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Bau\B. Zákazky VO\A. RIEŠIŤ\5.11. ZS Cabajska\2. CP\3. podaná ponuka\"/>
    </mc:Choice>
  </mc:AlternateContent>
  <bookViews>
    <workbookView xWindow="0" yWindow="0" windowWidth="20490" windowHeight="7620"/>
  </bookViews>
  <sheets>
    <sheet name="Rekapitulácia stavby" sheetId="1" r:id="rId1"/>
    <sheet name="BLS01 - SO 01 - Školský p..." sheetId="2" r:id="rId2"/>
    <sheet name="BLS02 - SO 02 - Stravovac..." sheetId="3" r:id="rId3"/>
    <sheet name="VR01 - SO 01 - Školský pa..." sheetId="4" r:id="rId4"/>
    <sheet name="VR02 - SO02 - Stravovací ..." sheetId="5" r:id="rId5"/>
    <sheet name="VZT01 - SO 02 - Stravovac..." sheetId="6" r:id="rId6"/>
    <sheet name="ZFJ02 - SO 02 - Stravovac..." sheetId="7" r:id="rId7"/>
    <sheet name="ZFS01 - SO 01 - Školský p..." sheetId="8" r:id="rId8"/>
  </sheets>
  <definedNames>
    <definedName name="_xlnm._FilterDatabase" localSheetId="1" hidden="1">'BLS01 - SO 01 - Školský p...'!$C$123:$K$206</definedName>
    <definedName name="_xlnm._FilterDatabase" localSheetId="2" hidden="1">'BLS02 - SO 02 - Stravovac...'!$C$123:$K$220</definedName>
    <definedName name="_xlnm._FilterDatabase" localSheetId="3" hidden="1">'VR01 - SO 01 - Školský pa...'!$C$128:$K$226</definedName>
    <definedName name="_xlnm._FilterDatabase" localSheetId="4" hidden="1">'VR02 - SO02 - Stravovací ...'!$C$126:$K$210</definedName>
    <definedName name="_xlnm._FilterDatabase" localSheetId="5" hidden="1">'VZT01 - SO 02 - Stravovac...'!$C$123:$K$196</definedName>
    <definedName name="_xlnm._FilterDatabase" localSheetId="6" hidden="1">'ZFJ02 - SO 02 - Stravovac...'!$C$138:$K$510</definedName>
    <definedName name="_xlnm._FilterDatabase" localSheetId="7" hidden="1">'ZFS01 - SO 01 - Školský p...'!$C$136:$K$484</definedName>
    <definedName name="_xlnm.Print_Titles" localSheetId="1">'BLS01 - SO 01 - Školský p...'!$123:$123</definedName>
    <definedName name="_xlnm.Print_Titles" localSheetId="2">'BLS02 - SO 02 - Stravovac...'!$123:$123</definedName>
    <definedName name="_xlnm.Print_Titles" localSheetId="0">'Rekapitulácia stavby'!$92:$92</definedName>
    <definedName name="_xlnm.Print_Titles" localSheetId="3">'VR01 - SO 01 - Školský pa...'!$128:$128</definedName>
    <definedName name="_xlnm.Print_Titles" localSheetId="4">'VR02 - SO02 - Stravovací ...'!$126:$126</definedName>
    <definedName name="_xlnm.Print_Titles" localSheetId="5">'VZT01 - SO 02 - Stravovac...'!$123:$123</definedName>
    <definedName name="_xlnm.Print_Titles" localSheetId="6">'ZFJ02 - SO 02 - Stravovac...'!$138:$138</definedName>
    <definedName name="_xlnm.Print_Titles" localSheetId="7">'ZFS01 - SO 01 - Školský p...'!$136:$136</definedName>
    <definedName name="_xlnm.Print_Area" localSheetId="1">'BLS01 - SO 01 - Školský p...'!$C$4:$J$76,'BLS01 - SO 01 - Školský p...'!$C$82:$J$105,'BLS01 - SO 01 - Školský p...'!$C$111:$J$206</definedName>
    <definedName name="_xlnm.Print_Area" localSheetId="2">'BLS02 - SO 02 - Stravovac...'!$C$4:$J$76,'BLS02 - SO 02 - Stravovac...'!$C$82:$J$105,'BLS02 - SO 02 - Stravovac...'!$C$111:$J$220</definedName>
    <definedName name="_xlnm.Print_Area" localSheetId="0">'Rekapitulácia stavby'!$D$4:$AO$76,'Rekapitulácia stavby'!$C$82:$AQ$105</definedName>
    <definedName name="_xlnm.Print_Area" localSheetId="3">'VR01 - SO 01 - Školský pa...'!$C$4:$J$76,'VR01 - SO 01 - Školský pa...'!$C$82:$J$110,'VR01 - SO 01 - Školský pa...'!$C$116:$J$226</definedName>
    <definedName name="_xlnm.Print_Area" localSheetId="4">'VR02 - SO02 - Stravovací ...'!$C$4:$J$76,'VR02 - SO02 - Stravovací ...'!$C$82:$J$108,'VR02 - SO02 - Stravovací ...'!$C$114:$J$210</definedName>
    <definedName name="_xlnm.Print_Area" localSheetId="5">'VZT01 - SO 02 - Stravovac...'!$C$4:$J$76,'VZT01 - SO 02 - Stravovac...'!$C$82:$J$105,'VZT01 - SO 02 - Stravovac...'!$C$111:$J$196</definedName>
    <definedName name="_xlnm.Print_Area" localSheetId="6">'ZFJ02 - SO 02 - Stravovac...'!$C$4:$J$76,'ZFJ02 - SO 02 - Stravovac...'!$C$82:$J$120,'ZFJ02 - SO 02 - Stravovac...'!$C$126:$J$510</definedName>
    <definedName name="_xlnm.Print_Area" localSheetId="7">'ZFS01 - SO 01 - Školský p...'!$C$4:$J$76,'ZFS01 - SO 01 - Školský p...'!$C$82:$J$118,'ZFS01 - SO 01 - Školský p...'!$C$124:$J$484</definedName>
  </definedNames>
  <calcPr calcId="162913"/>
</workbook>
</file>

<file path=xl/calcChain.xml><?xml version="1.0" encoding="utf-8"?>
<calcChain xmlns="http://schemas.openxmlformats.org/spreadsheetml/2006/main">
  <c r="J39" i="8" l="1"/>
  <c r="J38" i="8"/>
  <c r="AY101" i="1" s="1"/>
  <c r="J37" i="8"/>
  <c r="AX101" i="1" s="1"/>
  <c r="BI483" i="8"/>
  <c r="BH483" i="8"/>
  <c r="BG483" i="8"/>
  <c r="BE483" i="8"/>
  <c r="T483" i="8"/>
  <c r="R483" i="8"/>
  <c r="P483" i="8"/>
  <c r="BI481" i="8"/>
  <c r="BH481" i="8"/>
  <c r="BG481" i="8"/>
  <c r="BE481" i="8"/>
  <c r="T481" i="8"/>
  <c r="R481" i="8"/>
  <c r="P481" i="8"/>
  <c r="BI479" i="8"/>
  <c r="BH479" i="8"/>
  <c r="BG479" i="8"/>
  <c r="BE479" i="8"/>
  <c r="T479" i="8"/>
  <c r="R479" i="8"/>
  <c r="P479" i="8"/>
  <c r="BI477" i="8"/>
  <c r="BH477" i="8"/>
  <c r="BG477" i="8"/>
  <c r="BE477" i="8"/>
  <c r="T477" i="8"/>
  <c r="R477" i="8"/>
  <c r="P477" i="8"/>
  <c r="BI475" i="8"/>
  <c r="BH475" i="8"/>
  <c r="BG475" i="8"/>
  <c r="BE475" i="8"/>
  <c r="T475" i="8"/>
  <c r="R475" i="8"/>
  <c r="P475" i="8"/>
  <c r="BI473" i="8"/>
  <c r="BH473" i="8"/>
  <c r="BG473" i="8"/>
  <c r="BE473" i="8"/>
  <c r="T473" i="8"/>
  <c r="R473" i="8"/>
  <c r="P473" i="8"/>
  <c r="BI471" i="8"/>
  <c r="BH471" i="8"/>
  <c r="BG471" i="8"/>
  <c r="BE471" i="8"/>
  <c r="T471" i="8"/>
  <c r="R471" i="8"/>
  <c r="P471" i="8"/>
  <c r="BI468" i="8"/>
  <c r="BH468" i="8"/>
  <c r="BG468" i="8"/>
  <c r="BE468" i="8"/>
  <c r="T468" i="8"/>
  <c r="R468" i="8"/>
  <c r="P468" i="8"/>
  <c r="BI466" i="8"/>
  <c r="BH466" i="8"/>
  <c r="BG466" i="8"/>
  <c r="BE466" i="8"/>
  <c r="T466" i="8"/>
  <c r="R466" i="8"/>
  <c r="P466" i="8"/>
  <c r="BI464" i="8"/>
  <c r="BH464" i="8"/>
  <c r="BG464" i="8"/>
  <c r="BE464" i="8"/>
  <c r="T464" i="8"/>
  <c r="R464" i="8"/>
  <c r="P464" i="8"/>
  <c r="BI462" i="8"/>
  <c r="BH462" i="8"/>
  <c r="BG462" i="8"/>
  <c r="BE462" i="8"/>
  <c r="T462" i="8"/>
  <c r="R462" i="8"/>
  <c r="P462" i="8"/>
  <c r="BI459" i="8"/>
  <c r="BH459" i="8"/>
  <c r="BG459" i="8"/>
  <c r="BE459" i="8"/>
  <c r="T459" i="8"/>
  <c r="R459" i="8"/>
  <c r="P459" i="8"/>
  <c r="BI457" i="8"/>
  <c r="BH457" i="8"/>
  <c r="BG457" i="8"/>
  <c r="BE457" i="8"/>
  <c r="T457" i="8"/>
  <c r="R457" i="8"/>
  <c r="P457" i="8"/>
  <c r="BI455" i="8"/>
  <c r="BH455" i="8"/>
  <c r="BG455" i="8"/>
  <c r="BE455" i="8"/>
  <c r="T455" i="8"/>
  <c r="R455" i="8"/>
  <c r="P455" i="8"/>
  <c r="BI453" i="8"/>
  <c r="BH453" i="8"/>
  <c r="BG453" i="8"/>
  <c r="BE453" i="8"/>
  <c r="T453" i="8"/>
  <c r="R453" i="8"/>
  <c r="P453" i="8"/>
  <c r="BI451" i="8"/>
  <c r="BH451" i="8"/>
  <c r="BG451" i="8"/>
  <c r="BE451" i="8"/>
  <c r="T451" i="8"/>
  <c r="R451" i="8"/>
  <c r="P451" i="8"/>
  <c r="BI449" i="8"/>
  <c r="BH449" i="8"/>
  <c r="BG449" i="8"/>
  <c r="BE449" i="8"/>
  <c r="T449" i="8"/>
  <c r="R449" i="8"/>
  <c r="P449" i="8"/>
  <c r="BI447" i="8"/>
  <c r="BH447" i="8"/>
  <c r="BG447" i="8"/>
  <c r="BE447" i="8"/>
  <c r="T447" i="8"/>
  <c r="R447" i="8"/>
  <c r="P447" i="8"/>
  <c r="BI445" i="8"/>
  <c r="BH445" i="8"/>
  <c r="BG445" i="8"/>
  <c r="BE445" i="8"/>
  <c r="T445" i="8"/>
  <c r="R445" i="8"/>
  <c r="P445" i="8"/>
  <c r="BI442" i="8"/>
  <c r="BH442" i="8"/>
  <c r="BG442" i="8"/>
  <c r="BE442" i="8"/>
  <c r="T442" i="8"/>
  <c r="R442" i="8"/>
  <c r="P442" i="8"/>
  <c r="BI440" i="8"/>
  <c r="BH440" i="8"/>
  <c r="BG440" i="8"/>
  <c r="BE440" i="8"/>
  <c r="T440" i="8"/>
  <c r="R440" i="8"/>
  <c r="P440" i="8"/>
  <c r="BI438" i="8"/>
  <c r="BH438" i="8"/>
  <c r="BG438" i="8"/>
  <c r="BE438" i="8"/>
  <c r="T438" i="8"/>
  <c r="R438" i="8"/>
  <c r="P438" i="8"/>
  <c r="BI436" i="8"/>
  <c r="BH436" i="8"/>
  <c r="BG436" i="8"/>
  <c r="BE436" i="8"/>
  <c r="T436" i="8"/>
  <c r="R436" i="8"/>
  <c r="P436" i="8"/>
  <c r="BI433" i="8"/>
  <c r="BH433" i="8"/>
  <c r="BG433" i="8"/>
  <c r="BE433" i="8"/>
  <c r="T433" i="8"/>
  <c r="R433" i="8"/>
  <c r="P433" i="8"/>
  <c r="BI431" i="8"/>
  <c r="BH431" i="8"/>
  <c r="BG431" i="8"/>
  <c r="BE431" i="8"/>
  <c r="T431" i="8"/>
  <c r="R431" i="8"/>
  <c r="P431" i="8"/>
  <c r="BI429" i="8"/>
  <c r="BH429" i="8"/>
  <c r="BG429" i="8"/>
  <c r="BE429" i="8"/>
  <c r="T429" i="8"/>
  <c r="R429" i="8"/>
  <c r="P429" i="8"/>
  <c r="BI427" i="8"/>
  <c r="BH427" i="8"/>
  <c r="BG427" i="8"/>
  <c r="BE427" i="8"/>
  <c r="T427" i="8"/>
  <c r="R427" i="8"/>
  <c r="P427" i="8"/>
  <c r="BI425" i="8"/>
  <c r="BH425" i="8"/>
  <c r="BG425" i="8"/>
  <c r="BE425" i="8"/>
  <c r="T425" i="8"/>
  <c r="R425" i="8"/>
  <c r="P425" i="8"/>
  <c r="BI423" i="8"/>
  <c r="BH423" i="8"/>
  <c r="BG423" i="8"/>
  <c r="BE423" i="8"/>
  <c r="T423" i="8"/>
  <c r="R423" i="8"/>
  <c r="P423" i="8"/>
  <c r="BI421" i="8"/>
  <c r="BH421" i="8"/>
  <c r="BG421" i="8"/>
  <c r="BE421" i="8"/>
  <c r="T421" i="8"/>
  <c r="R421" i="8"/>
  <c r="P421" i="8"/>
  <c r="BI419" i="8"/>
  <c r="BH419" i="8"/>
  <c r="BG419" i="8"/>
  <c r="BE419" i="8"/>
  <c r="T419" i="8"/>
  <c r="R419" i="8"/>
  <c r="P419" i="8"/>
  <c r="BI417" i="8"/>
  <c r="BH417" i="8"/>
  <c r="BG417" i="8"/>
  <c r="BE417" i="8"/>
  <c r="T417" i="8"/>
  <c r="R417" i="8"/>
  <c r="P417" i="8"/>
  <c r="BI415" i="8"/>
  <c r="BH415" i="8"/>
  <c r="BG415" i="8"/>
  <c r="BE415" i="8"/>
  <c r="T415" i="8"/>
  <c r="R415" i="8"/>
  <c r="P415" i="8"/>
  <c r="BI413" i="8"/>
  <c r="BH413" i="8"/>
  <c r="BG413" i="8"/>
  <c r="BE413" i="8"/>
  <c r="T413" i="8"/>
  <c r="R413" i="8"/>
  <c r="P413" i="8"/>
  <c r="BI410" i="8"/>
  <c r="BH410" i="8"/>
  <c r="BG410" i="8"/>
  <c r="BE410" i="8"/>
  <c r="T410" i="8"/>
  <c r="R410" i="8"/>
  <c r="P410" i="8"/>
  <c r="BI408" i="8"/>
  <c r="BH408" i="8"/>
  <c r="BG408" i="8"/>
  <c r="BE408" i="8"/>
  <c r="T408" i="8"/>
  <c r="R408" i="8"/>
  <c r="P408" i="8"/>
  <c r="BI406" i="8"/>
  <c r="BH406" i="8"/>
  <c r="BG406" i="8"/>
  <c r="BE406" i="8"/>
  <c r="T406" i="8"/>
  <c r="R406" i="8"/>
  <c r="P406" i="8"/>
  <c r="BI404" i="8"/>
  <c r="BH404" i="8"/>
  <c r="BG404" i="8"/>
  <c r="BE404" i="8"/>
  <c r="T404" i="8"/>
  <c r="R404" i="8"/>
  <c r="P404" i="8"/>
  <c r="BI402" i="8"/>
  <c r="BH402" i="8"/>
  <c r="BG402" i="8"/>
  <c r="BE402" i="8"/>
  <c r="T402" i="8"/>
  <c r="R402" i="8"/>
  <c r="P402" i="8"/>
  <c r="BI399" i="8"/>
  <c r="BH399" i="8"/>
  <c r="BG399" i="8"/>
  <c r="BE399" i="8"/>
  <c r="T399" i="8"/>
  <c r="R399" i="8"/>
  <c r="P399" i="8"/>
  <c r="BI397" i="8"/>
  <c r="BH397" i="8"/>
  <c r="BG397" i="8"/>
  <c r="BE397" i="8"/>
  <c r="T397" i="8"/>
  <c r="R397" i="8"/>
  <c r="P397" i="8"/>
  <c r="BI395" i="8"/>
  <c r="BH395" i="8"/>
  <c r="BG395" i="8"/>
  <c r="BE395" i="8"/>
  <c r="T395" i="8"/>
  <c r="R395" i="8"/>
  <c r="P395" i="8"/>
  <c r="BI393" i="8"/>
  <c r="BH393" i="8"/>
  <c r="BG393" i="8"/>
  <c r="BE393" i="8"/>
  <c r="T393" i="8"/>
  <c r="R393" i="8"/>
  <c r="P393" i="8"/>
  <c r="BI391" i="8"/>
  <c r="BH391" i="8"/>
  <c r="BG391" i="8"/>
  <c r="BE391" i="8"/>
  <c r="T391" i="8"/>
  <c r="R391" i="8"/>
  <c r="P391" i="8"/>
  <c r="BI389" i="8"/>
  <c r="BH389" i="8"/>
  <c r="BG389" i="8"/>
  <c r="BE389" i="8"/>
  <c r="T389" i="8"/>
  <c r="R389" i="8"/>
  <c r="P389" i="8"/>
  <c r="BI387" i="8"/>
  <c r="BH387" i="8"/>
  <c r="BG387" i="8"/>
  <c r="BE387" i="8"/>
  <c r="T387" i="8"/>
  <c r="R387" i="8"/>
  <c r="P387" i="8"/>
  <c r="BI385" i="8"/>
  <c r="BH385" i="8"/>
  <c r="BG385" i="8"/>
  <c r="BE385" i="8"/>
  <c r="T385" i="8"/>
  <c r="R385" i="8"/>
  <c r="P385" i="8"/>
  <c r="BI383" i="8"/>
  <c r="BH383" i="8"/>
  <c r="BG383" i="8"/>
  <c r="BE383" i="8"/>
  <c r="T383" i="8"/>
  <c r="R383" i="8"/>
  <c r="P383" i="8"/>
  <c r="BI381" i="8"/>
  <c r="BH381" i="8"/>
  <c r="BG381" i="8"/>
  <c r="BE381" i="8"/>
  <c r="T381" i="8"/>
  <c r="R381" i="8"/>
  <c r="P381" i="8"/>
  <c r="BI378" i="8"/>
  <c r="BH378" i="8"/>
  <c r="BG378" i="8"/>
  <c r="BE378" i="8"/>
  <c r="T378" i="8"/>
  <c r="R378" i="8"/>
  <c r="P378" i="8"/>
  <c r="BI376" i="8"/>
  <c r="BH376" i="8"/>
  <c r="BG376" i="8"/>
  <c r="BE376" i="8"/>
  <c r="T376" i="8"/>
  <c r="R376" i="8"/>
  <c r="P376" i="8"/>
  <c r="BI374" i="8"/>
  <c r="BH374" i="8"/>
  <c r="BG374" i="8"/>
  <c r="BE374" i="8"/>
  <c r="T374" i="8"/>
  <c r="R374" i="8"/>
  <c r="P374" i="8"/>
  <c r="BI372" i="8"/>
  <c r="BH372" i="8"/>
  <c r="BG372" i="8"/>
  <c r="BE372" i="8"/>
  <c r="T372" i="8"/>
  <c r="R372" i="8"/>
  <c r="P372" i="8"/>
  <c r="BI370" i="8"/>
  <c r="BH370" i="8"/>
  <c r="BG370" i="8"/>
  <c r="BE370" i="8"/>
  <c r="T370" i="8"/>
  <c r="R370" i="8"/>
  <c r="P370" i="8"/>
  <c r="BI368" i="8"/>
  <c r="BH368" i="8"/>
  <c r="BG368" i="8"/>
  <c r="BE368" i="8"/>
  <c r="T368" i="8"/>
  <c r="R368" i="8"/>
  <c r="P368" i="8"/>
  <c r="BI366" i="8"/>
  <c r="BH366" i="8"/>
  <c r="BG366" i="8"/>
  <c r="BE366" i="8"/>
  <c r="T366" i="8"/>
  <c r="R366" i="8"/>
  <c r="P366" i="8"/>
  <c r="BI364" i="8"/>
  <c r="BH364" i="8"/>
  <c r="BG364" i="8"/>
  <c r="BE364" i="8"/>
  <c r="T364" i="8"/>
  <c r="R364" i="8"/>
  <c r="P364" i="8"/>
  <c r="BI362" i="8"/>
  <c r="BH362" i="8"/>
  <c r="BG362" i="8"/>
  <c r="BE362" i="8"/>
  <c r="T362" i="8"/>
  <c r="R362" i="8"/>
  <c r="P362" i="8"/>
  <c r="BI360" i="8"/>
  <c r="BH360" i="8"/>
  <c r="BG360" i="8"/>
  <c r="BE360" i="8"/>
  <c r="T360" i="8"/>
  <c r="R360" i="8"/>
  <c r="P360" i="8"/>
  <c r="BI358" i="8"/>
  <c r="BH358" i="8"/>
  <c r="BG358" i="8"/>
  <c r="BE358" i="8"/>
  <c r="T358" i="8"/>
  <c r="R358" i="8"/>
  <c r="P358" i="8"/>
  <c r="BI356" i="8"/>
  <c r="BH356" i="8"/>
  <c r="BG356" i="8"/>
  <c r="BE356" i="8"/>
  <c r="T356" i="8"/>
  <c r="R356" i="8"/>
  <c r="P356" i="8"/>
  <c r="BI354" i="8"/>
  <c r="BH354" i="8"/>
  <c r="BG354" i="8"/>
  <c r="BE354" i="8"/>
  <c r="T354" i="8"/>
  <c r="R354" i="8"/>
  <c r="P354" i="8"/>
  <c r="BI352" i="8"/>
  <c r="BH352" i="8"/>
  <c r="BG352" i="8"/>
  <c r="BE352" i="8"/>
  <c r="T352" i="8"/>
  <c r="R352" i="8"/>
  <c r="P352" i="8"/>
  <c r="BI350" i="8"/>
  <c r="BH350" i="8"/>
  <c r="BG350" i="8"/>
  <c r="BE350" i="8"/>
  <c r="T350" i="8"/>
  <c r="R350" i="8"/>
  <c r="P350" i="8"/>
  <c r="BI348" i="8"/>
  <c r="BH348" i="8"/>
  <c r="BG348" i="8"/>
  <c r="BE348" i="8"/>
  <c r="T348" i="8"/>
  <c r="R348" i="8"/>
  <c r="P348" i="8"/>
  <c r="BI346" i="8"/>
  <c r="BH346" i="8"/>
  <c r="BG346" i="8"/>
  <c r="BE346" i="8"/>
  <c r="T346" i="8"/>
  <c r="R346" i="8"/>
  <c r="P346" i="8"/>
  <c r="BI344" i="8"/>
  <c r="BH344" i="8"/>
  <c r="BG344" i="8"/>
  <c r="BE344" i="8"/>
  <c r="T344" i="8"/>
  <c r="R344" i="8"/>
  <c r="P344" i="8"/>
  <c r="BI342" i="8"/>
  <c r="BH342" i="8"/>
  <c r="BG342" i="8"/>
  <c r="BE342" i="8"/>
  <c r="T342" i="8"/>
  <c r="R342" i="8"/>
  <c r="P342" i="8"/>
  <c r="BI340" i="8"/>
  <c r="BH340" i="8"/>
  <c r="BG340" i="8"/>
  <c r="BE340" i="8"/>
  <c r="T340" i="8"/>
  <c r="R340" i="8"/>
  <c r="P340" i="8"/>
  <c r="BI338" i="8"/>
  <c r="BH338" i="8"/>
  <c r="BG338" i="8"/>
  <c r="BE338" i="8"/>
  <c r="T338" i="8"/>
  <c r="R338" i="8"/>
  <c r="P338" i="8"/>
  <c r="BI336" i="8"/>
  <c r="BH336" i="8"/>
  <c r="BG336" i="8"/>
  <c r="BE336" i="8"/>
  <c r="T336" i="8"/>
  <c r="R336" i="8"/>
  <c r="P336" i="8"/>
  <c r="BI334" i="8"/>
  <c r="BH334" i="8"/>
  <c r="BG334" i="8"/>
  <c r="BE334" i="8"/>
  <c r="T334" i="8"/>
  <c r="R334" i="8"/>
  <c r="P334" i="8"/>
  <c r="BI332" i="8"/>
  <c r="BH332" i="8"/>
  <c r="BG332" i="8"/>
  <c r="BE332" i="8"/>
  <c r="T332" i="8"/>
  <c r="R332" i="8"/>
  <c r="P332" i="8"/>
  <c r="BI330" i="8"/>
  <c r="BH330" i="8"/>
  <c r="BG330" i="8"/>
  <c r="BE330" i="8"/>
  <c r="T330" i="8"/>
  <c r="R330" i="8"/>
  <c r="P330" i="8"/>
  <c r="BI328" i="8"/>
  <c r="BH328" i="8"/>
  <c r="BG328" i="8"/>
  <c r="BE328" i="8"/>
  <c r="T328" i="8"/>
  <c r="R328" i="8"/>
  <c r="P328" i="8"/>
  <c r="BI326" i="8"/>
  <c r="BH326" i="8"/>
  <c r="BG326" i="8"/>
  <c r="BE326" i="8"/>
  <c r="T326" i="8"/>
  <c r="R326" i="8"/>
  <c r="P326" i="8"/>
  <c r="BI324" i="8"/>
  <c r="BH324" i="8"/>
  <c r="BG324" i="8"/>
  <c r="BE324" i="8"/>
  <c r="T324" i="8"/>
  <c r="R324" i="8"/>
  <c r="P324" i="8"/>
  <c r="BI322" i="8"/>
  <c r="BH322" i="8"/>
  <c r="BG322" i="8"/>
  <c r="BE322" i="8"/>
  <c r="T322" i="8"/>
  <c r="R322" i="8"/>
  <c r="P322" i="8"/>
  <c r="BI320" i="8"/>
  <c r="BH320" i="8"/>
  <c r="BG320" i="8"/>
  <c r="BE320" i="8"/>
  <c r="T320" i="8"/>
  <c r="R320" i="8"/>
  <c r="P320" i="8"/>
  <c r="BI318" i="8"/>
  <c r="BH318" i="8"/>
  <c r="BG318" i="8"/>
  <c r="BE318" i="8"/>
  <c r="T318" i="8"/>
  <c r="R318" i="8"/>
  <c r="P318" i="8"/>
  <c r="BI316" i="8"/>
  <c r="BH316" i="8"/>
  <c r="BG316" i="8"/>
  <c r="BE316" i="8"/>
  <c r="T316" i="8"/>
  <c r="R316" i="8"/>
  <c r="P316" i="8"/>
  <c r="BI314" i="8"/>
  <c r="BH314" i="8"/>
  <c r="BG314" i="8"/>
  <c r="BE314" i="8"/>
  <c r="T314" i="8"/>
  <c r="R314" i="8"/>
  <c r="P314" i="8"/>
  <c r="BI312" i="8"/>
  <c r="BH312" i="8"/>
  <c r="BG312" i="8"/>
  <c r="BE312" i="8"/>
  <c r="T312" i="8"/>
  <c r="R312" i="8"/>
  <c r="P312" i="8"/>
  <c r="BI310" i="8"/>
  <c r="BH310" i="8"/>
  <c r="BG310" i="8"/>
  <c r="BE310" i="8"/>
  <c r="T310" i="8"/>
  <c r="R310" i="8"/>
  <c r="P310" i="8"/>
  <c r="BI308" i="8"/>
  <c r="BH308" i="8"/>
  <c r="BG308" i="8"/>
  <c r="BE308" i="8"/>
  <c r="T308" i="8"/>
  <c r="R308" i="8"/>
  <c r="P308" i="8"/>
  <c r="BI306" i="8"/>
  <c r="BH306" i="8"/>
  <c r="BG306" i="8"/>
  <c r="BE306" i="8"/>
  <c r="T306" i="8"/>
  <c r="R306" i="8"/>
  <c r="P306" i="8"/>
  <c r="BI304" i="8"/>
  <c r="BH304" i="8"/>
  <c r="BG304" i="8"/>
  <c r="BE304" i="8"/>
  <c r="T304" i="8"/>
  <c r="R304" i="8"/>
  <c r="P304" i="8"/>
  <c r="BI302" i="8"/>
  <c r="BH302" i="8"/>
  <c r="BG302" i="8"/>
  <c r="BE302" i="8"/>
  <c r="T302" i="8"/>
  <c r="R302" i="8"/>
  <c r="P302" i="8"/>
  <c r="BI300" i="8"/>
  <c r="BH300" i="8"/>
  <c r="BG300" i="8"/>
  <c r="BE300" i="8"/>
  <c r="T300" i="8"/>
  <c r="R300" i="8"/>
  <c r="P300" i="8"/>
  <c r="BI298" i="8"/>
  <c r="BH298" i="8"/>
  <c r="BG298" i="8"/>
  <c r="BE298" i="8"/>
  <c r="T298" i="8"/>
  <c r="R298" i="8"/>
  <c r="P298" i="8"/>
  <c r="BI295" i="8"/>
  <c r="BH295" i="8"/>
  <c r="BG295" i="8"/>
  <c r="BE295" i="8"/>
  <c r="T295" i="8"/>
  <c r="R295" i="8"/>
  <c r="P295" i="8"/>
  <c r="BI293" i="8"/>
  <c r="BH293" i="8"/>
  <c r="BG293" i="8"/>
  <c r="BE293" i="8"/>
  <c r="T293" i="8"/>
  <c r="R293" i="8"/>
  <c r="P293" i="8"/>
  <c r="BI291" i="8"/>
  <c r="BH291" i="8"/>
  <c r="BG291" i="8"/>
  <c r="BE291" i="8"/>
  <c r="T291" i="8"/>
  <c r="R291" i="8"/>
  <c r="P291" i="8"/>
  <c r="BI289" i="8"/>
  <c r="BH289" i="8"/>
  <c r="BG289" i="8"/>
  <c r="BE289" i="8"/>
  <c r="T289" i="8"/>
  <c r="R289" i="8"/>
  <c r="P289" i="8"/>
  <c r="BI287" i="8"/>
  <c r="BH287" i="8"/>
  <c r="BG287" i="8"/>
  <c r="BE287" i="8"/>
  <c r="T287" i="8"/>
  <c r="R287" i="8"/>
  <c r="P287" i="8"/>
  <c r="BI285" i="8"/>
  <c r="BH285" i="8"/>
  <c r="BG285" i="8"/>
  <c r="BE285" i="8"/>
  <c r="T285" i="8"/>
  <c r="R285" i="8"/>
  <c r="P285" i="8"/>
  <c r="BI281" i="8"/>
  <c r="BH281" i="8"/>
  <c r="BG281" i="8"/>
  <c r="BE281" i="8"/>
  <c r="T281" i="8"/>
  <c r="T280" i="8"/>
  <c r="R281" i="8"/>
  <c r="R280" i="8"/>
  <c r="P281" i="8"/>
  <c r="P280" i="8"/>
  <c r="BI278" i="8"/>
  <c r="BH278" i="8"/>
  <c r="BG278" i="8"/>
  <c r="BE278" i="8"/>
  <c r="T278" i="8"/>
  <c r="R278" i="8"/>
  <c r="P278" i="8"/>
  <c r="BI276" i="8"/>
  <c r="BH276" i="8"/>
  <c r="BG276" i="8"/>
  <c r="BE276" i="8"/>
  <c r="T276" i="8"/>
  <c r="R276" i="8"/>
  <c r="P276" i="8"/>
  <c r="BI274" i="8"/>
  <c r="BH274" i="8"/>
  <c r="BG274" i="8"/>
  <c r="BE274" i="8"/>
  <c r="T274" i="8"/>
  <c r="R274" i="8"/>
  <c r="P274" i="8"/>
  <c r="BI272" i="8"/>
  <c r="BH272" i="8"/>
  <c r="BG272" i="8"/>
  <c r="BE272" i="8"/>
  <c r="T272" i="8"/>
  <c r="R272" i="8"/>
  <c r="P272" i="8"/>
  <c r="BI270" i="8"/>
  <c r="BH270" i="8"/>
  <c r="BG270" i="8"/>
  <c r="BE270" i="8"/>
  <c r="T270" i="8"/>
  <c r="R270" i="8"/>
  <c r="P270" i="8"/>
  <c r="BI268" i="8"/>
  <c r="BH268" i="8"/>
  <c r="BG268" i="8"/>
  <c r="BE268" i="8"/>
  <c r="T268" i="8"/>
  <c r="R268" i="8"/>
  <c r="P268" i="8"/>
  <c r="BI266" i="8"/>
  <c r="BH266" i="8"/>
  <c r="BG266" i="8"/>
  <c r="BE266" i="8"/>
  <c r="T266" i="8"/>
  <c r="R266" i="8"/>
  <c r="P266" i="8"/>
  <c r="BI264" i="8"/>
  <c r="BH264" i="8"/>
  <c r="BG264" i="8"/>
  <c r="BE264" i="8"/>
  <c r="T264" i="8"/>
  <c r="R264" i="8"/>
  <c r="P264" i="8"/>
  <c r="BI262" i="8"/>
  <c r="BH262" i="8"/>
  <c r="BG262" i="8"/>
  <c r="BE262" i="8"/>
  <c r="T262" i="8"/>
  <c r="R262" i="8"/>
  <c r="P262" i="8"/>
  <c r="BI260" i="8"/>
  <c r="BH260" i="8"/>
  <c r="BG260" i="8"/>
  <c r="BE260" i="8"/>
  <c r="T260" i="8"/>
  <c r="R260" i="8"/>
  <c r="P260" i="8"/>
  <c r="BI258" i="8"/>
  <c r="BH258" i="8"/>
  <c r="BG258" i="8"/>
  <c r="BE258" i="8"/>
  <c r="T258" i="8"/>
  <c r="R258" i="8"/>
  <c r="P258" i="8"/>
  <c r="BI256" i="8"/>
  <c r="BH256" i="8"/>
  <c r="BG256" i="8"/>
  <c r="BE256" i="8"/>
  <c r="T256" i="8"/>
  <c r="R256" i="8"/>
  <c r="P256" i="8"/>
  <c r="BI254" i="8"/>
  <c r="BH254" i="8"/>
  <c r="BG254" i="8"/>
  <c r="BE254" i="8"/>
  <c r="T254" i="8"/>
  <c r="R254" i="8"/>
  <c r="P254" i="8"/>
  <c r="BI252" i="8"/>
  <c r="BH252" i="8"/>
  <c r="BG252" i="8"/>
  <c r="BE252" i="8"/>
  <c r="T252" i="8"/>
  <c r="R252" i="8"/>
  <c r="P252" i="8"/>
  <c r="BI250" i="8"/>
  <c r="BH250" i="8"/>
  <c r="BG250" i="8"/>
  <c r="BE250" i="8"/>
  <c r="T250" i="8"/>
  <c r="R250" i="8"/>
  <c r="P250" i="8"/>
  <c r="BI248" i="8"/>
  <c r="BH248" i="8"/>
  <c r="BG248" i="8"/>
  <c r="BE248" i="8"/>
  <c r="T248" i="8"/>
  <c r="R248" i="8"/>
  <c r="P248" i="8"/>
  <c r="BI246" i="8"/>
  <c r="BH246" i="8"/>
  <c r="BG246" i="8"/>
  <c r="BE246" i="8"/>
  <c r="T246" i="8"/>
  <c r="R246" i="8"/>
  <c r="P246" i="8"/>
  <c r="BI244" i="8"/>
  <c r="BH244" i="8"/>
  <c r="BG244" i="8"/>
  <c r="BE244" i="8"/>
  <c r="T244" i="8"/>
  <c r="R244" i="8"/>
  <c r="P244" i="8"/>
  <c r="BI242" i="8"/>
  <c r="BH242" i="8"/>
  <c r="BG242" i="8"/>
  <c r="BE242" i="8"/>
  <c r="T242" i="8"/>
  <c r="R242" i="8"/>
  <c r="P242" i="8"/>
  <c r="BI240" i="8"/>
  <c r="BH240" i="8"/>
  <c r="BG240" i="8"/>
  <c r="BE240" i="8"/>
  <c r="T240" i="8"/>
  <c r="R240" i="8"/>
  <c r="P240" i="8"/>
  <c r="BI238" i="8"/>
  <c r="BH238" i="8"/>
  <c r="BG238" i="8"/>
  <c r="BE238" i="8"/>
  <c r="T238" i="8"/>
  <c r="R238" i="8"/>
  <c r="P238" i="8"/>
  <c r="BI236" i="8"/>
  <c r="BH236" i="8"/>
  <c r="BG236" i="8"/>
  <c r="BE236" i="8"/>
  <c r="T236" i="8"/>
  <c r="R236" i="8"/>
  <c r="P236" i="8"/>
  <c r="BI234" i="8"/>
  <c r="BH234" i="8"/>
  <c r="BG234" i="8"/>
  <c r="BE234" i="8"/>
  <c r="T234" i="8"/>
  <c r="R234" i="8"/>
  <c r="P234" i="8"/>
  <c r="BI232" i="8"/>
  <c r="BH232" i="8"/>
  <c r="BG232" i="8"/>
  <c r="BE232" i="8"/>
  <c r="T232" i="8"/>
  <c r="R232" i="8"/>
  <c r="P232" i="8"/>
  <c r="BI230" i="8"/>
  <c r="BH230" i="8"/>
  <c r="BG230" i="8"/>
  <c r="BE230" i="8"/>
  <c r="T230" i="8"/>
  <c r="R230" i="8"/>
  <c r="P230" i="8"/>
  <c r="BI228" i="8"/>
  <c r="BH228" i="8"/>
  <c r="BG228" i="8"/>
  <c r="BE228" i="8"/>
  <c r="T228" i="8"/>
  <c r="R228" i="8"/>
  <c r="P228" i="8"/>
  <c r="BI226" i="8"/>
  <c r="BH226" i="8"/>
  <c r="BG226" i="8"/>
  <c r="BE226" i="8"/>
  <c r="T226" i="8"/>
  <c r="R226" i="8"/>
  <c r="P226" i="8"/>
  <c r="BI224" i="8"/>
  <c r="BH224" i="8"/>
  <c r="BG224" i="8"/>
  <c r="BE224" i="8"/>
  <c r="T224" i="8"/>
  <c r="R224" i="8"/>
  <c r="P224" i="8"/>
  <c r="BI222" i="8"/>
  <c r="BH222" i="8"/>
  <c r="BG222" i="8"/>
  <c r="BE222" i="8"/>
  <c r="T222" i="8"/>
  <c r="R222" i="8"/>
  <c r="P222" i="8"/>
  <c r="BI220" i="8"/>
  <c r="BH220" i="8"/>
  <c r="BG220" i="8"/>
  <c r="BE220" i="8"/>
  <c r="T220" i="8"/>
  <c r="R220" i="8"/>
  <c r="P220" i="8"/>
  <c r="BI218" i="8"/>
  <c r="BH218" i="8"/>
  <c r="BG218" i="8"/>
  <c r="BE218" i="8"/>
  <c r="T218" i="8"/>
  <c r="R218" i="8"/>
  <c r="P218" i="8"/>
  <c r="BI216" i="8"/>
  <c r="BH216" i="8"/>
  <c r="BG216" i="8"/>
  <c r="BE216" i="8"/>
  <c r="T216" i="8"/>
  <c r="R216" i="8"/>
  <c r="P216" i="8"/>
  <c r="BI213" i="8"/>
  <c r="BH213" i="8"/>
  <c r="BG213" i="8"/>
  <c r="BE213" i="8"/>
  <c r="T213" i="8"/>
  <c r="R213" i="8"/>
  <c r="P213" i="8"/>
  <c r="BI211" i="8"/>
  <c r="BH211" i="8"/>
  <c r="BG211" i="8"/>
  <c r="BE211" i="8"/>
  <c r="T211" i="8"/>
  <c r="R211" i="8"/>
  <c r="P211" i="8"/>
  <c r="BI209" i="8"/>
  <c r="BH209" i="8"/>
  <c r="BG209" i="8"/>
  <c r="BE209" i="8"/>
  <c r="T209" i="8"/>
  <c r="R209" i="8"/>
  <c r="P209" i="8"/>
  <c r="BI207" i="8"/>
  <c r="BH207" i="8"/>
  <c r="BG207" i="8"/>
  <c r="BE207" i="8"/>
  <c r="T207" i="8"/>
  <c r="R207" i="8"/>
  <c r="P207" i="8"/>
  <c r="BI205" i="8"/>
  <c r="BH205" i="8"/>
  <c r="BG205" i="8"/>
  <c r="BE205" i="8"/>
  <c r="T205" i="8"/>
  <c r="R205" i="8"/>
  <c r="P205" i="8"/>
  <c r="BI203" i="8"/>
  <c r="BH203" i="8"/>
  <c r="BG203" i="8"/>
  <c r="BE203" i="8"/>
  <c r="T203" i="8"/>
  <c r="R203" i="8"/>
  <c r="P203" i="8"/>
  <c r="BI201" i="8"/>
  <c r="BH201" i="8"/>
  <c r="BG201" i="8"/>
  <c r="BE201" i="8"/>
  <c r="T201" i="8"/>
  <c r="R201" i="8"/>
  <c r="P201" i="8"/>
  <c r="BI199" i="8"/>
  <c r="BH199" i="8"/>
  <c r="BG199" i="8"/>
  <c r="BE199" i="8"/>
  <c r="T199" i="8"/>
  <c r="R199" i="8"/>
  <c r="P199" i="8"/>
  <c r="BI197" i="8"/>
  <c r="BH197" i="8"/>
  <c r="BG197" i="8"/>
  <c r="BE197" i="8"/>
  <c r="T197" i="8"/>
  <c r="R197" i="8"/>
  <c r="P197" i="8"/>
  <c r="BI195" i="8"/>
  <c r="BH195" i="8"/>
  <c r="BG195" i="8"/>
  <c r="BE195" i="8"/>
  <c r="T195" i="8"/>
  <c r="R195" i="8"/>
  <c r="P195" i="8"/>
  <c r="BI193" i="8"/>
  <c r="BH193" i="8"/>
  <c r="BG193" i="8"/>
  <c r="BE193" i="8"/>
  <c r="T193" i="8"/>
  <c r="R193" i="8"/>
  <c r="P193" i="8"/>
  <c r="BI191" i="8"/>
  <c r="BH191" i="8"/>
  <c r="BG191" i="8"/>
  <c r="BE191" i="8"/>
  <c r="T191" i="8"/>
  <c r="R191" i="8"/>
  <c r="P191" i="8"/>
  <c r="BI189" i="8"/>
  <c r="BH189" i="8"/>
  <c r="BG189" i="8"/>
  <c r="BE189" i="8"/>
  <c r="T189" i="8"/>
  <c r="R189" i="8"/>
  <c r="P189" i="8"/>
  <c r="BI187" i="8"/>
  <c r="BH187" i="8"/>
  <c r="BG187" i="8"/>
  <c r="BE187" i="8"/>
  <c r="T187" i="8"/>
  <c r="R187" i="8"/>
  <c r="P187" i="8"/>
  <c r="BI185" i="8"/>
  <c r="BH185" i="8"/>
  <c r="BG185" i="8"/>
  <c r="BE185" i="8"/>
  <c r="T185" i="8"/>
  <c r="R185" i="8"/>
  <c r="P185" i="8"/>
  <c r="BI183" i="8"/>
  <c r="BH183" i="8"/>
  <c r="BG183" i="8"/>
  <c r="BE183" i="8"/>
  <c r="T183" i="8"/>
  <c r="R183" i="8"/>
  <c r="P183" i="8"/>
  <c r="BI181" i="8"/>
  <c r="BH181" i="8"/>
  <c r="BG181" i="8"/>
  <c r="BE181" i="8"/>
  <c r="T181" i="8"/>
  <c r="R181" i="8"/>
  <c r="P181" i="8"/>
  <c r="BI179" i="8"/>
  <c r="BH179" i="8"/>
  <c r="BG179" i="8"/>
  <c r="BE179" i="8"/>
  <c r="T179" i="8"/>
  <c r="R179" i="8"/>
  <c r="P179" i="8"/>
  <c r="BI177" i="8"/>
  <c r="BH177" i="8"/>
  <c r="BG177" i="8"/>
  <c r="BE177" i="8"/>
  <c r="T177" i="8"/>
  <c r="R177" i="8"/>
  <c r="P177" i="8"/>
  <c r="BI175" i="8"/>
  <c r="BH175" i="8"/>
  <c r="BG175" i="8"/>
  <c r="BE175" i="8"/>
  <c r="T175" i="8"/>
  <c r="R175" i="8"/>
  <c r="P175" i="8"/>
  <c r="BI173" i="8"/>
  <c r="BH173" i="8"/>
  <c r="BG173" i="8"/>
  <c r="BE173" i="8"/>
  <c r="T173" i="8"/>
  <c r="R173" i="8"/>
  <c r="P173" i="8"/>
  <c r="BI171" i="8"/>
  <c r="BH171" i="8"/>
  <c r="BG171" i="8"/>
  <c r="BE171" i="8"/>
  <c r="T171" i="8"/>
  <c r="R171" i="8"/>
  <c r="P171" i="8"/>
  <c r="BI169" i="8"/>
  <c r="BH169" i="8"/>
  <c r="BG169" i="8"/>
  <c r="BE169" i="8"/>
  <c r="T169" i="8"/>
  <c r="R169" i="8"/>
  <c r="P169" i="8"/>
  <c r="BI167" i="8"/>
  <c r="BH167" i="8"/>
  <c r="BG167" i="8"/>
  <c r="BE167" i="8"/>
  <c r="T167" i="8"/>
  <c r="R167" i="8"/>
  <c r="P167" i="8"/>
  <c r="BI165" i="8"/>
  <c r="BH165" i="8"/>
  <c r="BG165" i="8"/>
  <c r="BE165" i="8"/>
  <c r="T165" i="8"/>
  <c r="R165" i="8"/>
  <c r="P165" i="8"/>
  <c r="BI163" i="8"/>
  <c r="BH163" i="8"/>
  <c r="BG163" i="8"/>
  <c r="BE163" i="8"/>
  <c r="T163" i="8"/>
  <c r="R163" i="8"/>
  <c r="P163" i="8"/>
  <c r="BI161" i="8"/>
  <c r="BH161" i="8"/>
  <c r="BG161" i="8"/>
  <c r="BE161" i="8"/>
  <c r="T161" i="8"/>
  <c r="R161" i="8"/>
  <c r="P161" i="8"/>
  <c r="BI159" i="8"/>
  <c r="BH159" i="8"/>
  <c r="BG159" i="8"/>
  <c r="BE159" i="8"/>
  <c r="T159" i="8"/>
  <c r="R159" i="8"/>
  <c r="P159" i="8"/>
  <c r="BI156" i="8"/>
  <c r="BH156" i="8"/>
  <c r="BG156" i="8"/>
  <c r="BE156" i="8"/>
  <c r="T156" i="8"/>
  <c r="T155" i="8"/>
  <c r="R156" i="8"/>
  <c r="R155" i="8" s="1"/>
  <c r="P156" i="8"/>
  <c r="P155" i="8"/>
  <c r="BI153" i="8"/>
  <c r="BH153" i="8"/>
  <c r="BG153" i="8"/>
  <c r="BE153" i="8"/>
  <c r="T153" i="8"/>
  <c r="T152" i="8"/>
  <c r="R153" i="8"/>
  <c r="R152" i="8"/>
  <c r="P153" i="8"/>
  <c r="P152" i="8"/>
  <c r="BI150" i="8"/>
  <c r="BH150" i="8"/>
  <c r="BG150" i="8"/>
  <c r="BE150" i="8"/>
  <c r="T150" i="8"/>
  <c r="R150" i="8"/>
  <c r="P150" i="8"/>
  <c r="BI148" i="8"/>
  <c r="BH148" i="8"/>
  <c r="BG148" i="8"/>
  <c r="BE148" i="8"/>
  <c r="T148" i="8"/>
  <c r="R148" i="8"/>
  <c r="P148" i="8"/>
  <c r="BI146" i="8"/>
  <c r="BH146" i="8"/>
  <c r="BG146" i="8"/>
  <c r="BE146" i="8"/>
  <c r="T146" i="8"/>
  <c r="R146" i="8"/>
  <c r="P146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0" i="8"/>
  <c r="BH140" i="8"/>
  <c r="BG140" i="8"/>
  <c r="BE140" i="8"/>
  <c r="T140" i="8"/>
  <c r="R140" i="8"/>
  <c r="P140" i="8"/>
  <c r="F134" i="8"/>
  <c r="F131" i="8"/>
  <c r="E129" i="8"/>
  <c r="J31" i="8"/>
  <c r="F92" i="8"/>
  <c r="F89" i="8"/>
  <c r="E87" i="8"/>
  <c r="J24" i="8"/>
  <c r="E24" i="8"/>
  <c r="J134" i="8" s="1"/>
  <c r="J23" i="8"/>
  <c r="J21" i="8"/>
  <c r="E21" i="8"/>
  <c r="J133" i="8" s="1"/>
  <c r="J20" i="8"/>
  <c r="J15" i="8"/>
  <c r="E15" i="8"/>
  <c r="F91" i="8" s="1"/>
  <c r="J14" i="8"/>
  <c r="J12" i="8"/>
  <c r="J131" i="8"/>
  <c r="E7" i="8"/>
  <c r="E127" i="8"/>
  <c r="J39" i="7"/>
  <c r="J38" i="7"/>
  <c r="AY100" i="1" s="1"/>
  <c r="J37" i="7"/>
  <c r="AX100" i="1" s="1"/>
  <c r="BI509" i="7"/>
  <c r="BH509" i="7"/>
  <c r="BG509" i="7"/>
  <c r="BE509" i="7"/>
  <c r="T509" i="7"/>
  <c r="R509" i="7"/>
  <c r="P509" i="7"/>
  <c r="BI507" i="7"/>
  <c r="BH507" i="7"/>
  <c r="BG507" i="7"/>
  <c r="BE507" i="7"/>
  <c r="T507" i="7"/>
  <c r="R507" i="7"/>
  <c r="P507" i="7"/>
  <c r="BI505" i="7"/>
  <c r="BH505" i="7"/>
  <c r="BG505" i="7"/>
  <c r="BE505" i="7"/>
  <c r="T505" i="7"/>
  <c r="R505" i="7"/>
  <c r="P505" i="7"/>
  <c r="BI503" i="7"/>
  <c r="BH503" i="7"/>
  <c r="BG503" i="7"/>
  <c r="BE503" i="7"/>
  <c r="T503" i="7"/>
  <c r="R503" i="7"/>
  <c r="P503" i="7"/>
  <c r="BI500" i="7"/>
  <c r="BH500" i="7"/>
  <c r="BG500" i="7"/>
  <c r="BE500" i="7"/>
  <c r="T500" i="7"/>
  <c r="R500" i="7"/>
  <c r="P500" i="7"/>
  <c r="BI498" i="7"/>
  <c r="BH498" i="7"/>
  <c r="BG498" i="7"/>
  <c r="BE498" i="7"/>
  <c r="T498" i="7"/>
  <c r="R498" i="7"/>
  <c r="P498" i="7"/>
  <c r="BI496" i="7"/>
  <c r="BH496" i="7"/>
  <c r="BG496" i="7"/>
  <c r="BE496" i="7"/>
  <c r="T496" i="7"/>
  <c r="R496" i="7"/>
  <c r="P496" i="7"/>
  <c r="BI494" i="7"/>
  <c r="BH494" i="7"/>
  <c r="BG494" i="7"/>
  <c r="BE494" i="7"/>
  <c r="T494" i="7"/>
  <c r="R494" i="7"/>
  <c r="P494" i="7"/>
  <c r="BI492" i="7"/>
  <c r="BH492" i="7"/>
  <c r="BG492" i="7"/>
  <c r="BE492" i="7"/>
  <c r="T492" i="7"/>
  <c r="R492" i="7"/>
  <c r="P492" i="7"/>
  <c r="BI490" i="7"/>
  <c r="BH490" i="7"/>
  <c r="BG490" i="7"/>
  <c r="BE490" i="7"/>
  <c r="T490" i="7"/>
  <c r="R490" i="7"/>
  <c r="P490" i="7"/>
  <c r="BI487" i="7"/>
  <c r="BH487" i="7"/>
  <c r="BG487" i="7"/>
  <c r="BE487" i="7"/>
  <c r="T487" i="7"/>
  <c r="T486" i="7" s="1"/>
  <c r="R487" i="7"/>
  <c r="R486" i="7" s="1"/>
  <c r="P487" i="7"/>
  <c r="P486" i="7" s="1"/>
  <c r="BI484" i="7"/>
  <c r="BH484" i="7"/>
  <c r="BG484" i="7"/>
  <c r="BE484" i="7"/>
  <c r="T484" i="7"/>
  <c r="R484" i="7"/>
  <c r="P484" i="7"/>
  <c r="BI482" i="7"/>
  <c r="BH482" i="7"/>
  <c r="BG482" i="7"/>
  <c r="BE482" i="7"/>
  <c r="T482" i="7"/>
  <c r="R482" i="7"/>
  <c r="P482" i="7"/>
  <c r="BI480" i="7"/>
  <c r="BH480" i="7"/>
  <c r="BG480" i="7"/>
  <c r="BE480" i="7"/>
  <c r="T480" i="7"/>
  <c r="R480" i="7"/>
  <c r="P480" i="7"/>
  <c r="BI478" i="7"/>
  <c r="BH478" i="7"/>
  <c r="BG478" i="7"/>
  <c r="BE478" i="7"/>
  <c r="T478" i="7"/>
  <c r="R478" i="7"/>
  <c r="P478" i="7"/>
  <c r="BI476" i="7"/>
  <c r="BH476" i="7"/>
  <c r="BG476" i="7"/>
  <c r="BE476" i="7"/>
  <c r="T476" i="7"/>
  <c r="R476" i="7"/>
  <c r="P476" i="7"/>
  <c r="BI474" i="7"/>
  <c r="BH474" i="7"/>
  <c r="BG474" i="7"/>
  <c r="BE474" i="7"/>
  <c r="T474" i="7"/>
  <c r="R474" i="7"/>
  <c r="P474" i="7"/>
  <c r="BI472" i="7"/>
  <c r="BH472" i="7"/>
  <c r="BG472" i="7"/>
  <c r="BE472" i="7"/>
  <c r="T472" i="7"/>
  <c r="R472" i="7"/>
  <c r="P472" i="7"/>
  <c r="BI470" i="7"/>
  <c r="BH470" i="7"/>
  <c r="BG470" i="7"/>
  <c r="BE470" i="7"/>
  <c r="T470" i="7"/>
  <c r="R470" i="7"/>
  <c r="P470" i="7"/>
  <c r="BI467" i="7"/>
  <c r="BH467" i="7"/>
  <c r="BG467" i="7"/>
  <c r="BE467" i="7"/>
  <c r="T467" i="7"/>
  <c r="R467" i="7"/>
  <c r="P467" i="7"/>
  <c r="BI465" i="7"/>
  <c r="BH465" i="7"/>
  <c r="BG465" i="7"/>
  <c r="BE465" i="7"/>
  <c r="T465" i="7"/>
  <c r="R465" i="7"/>
  <c r="P465" i="7"/>
  <c r="BI463" i="7"/>
  <c r="BH463" i="7"/>
  <c r="BG463" i="7"/>
  <c r="BE463" i="7"/>
  <c r="T463" i="7"/>
  <c r="R463" i="7"/>
  <c r="P463" i="7"/>
  <c r="BI460" i="7"/>
  <c r="BH460" i="7"/>
  <c r="BG460" i="7"/>
  <c r="BE460" i="7"/>
  <c r="T460" i="7"/>
  <c r="R460" i="7"/>
  <c r="P460" i="7"/>
  <c r="BI458" i="7"/>
  <c r="BH458" i="7"/>
  <c r="BG458" i="7"/>
  <c r="BE458" i="7"/>
  <c r="T458" i="7"/>
  <c r="R458" i="7"/>
  <c r="P458" i="7"/>
  <c r="BI456" i="7"/>
  <c r="BH456" i="7"/>
  <c r="BG456" i="7"/>
  <c r="BE456" i="7"/>
  <c r="T456" i="7"/>
  <c r="R456" i="7"/>
  <c r="P456" i="7"/>
  <c r="BI454" i="7"/>
  <c r="BH454" i="7"/>
  <c r="BG454" i="7"/>
  <c r="BE454" i="7"/>
  <c r="T454" i="7"/>
  <c r="R454" i="7"/>
  <c r="P454" i="7"/>
  <c r="BI452" i="7"/>
  <c r="BH452" i="7"/>
  <c r="BG452" i="7"/>
  <c r="BE452" i="7"/>
  <c r="T452" i="7"/>
  <c r="R452" i="7"/>
  <c r="P452" i="7"/>
  <c r="BI450" i="7"/>
  <c r="BH450" i="7"/>
  <c r="BG450" i="7"/>
  <c r="BE450" i="7"/>
  <c r="T450" i="7"/>
  <c r="R450" i="7"/>
  <c r="P450" i="7"/>
  <c r="BI448" i="7"/>
  <c r="BH448" i="7"/>
  <c r="BG448" i="7"/>
  <c r="BE448" i="7"/>
  <c r="T448" i="7"/>
  <c r="R448" i="7"/>
  <c r="P448" i="7"/>
  <c r="BI446" i="7"/>
  <c r="BH446" i="7"/>
  <c r="BG446" i="7"/>
  <c r="BE446" i="7"/>
  <c r="T446" i="7"/>
  <c r="R446" i="7"/>
  <c r="P446" i="7"/>
  <c r="BI444" i="7"/>
  <c r="BH444" i="7"/>
  <c r="BG444" i="7"/>
  <c r="BE444" i="7"/>
  <c r="T444" i="7"/>
  <c r="R444" i="7"/>
  <c r="P444" i="7"/>
  <c r="BI442" i="7"/>
  <c r="BH442" i="7"/>
  <c r="BG442" i="7"/>
  <c r="BE442" i="7"/>
  <c r="T442" i="7"/>
  <c r="R442" i="7"/>
  <c r="P442" i="7"/>
  <c r="BI439" i="7"/>
  <c r="BH439" i="7"/>
  <c r="BG439" i="7"/>
  <c r="BE439" i="7"/>
  <c r="T439" i="7"/>
  <c r="R439" i="7"/>
  <c r="P439" i="7"/>
  <c r="BI437" i="7"/>
  <c r="BH437" i="7"/>
  <c r="BG437" i="7"/>
  <c r="BE437" i="7"/>
  <c r="T437" i="7"/>
  <c r="R437" i="7"/>
  <c r="P437" i="7"/>
  <c r="BI435" i="7"/>
  <c r="BH435" i="7"/>
  <c r="BG435" i="7"/>
  <c r="BE435" i="7"/>
  <c r="T435" i="7"/>
  <c r="R435" i="7"/>
  <c r="P435" i="7"/>
  <c r="BI433" i="7"/>
  <c r="BH433" i="7"/>
  <c r="BG433" i="7"/>
  <c r="BE433" i="7"/>
  <c r="T433" i="7"/>
  <c r="R433" i="7"/>
  <c r="P433" i="7"/>
  <c r="BI431" i="7"/>
  <c r="BH431" i="7"/>
  <c r="BG431" i="7"/>
  <c r="BE431" i="7"/>
  <c r="T431" i="7"/>
  <c r="R431" i="7"/>
  <c r="P431" i="7"/>
  <c r="BI429" i="7"/>
  <c r="BH429" i="7"/>
  <c r="BG429" i="7"/>
  <c r="BE429" i="7"/>
  <c r="T429" i="7"/>
  <c r="R429" i="7"/>
  <c r="P429" i="7"/>
  <c r="BI427" i="7"/>
  <c r="BH427" i="7"/>
  <c r="BG427" i="7"/>
  <c r="BE427" i="7"/>
  <c r="T427" i="7"/>
  <c r="R427" i="7"/>
  <c r="P427" i="7"/>
  <c r="BI425" i="7"/>
  <c r="BH425" i="7"/>
  <c r="BG425" i="7"/>
  <c r="BE425" i="7"/>
  <c r="T425" i="7"/>
  <c r="R425" i="7"/>
  <c r="P425" i="7"/>
  <c r="BI422" i="7"/>
  <c r="BH422" i="7"/>
  <c r="BG422" i="7"/>
  <c r="BE422" i="7"/>
  <c r="T422" i="7"/>
  <c r="R422" i="7"/>
  <c r="P422" i="7"/>
  <c r="BI420" i="7"/>
  <c r="BH420" i="7"/>
  <c r="BG420" i="7"/>
  <c r="BE420" i="7"/>
  <c r="T420" i="7"/>
  <c r="R420" i="7"/>
  <c r="P420" i="7"/>
  <c r="BI417" i="7"/>
  <c r="BH417" i="7"/>
  <c r="BG417" i="7"/>
  <c r="BE417" i="7"/>
  <c r="T417" i="7"/>
  <c r="T416" i="7" s="1"/>
  <c r="R417" i="7"/>
  <c r="R416" i="7"/>
  <c r="P417" i="7"/>
  <c r="P416" i="7" s="1"/>
  <c r="BI414" i="7"/>
  <c r="BH414" i="7"/>
  <c r="BG414" i="7"/>
  <c r="BE414" i="7"/>
  <c r="T414" i="7"/>
  <c r="R414" i="7"/>
  <c r="P414" i="7"/>
  <c r="BI412" i="7"/>
  <c r="BH412" i="7"/>
  <c r="BG412" i="7"/>
  <c r="BE412" i="7"/>
  <c r="T412" i="7"/>
  <c r="R412" i="7"/>
  <c r="P412" i="7"/>
  <c r="BI410" i="7"/>
  <c r="BH410" i="7"/>
  <c r="BG410" i="7"/>
  <c r="BE410" i="7"/>
  <c r="T410" i="7"/>
  <c r="R410" i="7"/>
  <c r="P410" i="7"/>
  <c r="BI408" i="7"/>
  <c r="BH408" i="7"/>
  <c r="BG408" i="7"/>
  <c r="BE408" i="7"/>
  <c r="T408" i="7"/>
  <c r="R408" i="7"/>
  <c r="P408" i="7"/>
  <c r="BI406" i="7"/>
  <c r="BH406" i="7"/>
  <c r="BG406" i="7"/>
  <c r="BE406" i="7"/>
  <c r="T406" i="7"/>
  <c r="R406" i="7"/>
  <c r="P406" i="7"/>
  <c r="BI404" i="7"/>
  <c r="BH404" i="7"/>
  <c r="BG404" i="7"/>
  <c r="BE404" i="7"/>
  <c r="T404" i="7"/>
  <c r="R404" i="7"/>
  <c r="P404" i="7"/>
  <c r="BI402" i="7"/>
  <c r="BH402" i="7"/>
  <c r="BG402" i="7"/>
  <c r="BE402" i="7"/>
  <c r="T402" i="7"/>
  <c r="R402" i="7"/>
  <c r="P402" i="7"/>
  <c r="BI399" i="7"/>
  <c r="BH399" i="7"/>
  <c r="BG399" i="7"/>
  <c r="BE399" i="7"/>
  <c r="T399" i="7"/>
  <c r="R399" i="7"/>
  <c r="P399" i="7"/>
  <c r="BI397" i="7"/>
  <c r="BH397" i="7"/>
  <c r="BG397" i="7"/>
  <c r="BE397" i="7"/>
  <c r="T397" i="7"/>
  <c r="R397" i="7"/>
  <c r="P397" i="7"/>
  <c r="BI395" i="7"/>
  <c r="BH395" i="7"/>
  <c r="BG395" i="7"/>
  <c r="BE395" i="7"/>
  <c r="T395" i="7"/>
  <c r="R395" i="7"/>
  <c r="P395" i="7"/>
  <c r="BI393" i="7"/>
  <c r="BH393" i="7"/>
  <c r="BG393" i="7"/>
  <c r="BE393" i="7"/>
  <c r="T393" i="7"/>
  <c r="R393" i="7"/>
  <c r="P393" i="7"/>
  <c r="BI391" i="7"/>
  <c r="BH391" i="7"/>
  <c r="BG391" i="7"/>
  <c r="BE391" i="7"/>
  <c r="T391" i="7"/>
  <c r="R391" i="7"/>
  <c r="P391" i="7"/>
  <c r="BI389" i="7"/>
  <c r="BH389" i="7"/>
  <c r="BG389" i="7"/>
  <c r="BE389" i="7"/>
  <c r="T389" i="7"/>
  <c r="R389" i="7"/>
  <c r="P389" i="7"/>
  <c r="BI387" i="7"/>
  <c r="BH387" i="7"/>
  <c r="BG387" i="7"/>
  <c r="BE387" i="7"/>
  <c r="T387" i="7"/>
  <c r="R387" i="7"/>
  <c r="P387" i="7"/>
  <c r="BI385" i="7"/>
  <c r="BH385" i="7"/>
  <c r="BG385" i="7"/>
  <c r="BE385" i="7"/>
  <c r="T385" i="7"/>
  <c r="R385" i="7"/>
  <c r="P385" i="7"/>
  <c r="BI383" i="7"/>
  <c r="BH383" i="7"/>
  <c r="BG383" i="7"/>
  <c r="BE383" i="7"/>
  <c r="T383" i="7"/>
  <c r="R383" i="7"/>
  <c r="P383" i="7"/>
  <c r="BI381" i="7"/>
  <c r="BH381" i="7"/>
  <c r="BG381" i="7"/>
  <c r="BE381" i="7"/>
  <c r="T381" i="7"/>
  <c r="R381" i="7"/>
  <c r="P381" i="7"/>
  <c r="BI379" i="7"/>
  <c r="BH379" i="7"/>
  <c r="BG379" i="7"/>
  <c r="BE379" i="7"/>
  <c r="T379" i="7"/>
  <c r="R379" i="7"/>
  <c r="P379" i="7"/>
  <c r="BI377" i="7"/>
  <c r="BH377" i="7"/>
  <c r="BG377" i="7"/>
  <c r="BE377" i="7"/>
  <c r="T377" i="7"/>
  <c r="R377" i="7"/>
  <c r="P377" i="7"/>
  <c r="BI375" i="7"/>
  <c r="BH375" i="7"/>
  <c r="BG375" i="7"/>
  <c r="BE375" i="7"/>
  <c r="T375" i="7"/>
  <c r="R375" i="7"/>
  <c r="P375" i="7"/>
  <c r="BI373" i="7"/>
  <c r="BH373" i="7"/>
  <c r="BG373" i="7"/>
  <c r="BE373" i="7"/>
  <c r="T373" i="7"/>
  <c r="R373" i="7"/>
  <c r="P373" i="7"/>
  <c r="BI371" i="7"/>
  <c r="BH371" i="7"/>
  <c r="BG371" i="7"/>
  <c r="BE371" i="7"/>
  <c r="T371" i="7"/>
  <c r="R371" i="7"/>
  <c r="P371" i="7"/>
  <c r="BI369" i="7"/>
  <c r="BH369" i="7"/>
  <c r="BG369" i="7"/>
  <c r="BE369" i="7"/>
  <c r="T369" i="7"/>
  <c r="R369" i="7"/>
  <c r="P369" i="7"/>
  <c r="BI367" i="7"/>
  <c r="BH367" i="7"/>
  <c r="BG367" i="7"/>
  <c r="BE367" i="7"/>
  <c r="T367" i="7"/>
  <c r="R367" i="7"/>
  <c r="P367" i="7"/>
  <c r="BI365" i="7"/>
  <c r="BH365" i="7"/>
  <c r="BG365" i="7"/>
  <c r="BE365" i="7"/>
  <c r="T365" i="7"/>
  <c r="R365" i="7"/>
  <c r="P365" i="7"/>
  <c r="BI363" i="7"/>
  <c r="BH363" i="7"/>
  <c r="BG363" i="7"/>
  <c r="BE363" i="7"/>
  <c r="T363" i="7"/>
  <c r="R363" i="7"/>
  <c r="P363" i="7"/>
  <c r="BI361" i="7"/>
  <c r="BH361" i="7"/>
  <c r="BG361" i="7"/>
  <c r="BE361" i="7"/>
  <c r="T361" i="7"/>
  <c r="R361" i="7"/>
  <c r="P361" i="7"/>
  <c r="BI359" i="7"/>
  <c r="BH359" i="7"/>
  <c r="BG359" i="7"/>
  <c r="BE359" i="7"/>
  <c r="T359" i="7"/>
  <c r="R359" i="7"/>
  <c r="P359" i="7"/>
  <c r="BI357" i="7"/>
  <c r="BH357" i="7"/>
  <c r="BG357" i="7"/>
  <c r="BE357" i="7"/>
  <c r="T357" i="7"/>
  <c r="R357" i="7"/>
  <c r="P357" i="7"/>
  <c r="BI355" i="7"/>
  <c r="BH355" i="7"/>
  <c r="BG355" i="7"/>
  <c r="BE355" i="7"/>
  <c r="T355" i="7"/>
  <c r="R355" i="7"/>
  <c r="P355" i="7"/>
  <c r="BI353" i="7"/>
  <c r="BH353" i="7"/>
  <c r="BG353" i="7"/>
  <c r="BE353" i="7"/>
  <c r="T353" i="7"/>
  <c r="R353" i="7"/>
  <c r="P353" i="7"/>
  <c r="BI351" i="7"/>
  <c r="BH351" i="7"/>
  <c r="BG351" i="7"/>
  <c r="BE351" i="7"/>
  <c r="T351" i="7"/>
  <c r="R351" i="7"/>
  <c r="P351" i="7"/>
  <c r="BI349" i="7"/>
  <c r="BH349" i="7"/>
  <c r="BG349" i="7"/>
  <c r="BE349" i="7"/>
  <c r="T349" i="7"/>
  <c r="R349" i="7"/>
  <c r="P349" i="7"/>
  <c r="BI347" i="7"/>
  <c r="BH347" i="7"/>
  <c r="BG347" i="7"/>
  <c r="BE347" i="7"/>
  <c r="T347" i="7"/>
  <c r="R347" i="7"/>
  <c r="P347" i="7"/>
  <c r="BI345" i="7"/>
  <c r="BH345" i="7"/>
  <c r="BG345" i="7"/>
  <c r="BE345" i="7"/>
  <c r="T345" i="7"/>
  <c r="R345" i="7"/>
  <c r="P345" i="7"/>
  <c r="BI343" i="7"/>
  <c r="BH343" i="7"/>
  <c r="BG343" i="7"/>
  <c r="BE343" i="7"/>
  <c r="T343" i="7"/>
  <c r="R343" i="7"/>
  <c r="P343" i="7"/>
  <c r="BI341" i="7"/>
  <c r="BH341" i="7"/>
  <c r="BG341" i="7"/>
  <c r="BE341" i="7"/>
  <c r="T341" i="7"/>
  <c r="R341" i="7"/>
  <c r="P341" i="7"/>
  <c r="BI339" i="7"/>
  <c r="BH339" i="7"/>
  <c r="BG339" i="7"/>
  <c r="BE339" i="7"/>
  <c r="T339" i="7"/>
  <c r="R339" i="7"/>
  <c r="P339" i="7"/>
  <c r="BI337" i="7"/>
  <c r="BH337" i="7"/>
  <c r="BG337" i="7"/>
  <c r="BE337" i="7"/>
  <c r="T337" i="7"/>
  <c r="R337" i="7"/>
  <c r="P337" i="7"/>
  <c r="BI335" i="7"/>
  <c r="BH335" i="7"/>
  <c r="BG335" i="7"/>
  <c r="BE335" i="7"/>
  <c r="T335" i="7"/>
  <c r="R335" i="7"/>
  <c r="P335" i="7"/>
  <c r="BI333" i="7"/>
  <c r="BH333" i="7"/>
  <c r="BG333" i="7"/>
  <c r="BE333" i="7"/>
  <c r="T333" i="7"/>
  <c r="R333" i="7"/>
  <c r="P333" i="7"/>
  <c r="BI331" i="7"/>
  <c r="BH331" i="7"/>
  <c r="BG331" i="7"/>
  <c r="BE331" i="7"/>
  <c r="T331" i="7"/>
  <c r="R331" i="7"/>
  <c r="P331" i="7"/>
  <c r="BI329" i="7"/>
  <c r="BH329" i="7"/>
  <c r="BG329" i="7"/>
  <c r="BE329" i="7"/>
  <c r="T329" i="7"/>
  <c r="R329" i="7"/>
  <c r="P329" i="7"/>
  <c r="BI327" i="7"/>
  <c r="BH327" i="7"/>
  <c r="BG327" i="7"/>
  <c r="BE327" i="7"/>
  <c r="T327" i="7"/>
  <c r="R327" i="7"/>
  <c r="P327" i="7"/>
  <c r="BI325" i="7"/>
  <c r="BH325" i="7"/>
  <c r="BG325" i="7"/>
  <c r="BE325" i="7"/>
  <c r="T325" i="7"/>
  <c r="R325" i="7"/>
  <c r="P325" i="7"/>
  <c r="BI323" i="7"/>
  <c r="BH323" i="7"/>
  <c r="BG323" i="7"/>
  <c r="BE323" i="7"/>
  <c r="T323" i="7"/>
  <c r="R323" i="7"/>
  <c r="P323" i="7"/>
  <c r="BI320" i="7"/>
  <c r="BH320" i="7"/>
  <c r="BG320" i="7"/>
  <c r="BE320" i="7"/>
  <c r="T320" i="7"/>
  <c r="R320" i="7"/>
  <c r="P320" i="7"/>
  <c r="BI318" i="7"/>
  <c r="BH318" i="7"/>
  <c r="BG318" i="7"/>
  <c r="BE318" i="7"/>
  <c r="T318" i="7"/>
  <c r="R318" i="7"/>
  <c r="P318" i="7"/>
  <c r="BI316" i="7"/>
  <c r="BH316" i="7"/>
  <c r="BG316" i="7"/>
  <c r="BE316" i="7"/>
  <c r="T316" i="7"/>
  <c r="R316" i="7"/>
  <c r="P316" i="7"/>
  <c r="BI314" i="7"/>
  <c r="BH314" i="7"/>
  <c r="BG314" i="7"/>
  <c r="BE314" i="7"/>
  <c r="T314" i="7"/>
  <c r="R314" i="7"/>
  <c r="P314" i="7"/>
  <c r="BI312" i="7"/>
  <c r="BH312" i="7"/>
  <c r="BG312" i="7"/>
  <c r="BE312" i="7"/>
  <c r="T312" i="7"/>
  <c r="R312" i="7"/>
  <c r="P312" i="7"/>
  <c r="BI310" i="7"/>
  <c r="BH310" i="7"/>
  <c r="BG310" i="7"/>
  <c r="BE310" i="7"/>
  <c r="T310" i="7"/>
  <c r="R310" i="7"/>
  <c r="P310" i="7"/>
  <c r="BI306" i="7"/>
  <c r="BH306" i="7"/>
  <c r="BG306" i="7"/>
  <c r="BE306" i="7"/>
  <c r="T306" i="7"/>
  <c r="T305" i="7"/>
  <c r="R306" i="7"/>
  <c r="R305" i="7" s="1"/>
  <c r="P306" i="7"/>
  <c r="P305" i="7"/>
  <c r="BI303" i="7"/>
  <c r="BH303" i="7"/>
  <c r="BG303" i="7"/>
  <c r="BE303" i="7"/>
  <c r="T303" i="7"/>
  <c r="R303" i="7"/>
  <c r="P303" i="7"/>
  <c r="BI301" i="7"/>
  <c r="BH301" i="7"/>
  <c r="BG301" i="7"/>
  <c r="BE301" i="7"/>
  <c r="T301" i="7"/>
  <c r="R301" i="7"/>
  <c r="P301" i="7"/>
  <c r="BI299" i="7"/>
  <c r="BH299" i="7"/>
  <c r="BG299" i="7"/>
  <c r="BE299" i="7"/>
  <c r="T299" i="7"/>
  <c r="R299" i="7"/>
  <c r="P299" i="7"/>
  <c r="BI297" i="7"/>
  <c r="BH297" i="7"/>
  <c r="BG297" i="7"/>
  <c r="BE297" i="7"/>
  <c r="T297" i="7"/>
  <c r="R297" i="7"/>
  <c r="P297" i="7"/>
  <c r="BI295" i="7"/>
  <c r="BH295" i="7"/>
  <c r="BG295" i="7"/>
  <c r="BE295" i="7"/>
  <c r="T295" i="7"/>
  <c r="R295" i="7"/>
  <c r="P295" i="7"/>
  <c r="BI293" i="7"/>
  <c r="BH293" i="7"/>
  <c r="BG293" i="7"/>
  <c r="BE293" i="7"/>
  <c r="T293" i="7"/>
  <c r="R293" i="7"/>
  <c r="P293" i="7"/>
  <c r="BI291" i="7"/>
  <c r="BH291" i="7"/>
  <c r="BG291" i="7"/>
  <c r="BE291" i="7"/>
  <c r="T291" i="7"/>
  <c r="R291" i="7"/>
  <c r="P291" i="7"/>
  <c r="BI289" i="7"/>
  <c r="BH289" i="7"/>
  <c r="BG289" i="7"/>
  <c r="BE289" i="7"/>
  <c r="T289" i="7"/>
  <c r="R289" i="7"/>
  <c r="P289" i="7"/>
  <c r="BI287" i="7"/>
  <c r="BH287" i="7"/>
  <c r="BG287" i="7"/>
  <c r="BE287" i="7"/>
  <c r="T287" i="7"/>
  <c r="R287" i="7"/>
  <c r="P287" i="7"/>
  <c r="BI285" i="7"/>
  <c r="BH285" i="7"/>
  <c r="BG285" i="7"/>
  <c r="BE285" i="7"/>
  <c r="T285" i="7"/>
  <c r="R285" i="7"/>
  <c r="P285" i="7"/>
  <c r="BI283" i="7"/>
  <c r="BH283" i="7"/>
  <c r="BG283" i="7"/>
  <c r="BE283" i="7"/>
  <c r="T283" i="7"/>
  <c r="R283" i="7"/>
  <c r="P283" i="7"/>
  <c r="BI281" i="7"/>
  <c r="BH281" i="7"/>
  <c r="BG281" i="7"/>
  <c r="BE281" i="7"/>
  <c r="T281" i="7"/>
  <c r="R281" i="7"/>
  <c r="P281" i="7"/>
  <c r="BI279" i="7"/>
  <c r="BH279" i="7"/>
  <c r="BG279" i="7"/>
  <c r="BE279" i="7"/>
  <c r="T279" i="7"/>
  <c r="R279" i="7"/>
  <c r="P279" i="7"/>
  <c r="BI277" i="7"/>
  <c r="BH277" i="7"/>
  <c r="BG277" i="7"/>
  <c r="BE277" i="7"/>
  <c r="T277" i="7"/>
  <c r="R277" i="7"/>
  <c r="P277" i="7"/>
  <c r="BI275" i="7"/>
  <c r="BH275" i="7"/>
  <c r="BG275" i="7"/>
  <c r="BE275" i="7"/>
  <c r="T275" i="7"/>
  <c r="R275" i="7"/>
  <c r="P275" i="7"/>
  <c r="BI273" i="7"/>
  <c r="BH273" i="7"/>
  <c r="BG273" i="7"/>
  <c r="BE273" i="7"/>
  <c r="T273" i="7"/>
  <c r="R273" i="7"/>
  <c r="P273" i="7"/>
  <c r="BI271" i="7"/>
  <c r="BH271" i="7"/>
  <c r="BG271" i="7"/>
  <c r="BE271" i="7"/>
  <c r="T271" i="7"/>
  <c r="R271" i="7"/>
  <c r="P271" i="7"/>
  <c r="BI269" i="7"/>
  <c r="BH269" i="7"/>
  <c r="BG269" i="7"/>
  <c r="BE269" i="7"/>
  <c r="T269" i="7"/>
  <c r="R269" i="7"/>
  <c r="P269" i="7"/>
  <c r="BI267" i="7"/>
  <c r="BH267" i="7"/>
  <c r="BG267" i="7"/>
  <c r="BE267" i="7"/>
  <c r="T267" i="7"/>
  <c r="R267" i="7"/>
  <c r="P267" i="7"/>
  <c r="BI265" i="7"/>
  <c r="BH265" i="7"/>
  <c r="BG265" i="7"/>
  <c r="BE265" i="7"/>
  <c r="T265" i="7"/>
  <c r="R265" i="7"/>
  <c r="P265" i="7"/>
  <c r="BI263" i="7"/>
  <c r="BH263" i="7"/>
  <c r="BG263" i="7"/>
  <c r="BE263" i="7"/>
  <c r="T263" i="7"/>
  <c r="R263" i="7"/>
  <c r="P263" i="7"/>
  <c r="BI261" i="7"/>
  <c r="BH261" i="7"/>
  <c r="BG261" i="7"/>
  <c r="BE261" i="7"/>
  <c r="T261" i="7"/>
  <c r="R261" i="7"/>
  <c r="P261" i="7"/>
  <c r="BI259" i="7"/>
  <c r="BH259" i="7"/>
  <c r="BG259" i="7"/>
  <c r="BE259" i="7"/>
  <c r="T259" i="7"/>
  <c r="R259" i="7"/>
  <c r="P259" i="7"/>
  <c r="BI257" i="7"/>
  <c r="BH257" i="7"/>
  <c r="BG257" i="7"/>
  <c r="BE257" i="7"/>
  <c r="T257" i="7"/>
  <c r="R257" i="7"/>
  <c r="P257" i="7"/>
  <c r="BI255" i="7"/>
  <c r="BH255" i="7"/>
  <c r="BG255" i="7"/>
  <c r="BE255" i="7"/>
  <c r="T255" i="7"/>
  <c r="R255" i="7"/>
  <c r="P255" i="7"/>
  <c r="BI253" i="7"/>
  <c r="BH253" i="7"/>
  <c r="BG253" i="7"/>
  <c r="BE253" i="7"/>
  <c r="T253" i="7"/>
  <c r="R253" i="7"/>
  <c r="P253" i="7"/>
  <c r="BI251" i="7"/>
  <c r="BH251" i="7"/>
  <c r="BG251" i="7"/>
  <c r="BE251" i="7"/>
  <c r="T251" i="7"/>
  <c r="R251" i="7"/>
  <c r="P251" i="7"/>
  <c r="BI249" i="7"/>
  <c r="BH249" i="7"/>
  <c r="BG249" i="7"/>
  <c r="BE249" i="7"/>
  <c r="T249" i="7"/>
  <c r="R249" i="7"/>
  <c r="P249" i="7"/>
  <c r="BI247" i="7"/>
  <c r="BH247" i="7"/>
  <c r="BG247" i="7"/>
  <c r="BE247" i="7"/>
  <c r="T247" i="7"/>
  <c r="R247" i="7"/>
  <c r="P247" i="7"/>
  <c r="BI245" i="7"/>
  <c r="BH245" i="7"/>
  <c r="BG245" i="7"/>
  <c r="BE245" i="7"/>
  <c r="T245" i="7"/>
  <c r="R245" i="7"/>
  <c r="P245" i="7"/>
  <c r="BI243" i="7"/>
  <c r="BH243" i="7"/>
  <c r="BG243" i="7"/>
  <c r="BE243" i="7"/>
  <c r="T243" i="7"/>
  <c r="R243" i="7"/>
  <c r="P243" i="7"/>
  <c r="BI241" i="7"/>
  <c r="BH241" i="7"/>
  <c r="BG241" i="7"/>
  <c r="BE241" i="7"/>
  <c r="T241" i="7"/>
  <c r="R241" i="7"/>
  <c r="P241" i="7"/>
  <c r="BI239" i="7"/>
  <c r="BH239" i="7"/>
  <c r="BG239" i="7"/>
  <c r="BE239" i="7"/>
  <c r="T239" i="7"/>
  <c r="R239" i="7"/>
  <c r="P239" i="7"/>
  <c r="BI237" i="7"/>
  <c r="BH237" i="7"/>
  <c r="BG237" i="7"/>
  <c r="BE237" i="7"/>
  <c r="T237" i="7"/>
  <c r="R237" i="7"/>
  <c r="P237" i="7"/>
  <c r="BI235" i="7"/>
  <c r="BH235" i="7"/>
  <c r="BG235" i="7"/>
  <c r="BE235" i="7"/>
  <c r="T235" i="7"/>
  <c r="R235" i="7"/>
  <c r="P235" i="7"/>
  <c r="BI233" i="7"/>
  <c r="BH233" i="7"/>
  <c r="BG233" i="7"/>
  <c r="BE233" i="7"/>
  <c r="T233" i="7"/>
  <c r="R233" i="7"/>
  <c r="P233" i="7"/>
  <c r="BI231" i="7"/>
  <c r="BH231" i="7"/>
  <c r="BG231" i="7"/>
  <c r="BE231" i="7"/>
  <c r="T231" i="7"/>
  <c r="R231" i="7"/>
  <c r="P231" i="7"/>
  <c r="BI229" i="7"/>
  <c r="BH229" i="7"/>
  <c r="BG229" i="7"/>
  <c r="BE229" i="7"/>
  <c r="T229" i="7"/>
  <c r="R229" i="7"/>
  <c r="P229" i="7"/>
  <c r="BI227" i="7"/>
  <c r="BH227" i="7"/>
  <c r="BG227" i="7"/>
  <c r="BE227" i="7"/>
  <c r="T227" i="7"/>
  <c r="R227" i="7"/>
  <c r="P227" i="7"/>
  <c r="BI225" i="7"/>
  <c r="BH225" i="7"/>
  <c r="BG225" i="7"/>
  <c r="BE225" i="7"/>
  <c r="T225" i="7"/>
  <c r="R225" i="7"/>
  <c r="P225" i="7"/>
  <c r="BI223" i="7"/>
  <c r="BH223" i="7"/>
  <c r="BG223" i="7"/>
  <c r="BE223" i="7"/>
  <c r="T223" i="7"/>
  <c r="R223" i="7"/>
  <c r="P223" i="7"/>
  <c r="BI221" i="7"/>
  <c r="BH221" i="7"/>
  <c r="BG221" i="7"/>
  <c r="BE221" i="7"/>
  <c r="T221" i="7"/>
  <c r="R221" i="7"/>
  <c r="P221" i="7"/>
  <c r="BI219" i="7"/>
  <c r="BH219" i="7"/>
  <c r="BG219" i="7"/>
  <c r="BE219" i="7"/>
  <c r="T219" i="7"/>
  <c r="R219" i="7"/>
  <c r="P219" i="7"/>
  <c r="BI217" i="7"/>
  <c r="BH217" i="7"/>
  <c r="BG217" i="7"/>
  <c r="BE217" i="7"/>
  <c r="T217" i="7"/>
  <c r="R217" i="7"/>
  <c r="P217" i="7"/>
  <c r="BI215" i="7"/>
  <c r="BH215" i="7"/>
  <c r="BG215" i="7"/>
  <c r="BE215" i="7"/>
  <c r="T215" i="7"/>
  <c r="R215" i="7"/>
  <c r="P215" i="7"/>
  <c r="BI212" i="7"/>
  <c r="BH212" i="7"/>
  <c r="BG212" i="7"/>
  <c r="BE212" i="7"/>
  <c r="T212" i="7"/>
  <c r="R212" i="7"/>
  <c r="P212" i="7"/>
  <c r="BI210" i="7"/>
  <c r="BH210" i="7"/>
  <c r="BG210" i="7"/>
  <c r="BE210" i="7"/>
  <c r="T210" i="7"/>
  <c r="R210" i="7"/>
  <c r="P210" i="7"/>
  <c r="BI208" i="7"/>
  <c r="BH208" i="7"/>
  <c r="BG208" i="7"/>
  <c r="BE208" i="7"/>
  <c r="T208" i="7"/>
  <c r="R208" i="7"/>
  <c r="P208" i="7"/>
  <c r="BI206" i="7"/>
  <c r="BH206" i="7"/>
  <c r="BG206" i="7"/>
  <c r="BE206" i="7"/>
  <c r="T206" i="7"/>
  <c r="R206" i="7"/>
  <c r="P206" i="7"/>
  <c r="BI204" i="7"/>
  <c r="BH204" i="7"/>
  <c r="BG204" i="7"/>
  <c r="BE204" i="7"/>
  <c r="T204" i="7"/>
  <c r="R204" i="7"/>
  <c r="P204" i="7"/>
  <c r="BI202" i="7"/>
  <c r="BH202" i="7"/>
  <c r="BG202" i="7"/>
  <c r="BE202" i="7"/>
  <c r="T202" i="7"/>
  <c r="R202" i="7"/>
  <c r="P202" i="7"/>
  <c r="BI200" i="7"/>
  <c r="BH200" i="7"/>
  <c r="BG200" i="7"/>
  <c r="BE200" i="7"/>
  <c r="T200" i="7"/>
  <c r="R200" i="7"/>
  <c r="P200" i="7"/>
  <c r="BI198" i="7"/>
  <c r="BH198" i="7"/>
  <c r="BG198" i="7"/>
  <c r="BE198" i="7"/>
  <c r="T198" i="7"/>
  <c r="R198" i="7"/>
  <c r="P198" i="7"/>
  <c r="BI196" i="7"/>
  <c r="BH196" i="7"/>
  <c r="BG196" i="7"/>
  <c r="BE196" i="7"/>
  <c r="T196" i="7"/>
  <c r="R196" i="7"/>
  <c r="P196" i="7"/>
  <c r="BI194" i="7"/>
  <c r="BH194" i="7"/>
  <c r="BG194" i="7"/>
  <c r="BE194" i="7"/>
  <c r="T194" i="7"/>
  <c r="R194" i="7"/>
  <c r="P194" i="7"/>
  <c r="BI192" i="7"/>
  <c r="BH192" i="7"/>
  <c r="BG192" i="7"/>
  <c r="BE192" i="7"/>
  <c r="T192" i="7"/>
  <c r="R192" i="7"/>
  <c r="P192" i="7"/>
  <c r="BI190" i="7"/>
  <c r="BH190" i="7"/>
  <c r="BG190" i="7"/>
  <c r="BE190" i="7"/>
  <c r="T190" i="7"/>
  <c r="R190" i="7"/>
  <c r="P190" i="7"/>
  <c r="BI188" i="7"/>
  <c r="BH188" i="7"/>
  <c r="BG188" i="7"/>
  <c r="BE188" i="7"/>
  <c r="T188" i="7"/>
  <c r="R188" i="7"/>
  <c r="P188" i="7"/>
  <c r="BI186" i="7"/>
  <c r="BH186" i="7"/>
  <c r="BG186" i="7"/>
  <c r="BE186" i="7"/>
  <c r="T186" i="7"/>
  <c r="R186" i="7"/>
  <c r="P186" i="7"/>
  <c r="BI184" i="7"/>
  <c r="BH184" i="7"/>
  <c r="BG184" i="7"/>
  <c r="BE184" i="7"/>
  <c r="T184" i="7"/>
  <c r="R184" i="7"/>
  <c r="P184" i="7"/>
  <c r="BI182" i="7"/>
  <c r="BH182" i="7"/>
  <c r="BG182" i="7"/>
  <c r="BE182" i="7"/>
  <c r="T182" i="7"/>
  <c r="R182" i="7"/>
  <c r="P182" i="7"/>
  <c r="BI180" i="7"/>
  <c r="BH180" i="7"/>
  <c r="BG180" i="7"/>
  <c r="BE180" i="7"/>
  <c r="T180" i="7"/>
  <c r="R180" i="7"/>
  <c r="P180" i="7"/>
  <c r="BI178" i="7"/>
  <c r="BH178" i="7"/>
  <c r="BG178" i="7"/>
  <c r="BE178" i="7"/>
  <c r="T178" i="7"/>
  <c r="R178" i="7"/>
  <c r="P178" i="7"/>
  <c r="BI176" i="7"/>
  <c r="BH176" i="7"/>
  <c r="BG176" i="7"/>
  <c r="BE176" i="7"/>
  <c r="T176" i="7"/>
  <c r="R176" i="7"/>
  <c r="P176" i="7"/>
  <c r="BI174" i="7"/>
  <c r="BH174" i="7"/>
  <c r="BG174" i="7"/>
  <c r="BE174" i="7"/>
  <c r="T174" i="7"/>
  <c r="R174" i="7"/>
  <c r="P174" i="7"/>
  <c r="BI172" i="7"/>
  <c r="BH172" i="7"/>
  <c r="BG172" i="7"/>
  <c r="BE172" i="7"/>
  <c r="T172" i="7"/>
  <c r="R172" i="7"/>
  <c r="P172" i="7"/>
  <c r="BI170" i="7"/>
  <c r="BH170" i="7"/>
  <c r="BG170" i="7"/>
  <c r="BE170" i="7"/>
  <c r="T170" i="7"/>
  <c r="R170" i="7"/>
  <c r="P170" i="7"/>
  <c r="BI168" i="7"/>
  <c r="BH168" i="7"/>
  <c r="BG168" i="7"/>
  <c r="BE168" i="7"/>
  <c r="T168" i="7"/>
  <c r="R168" i="7"/>
  <c r="P168" i="7"/>
  <c r="BI166" i="7"/>
  <c r="BH166" i="7"/>
  <c r="BG166" i="7"/>
  <c r="BE166" i="7"/>
  <c r="T166" i="7"/>
  <c r="R166" i="7"/>
  <c r="P166" i="7"/>
  <c r="BI164" i="7"/>
  <c r="BH164" i="7"/>
  <c r="BG164" i="7"/>
  <c r="BE164" i="7"/>
  <c r="T164" i="7"/>
  <c r="R164" i="7"/>
  <c r="P164" i="7"/>
  <c r="BI162" i="7"/>
  <c r="BH162" i="7"/>
  <c r="BG162" i="7"/>
  <c r="BE162" i="7"/>
  <c r="T162" i="7"/>
  <c r="R162" i="7"/>
  <c r="P162" i="7"/>
  <c r="BI160" i="7"/>
  <c r="BH160" i="7"/>
  <c r="BG160" i="7"/>
  <c r="BE160" i="7"/>
  <c r="T160" i="7"/>
  <c r="R160" i="7"/>
  <c r="P160" i="7"/>
  <c r="BI158" i="7"/>
  <c r="BH158" i="7"/>
  <c r="BG158" i="7"/>
  <c r="BE158" i="7"/>
  <c r="T158" i="7"/>
  <c r="R158" i="7"/>
  <c r="P158" i="7"/>
  <c r="BI156" i="7"/>
  <c r="BH156" i="7"/>
  <c r="BG156" i="7"/>
  <c r="BE156" i="7"/>
  <c r="T156" i="7"/>
  <c r="R156" i="7"/>
  <c r="P156" i="7"/>
  <c r="BI154" i="7"/>
  <c r="BH154" i="7"/>
  <c r="BG154" i="7"/>
  <c r="BE154" i="7"/>
  <c r="T154" i="7"/>
  <c r="R154" i="7"/>
  <c r="P154" i="7"/>
  <c r="BI152" i="7"/>
  <c r="BH152" i="7"/>
  <c r="BG152" i="7"/>
  <c r="BE152" i="7"/>
  <c r="T152" i="7"/>
  <c r="R152" i="7"/>
  <c r="P152" i="7"/>
  <c r="BI149" i="7"/>
  <c r="BH149" i="7"/>
  <c r="BG149" i="7"/>
  <c r="BE149" i="7"/>
  <c r="T149" i="7"/>
  <c r="T148" i="7" s="1"/>
  <c r="R149" i="7"/>
  <c r="R148" i="7"/>
  <c r="P149" i="7"/>
  <c r="P148" i="7" s="1"/>
  <c r="BI146" i="7"/>
  <c r="BH146" i="7"/>
  <c r="BG146" i="7"/>
  <c r="BE146" i="7"/>
  <c r="T146" i="7"/>
  <c r="R146" i="7"/>
  <c r="P146" i="7"/>
  <c r="BI144" i="7"/>
  <c r="BH144" i="7"/>
  <c r="BG144" i="7"/>
  <c r="BE144" i="7"/>
  <c r="T144" i="7"/>
  <c r="R144" i="7"/>
  <c r="P144" i="7"/>
  <c r="BI142" i="7"/>
  <c r="BH142" i="7"/>
  <c r="BG142" i="7"/>
  <c r="BE142" i="7"/>
  <c r="T142" i="7"/>
  <c r="R142" i="7"/>
  <c r="P142" i="7"/>
  <c r="F136" i="7"/>
  <c r="F133" i="7"/>
  <c r="E131" i="7"/>
  <c r="J31" i="7"/>
  <c r="F92" i="7"/>
  <c r="F89" i="7"/>
  <c r="E87" i="7"/>
  <c r="J24" i="7"/>
  <c r="E24" i="7"/>
  <c r="J136" i="7" s="1"/>
  <c r="J23" i="7"/>
  <c r="J21" i="7"/>
  <c r="E21" i="7"/>
  <c r="J135" i="7" s="1"/>
  <c r="J20" i="7"/>
  <c r="J15" i="7"/>
  <c r="E15" i="7"/>
  <c r="F135" i="7" s="1"/>
  <c r="J14" i="7"/>
  <c r="J12" i="7"/>
  <c r="J89" i="7"/>
  <c r="E7" i="7"/>
  <c r="E85" i="7" s="1"/>
  <c r="J127" i="6"/>
  <c r="J126" i="6"/>
  <c r="J98" i="6" s="1"/>
  <c r="J39" i="6"/>
  <c r="J38" i="6"/>
  <c r="AY99" i="1"/>
  <c r="J37" i="6"/>
  <c r="AX99" i="1" s="1"/>
  <c r="BI195" i="6"/>
  <c r="BH195" i="6"/>
  <c r="BG195" i="6"/>
  <c r="BE195" i="6"/>
  <c r="T195" i="6"/>
  <c r="R195" i="6"/>
  <c r="P195" i="6"/>
  <c r="BI193" i="6"/>
  <c r="BH193" i="6"/>
  <c r="BG193" i="6"/>
  <c r="BE193" i="6"/>
  <c r="T193" i="6"/>
  <c r="R193" i="6"/>
  <c r="P193" i="6"/>
  <c r="BI191" i="6"/>
  <c r="BH191" i="6"/>
  <c r="BG191" i="6"/>
  <c r="BE191" i="6"/>
  <c r="T191" i="6"/>
  <c r="R191" i="6"/>
  <c r="P191" i="6"/>
  <c r="BI189" i="6"/>
  <c r="BH189" i="6"/>
  <c r="BG189" i="6"/>
  <c r="BE189" i="6"/>
  <c r="T189" i="6"/>
  <c r="R189" i="6"/>
  <c r="P189" i="6"/>
  <c r="BI187" i="6"/>
  <c r="BH187" i="6"/>
  <c r="BG187" i="6"/>
  <c r="BE187" i="6"/>
  <c r="T187" i="6"/>
  <c r="R187" i="6"/>
  <c r="P187" i="6"/>
  <c r="BI185" i="6"/>
  <c r="BH185" i="6"/>
  <c r="BG185" i="6"/>
  <c r="BE185" i="6"/>
  <c r="T185" i="6"/>
  <c r="R185" i="6"/>
  <c r="P185" i="6"/>
  <c r="BI183" i="6"/>
  <c r="BH183" i="6"/>
  <c r="BG183" i="6"/>
  <c r="BE183" i="6"/>
  <c r="T183" i="6"/>
  <c r="R183" i="6"/>
  <c r="P183" i="6"/>
  <c r="BI181" i="6"/>
  <c r="BH181" i="6"/>
  <c r="BG181" i="6"/>
  <c r="BE181" i="6"/>
  <c r="T181" i="6"/>
  <c r="R181" i="6"/>
  <c r="P181" i="6"/>
  <c r="BI179" i="6"/>
  <c r="BH179" i="6"/>
  <c r="BG179" i="6"/>
  <c r="BE179" i="6"/>
  <c r="T179" i="6"/>
  <c r="R179" i="6"/>
  <c r="P179" i="6"/>
  <c r="BI177" i="6"/>
  <c r="BH177" i="6"/>
  <c r="BG177" i="6"/>
  <c r="BE177" i="6"/>
  <c r="T177" i="6"/>
  <c r="R177" i="6"/>
  <c r="P177" i="6"/>
  <c r="BI175" i="6"/>
  <c r="BH175" i="6"/>
  <c r="BG175" i="6"/>
  <c r="BE175" i="6"/>
  <c r="T175" i="6"/>
  <c r="R175" i="6"/>
  <c r="P175" i="6"/>
  <c r="BI173" i="6"/>
  <c r="BH173" i="6"/>
  <c r="BG173" i="6"/>
  <c r="BE173" i="6"/>
  <c r="T173" i="6"/>
  <c r="R173" i="6"/>
  <c r="P173" i="6"/>
  <c r="BI171" i="6"/>
  <c r="BH171" i="6"/>
  <c r="BG171" i="6"/>
  <c r="BE171" i="6"/>
  <c r="T171" i="6"/>
  <c r="R171" i="6"/>
  <c r="P171" i="6"/>
  <c r="BI169" i="6"/>
  <c r="BH169" i="6"/>
  <c r="BG169" i="6"/>
  <c r="BE169" i="6"/>
  <c r="T169" i="6"/>
  <c r="R169" i="6"/>
  <c r="P169" i="6"/>
  <c r="BI167" i="6"/>
  <c r="BH167" i="6"/>
  <c r="BG167" i="6"/>
  <c r="BE167" i="6"/>
  <c r="T167" i="6"/>
  <c r="R167" i="6"/>
  <c r="P167" i="6"/>
  <c r="BI165" i="6"/>
  <c r="BH165" i="6"/>
  <c r="BG165" i="6"/>
  <c r="BE165" i="6"/>
  <c r="T165" i="6"/>
  <c r="R165" i="6"/>
  <c r="P165" i="6"/>
  <c r="BI163" i="6"/>
  <c r="BH163" i="6"/>
  <c r="BG163" i="6"/>
  <c r="BE163" i="6"/>
  <c r="T163" i="6"/>
  <c r="R163" i="6"/>
  <c r="P163" i="6"/>
  <c r="BI161" i="6"/>
  <c r="BH161" i="6"/>
  <c r="BG161" i="6"/>
  <c r="BE161" i="6"/>
  <c r="T161" i="6"/>
  <c r="R161" i="6"/>
  <c r="P161" i="6"/>
  <c r="BI159" i="6"/>
  <c r="BH159" i="6"/>
  <c r="BG159" i="6"/>
  <c r="BE159" i="6"/>
  <c r="T159" i="6"/>
  <c r="R159" i="6"/>
  <c r="P159" i="6"/>
  <c r="BI157" i="6"/>
  <c r="BH157" i="6"/>
  <c r="BG157" i="6"/>
  <c r="BE157" i="6"/>
  <c r="T157" i="6"/>
  <c r="R157" i="6"/>
  <c r="P157" i="6"/>
  <c r="BI155" i="6"/>
  <c r="BH155" i="6"/>
  <c r="BG155" i="6"/>
  <c r="BE155" i="6"/>
  <c r="T155" i="6"/>
  <c r="R155" i="6"/>
  <c r="P155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R151" i="6"/>
  <c r="P151" i="6"/>
  <c r="BI149" i="6"/>
  <c r="BH149" i="6"/>
  <c r="BG149" i="6"/>
  <c r="BE149" i="6"/>
  <c r="T149" i="6"/>
  <c r="R149" i="6"/>
  <c r="P149" i="6"/>
  <c r="BI147" i="6"/>
  <c r="BH147" i="6"/>
  <c r="BG147" i="6"/>
  <c r="BE147" i="6"/>
  <c r="T147" i="6"/>
  <c r="R147" i="6"/>
  <c r="P147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BI141" i="6"/>
  <c r="BH141" i="6"/>
  <c r="BG141" i="6"/>
  <c r="BE141" i="6"/>
  <c r="T141" i="6"/>
  <c r="R141" i="6"/>
  <c r="P141" i="6"/>
  <c r="BI139" i="6"/>
  <c r="BH139" i="6"/>
  <c r="BG139" i="6"/>
  <c r="BE139" i="6"/>
  <c r="T139" i="6"/>
  <c r="R139" i="6"/>
  <c r="P139" i="6"/>
  <c r="BI137" i="6"/>
  <c r="BH137" i="6"/>
  <c r="BG137" i="6"/>
  <c r="BE137" i="6"/>
  <c r="T137" i="6"/>
  <c r="R137" i="6"/>
  <c r="P137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1" i="6"/>
  <c r="BH131" i="6"/>
  <c r="BG131" i="6"/>
  <c r="BE131" i="6"/>
  <c r="T131" i="6"/>
  <c r="R131" i="6"/>
  <c r="P131" i="6"/>
  <c r="BI129" i="6"/>
  <c r="BH129" i="6"/>
  <c r="BG129" i="6"/>
  <c r="BE129" i="6"/>
  <c r="T129" i="6"/>
  <c r="R129" i="6"/>
  <c r="P129" i="6"/>
  <c r="J99" i="6"/>
  <c r="F121" i="6"/>
  <c r="F118" i="6"/>
  <c r="E116" i="6"/>
  <c r="J31" i="6"/>
  <c r="F92" i="6"/>
  <c r="F89" i="6"/>
  <c r="E87" i="6"/>
  <c r="J24" i="6"/>
  <c r="E24" i="6"/>
  <c r="J121" i="6" s="1"/>
  <c r="J23" i="6"/>
  <c r="J21" i="6"/>
  <c r="E21" i="6"/>
  <c r="J91" i="6" s="1"/>
  <c r="J20" i="6"/>
  <c r="J15" i="6"/>
  <c r="E15" i="6"/>
  <c r="F120" i="6" s="1"/>
  <c r="J14" i="6"/>
  <c r="J12" i="6"/>
  <c r="J89" i="6"/>
  <c r="E7" i="6"/>
  <c r="E85" i="6"/>
  <c r="J39" i="5"/>
  <c r="J38" i="5"/>
  <c r="AY98" i="1" s="1"/>
  <c r="J37" i="5"/>
  <c r="AX98" i="1" s="1"/>
  <c r="BI209" i="5"/>
  <c r="BH209" i="5"/>
  <c r="BG209" i="5"/>
  <c r="BE209" i="5"/>
  <c r="T209" i="5"/>
  <c r="R209" i="5"/>
  <c r="P209" i="5"/>
  <c r="BI207" i="5"/>
  <c r="BH207" i="5"/>
  <c r="BG207" i="5"/>
  <c r="BE207" i="5"/>
  <c r="T207" i="5"/>
  <c r="R207" i="5"/>
  <c r="P207" i="5"/>
  <c r="BI203" i="5"/>
  <c r="BH203" i="5"/>
  <c r="BG203" i="5"/>
  <c r="BE203" i="5"/>
  <c r="T203" i="5"/>
  <c r="R203" i="5"/>
  <c r="P203" i="5"/>
  <c r="BI201" i="5"/>
  <c r="BH201" i="5"/>
  <c r="BG201" i="5"/>
  <c r="BE201" i="5"/>
  <c r="T201" i="5"/>
  <c r="R201" i="5"/>
  <c r="P201" i="5"/>
  <c r="BI199" i="5"/>
  <c r="BH199" i="5"/>
  <c r="BG199" i="5"/>
  <c r="BE199" i="5"/>
  <c r="T199" i="5"/>
  <c r="R199" i="5"/>
  <c r="P199" i="5"/>
  <c r="BI195" i="5"/>
  <c r="BH195" i="5"/>
  <c r="BG195" i="5"/>
  <c r="BE195" i="5"/>
  <c r="T195" i="5"/>
  <c r="R195" i="5"/>
  <c r="P195" i="5"/>
  <c r="BI193" i="5"/>
  <c r="BH193" i="5"/>
  <c r="BG193" i="5"/>
  <c r="BE193" i="5"/>
  <c r="T193" i="5"/>
  <c r="R193" i="5"/>
  <c r="P193" i="5"/>
  <c r="BI191" i="5"/>
  <c r="BH191" i="5"/>
  <c r="BG191" i="5"/>
  <c r="BE191" i="5"/>
  <c r="T191" i="5"/>
  <c r="R191" i="5"/>
  <c r="P191" i="5"/>
  <c r="BI189" i="5"/>
  <c r="BH189" i="5"/>
  <c r="BG189" i="5"/>
  <c r="BE189" i="5"/>
  <c r="T189" i="5"/>
  <c r="R189" i="5"/>
  <c r="P189" i="5"/>
  <c r="BI187" i="5"/>
  <c r="BH187" i="5"/>
  <c r="BG187" i="5"/>
  <c r="BE187" i="5"/>
  <c r="T187" i="5"/>
  <c r="R187" i="5"/>
  <c r="P187" i="5"/>
  <c r="BI185" i="5"/>
  <c r="BH185" i="5"/>
  <c r="BG185" i="5"/>
  <c r="BE185" i="5"/>
  <c r="T185" i="5"/>
  <c r="R185" i="5"/>
  <c r="P185" i="5"/>
  <c r="BI183" i="5"/>
  <c r="BH183" i="5"/>
  <c r="BG183" i="5"/>
  <c r="BE183" i="5"/>
  <c r="T183" i="5"/>
  <c r="R183" i="5"/>
  <c r="P183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7" i="5"/>
  <c r="BH177" i="5"/>
  <c r="BG177" i="5"/>
  <c r="BE177" i="5"/>
  <c r="T177" i="5"/>
  <c r="R177" i="5"/>
  <c r="P177" i="5"/>
  <c r="BI174" i="5"/>
  <c r="BH174" i="5"/>
  <c r="BG174" i="5"/>
  <c r="BE174" i="5"/>
  <c r="T174" i="5"/>
  <c r="R174" i="5"/>
  <c r="P174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8" i="5"/>
  <c r="BH168" i="5"/>
  <c r="BG168" i="5"/>
  <c r="BE168" i="5"/>
  <c r="T168" i="5"/>
  <c r="R168" i="5"/>
  <c r="P168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F124" i="5"/>
  <c r="F121" i="5"/>
  <c r="E119" i="5"/>
  <c r="J31" i="5"/>
  <c r="F92" i="5"/>
  <c r="F89" i="5"/>
  <c r="E87" i="5"/>
  <c r="J24" i="5"/>
  <c r="E24" i="5"/>
  <c r="J92" i="5" s="1"/>
  <c r="J23" i="5"/>
  <c r="J21" i="5"/>
  <c r="E21" i="5"/>
  <c r="J123" i="5" s="1"/>
  <c r="J20" i="5"/>
  <c r="J15" i="5"/>
  <c r="E15" i="5"/>
  <c r="F123" i="5" s="1"/>
  <c r="J14" i="5"/>
  <c r="J12" i="5"/>
  <c r="J89" i="5"/>
  <c r="E7" i="5"/>
  <c r="E85" i="5"/>
  <c r="J39" i="4"/>
  <c r="J38" i="4"/>
  <c r="AY97" i="1" s="1"/>
  <c r="J37" i="4"/>
  <c r="AX97" i="1" s="1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19" i="4"/>
  <c r="BH219" i="4"/>
  <c r="BG219" i="4"/>
  <c r="BE219" i="4"/>
  <c r="T219" i="4"/>
  <c r="R219" i="4"/>
  <c r="P219" i="4"/>
  <c r="BI217" i="4"/>
  <c r="BH217" i="4"/>
  <c r="BG217" i="4"/>
  <c r="BE217" i="4"/>
  <c r="T217" i="4"/>
  <c r="R217" i="4"/>
  <c r="P217" i="4"/>
  <c r="BI215" i="4"/>
  <c r="BH215" i="4"/>
  <c r="BG215" i="4"/>
  <c r="BE215" i="4"/>
  <c r="T215" i="4"/>
  <c r="R215" i="4"/>
  <c r="P215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5" i="4"/>
  <c r="BH205" i="4"/>
  <c r="BG205" i="4"/>
  <c r="BE205" i="4"/>
  <c r="T205" i="4"/>
  <c r="R205" i="4"/>
  <c r="P205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6" i="4"/>
  <c r="BH196" i="4"/>
  <c r="BG196" i="4"/>
  <c r="BE196" i="4"/>
  <c r="T196" i="4"/>
  <c r="R196" i="4"/>
  <c r="P196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90" i="4"/>
  <c r="BH190" i="4"/>
  <c r="BG190" i="4"/>
  <c r="BE190" i="4"/>
  <c r="T190" i="4"/>
  <c r="R190" i="4"/>
  <c r="P190" i="4"/>
  <c r="BI188" i="4"/>
  <c r="BH188" i="4"/>
  <c r="BG188" i="4"/>
  <c r="BE188" i="4"/>
  <c r="T188" i="4"/>
  <c r="R188" i="4"/>
  <c r="P188" i="4"/>
  <c r="BI186" i="4"/>
  <c r="BH186" i="4"/>
  <c r="BG186" i="4"/>
  <c r="BE186" i="4"/>
  <c r="T186" i="4"/>
  <c r="R186" i="4"/>
  <c r="P186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6" i="4"/>
  <c r="BH176" i="4"/>
  <c r="BG176" i="4"/>
  <c r="BE176" i="4"/>
  <c r="T176" i="4"/>
  <c r="R176" i="4"/>
  <c r="P176" i="4"/>
  <c r="BI174" i="4"/>
  <c r="BH174" i="4"/>
  <c r="BG174" i="4"/>
  <c r="BE174" i="4"/>
  <c r="T174" i="4"/>
  <c r="R174" i="4"/>
  <c r="P174" i="4"/>
  <c r="BI172" i="4"/>
  <c r="BH172" i="4"/>
  <c r="BG172" i="4"/>
  <c r="BE172" i="4"/>
  <c r="T172" i="4"/>
  <c r="R172" i="4"/>
  <c r="P172" i="4"/>
  <c r="BI170" i="4"/>
  <c r="BH170" i="4"/>
  <c r="BG170" i="4"/>
  <c r="BE170" i="4"/>
  <c r="T170" i="4"/>
  <c r="R170" i="4"/>
  <c r="P170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F126" i="4"/>
  <c r="F123" i="4"/>
  <c r="E121" i="4"/>
  <c r="J31" i="4"/>
  <c r="F92" i="4"/>
  <c r="F89" i="4"/>
  <c r="E87" i="4"/>
  <c r="J24" i="4"/>
  <c r="E24" i="4"/>
  <c r="J126" i="4" s="1"/>
  <c r="J23" i="4"/>
  <c r="J21" i="4"/>
  <c r="E21" i="4"/>
  <c r="J125" i="4" s="1"/>
  <c r="J20" i="4"/>
  <c r="J15" i="4"/>
  <c r="E15" i="4"/>
  <c r="F125" i="4" s="1"/>
  <c r="J14" i="4"/>
  <c r="J12" i="4"/>
  <c r="J123" i="4"/>
  <c r="E7" i="4"/>
  <c r="E85" i="4"/>
  <c r="J39" i="3"/>
  <c r="J38" i="3"/>
  <c r="AY96" i="1" s="1"/>
  <c r="J37" i="3"/>
  <c r="AX96" i="1" s="1"/>
  <c r="BI219" i="3"/>
  <c r="BH219" i="3"/>
  <c r="BG219" i="3"/>
  <c r="BE219" i="3"/>
  <c r="T219" i="3"/>
  <c r="T218" i="3" s="1"/>
  <c r="R219" i="3"/>
  <c r="R218" i="3" s="1"/>
  <c r="P219" i="3"/>
  <c r="P218" i="3" s="1"/>
  <c r="BI216" i="3"/>
  <c r="BH216" i="3"/>
  <c r="BG216" i="3"/>
  <c r="BE216" i="3"/>
  <c r="T216" i="3"/>
  <c r="T215" i="3" s="1"/>
  <c r="R216" i="3"/>
  <c r="R215" i="3" s="1"/>
  <c r="P216" i="3"/>
  <c r="P215" i="3" s="1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5" i="3"/>
  <c r="BH185" i="3"/>
  <c r="BG185" i="3"/>
  <c r="BE185" i="3"/>
  <c r="T185" i="3"/>
  <c r="R185" i="3"/>
  <c r="P185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7" i="3"/>
  <c r="BH177" i="3"/>
  <c r="BG177" i="3"/>
  <c r="BE177" i="3"/>
  <c r="T177" i="3"/>
  <c r="R177" i="3"/>
  <c r="P177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71" i="3"/>
  <c r="BH171" i="3"/>
  <c r="BG171" i="3"/>
  <c r="BE171" i="3"/>
  <c r="T171" i="3"/>
  <c r="R171" i="3"/>
  <c r="P171" i="3"/>
  <c r="BI169" i="3"/>
  <c r="BH169" i="3"/>
  <c r="BG169" i="3"/>
  <c r="BE169" i="3"/>
  <c r="T169" i="3"/>
  <c r="R169" i="3"/>
  <c r="P169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BI127" i="3"/>
  <c r="BH127" i="3"/>
  <c r="BG127" i="3"/>
  <c r="BE127" i="3"/>
  <c r="T127" i="3"/>
  <c r="R127" i="3"/>
  <c r="P127" i="3"/>
  <c r="F121" i="3"/>
  <c r="F118" i="3"/>
  <c r="E116" i="3"/>
  <c r="J31" i="3"/>
  <c r="F92" i="3"/>
  <c r="F89" i="3"/>
  <c r="E87" i="3"/>
  <c r="J24" i="3"/>
  <c r="E24" i="3"/>
  <c r="J121" i="3" s="1"/>
  <c r="J23" i="3"/>
  <c r="J21" i="3"/>
  <c r="E21" i="3"/>
  <c r="J91" i="3" s="1"/>
  <c r="J20" i="3"/>
  <c r="J15" i="3"/>
  <c r="E15" i="3"/>
  <c r="F91" i="3" s="1"/>
  <c r="J14" i="3"/>
  <c r="J12" i="3"/>
  <c r="J118" i="3"/>
  <c r="E7" i="3"/>
  <c r="E85" i="3"/>
  <c r="J39" i="2"/>
  <c r="J38" i="2"/>
  <c r="AY95" i="1" s="1"/>
  <c r="J37" i="2"/>
  <c r="AX95" i="1" s="1"/>
  <c r="BI205" i="2"/>
  <c r="BH205" i="2"/>
  <c r="BG205" i="2"/>
  <c r="BE205" i="2"/>
  <c r="T205" i="2"/>
  <c r="T204" i="2" s="1"/>
  <c r="R205" i="2"/>
  <c r="R204" i="2" s="1"/>
  <c r="P205" i="2"/>
  <c r="P204" i="2" s="1"/>
  <c r="BI202" i="2"/>
  <c r="BH202" i="2"/>
  <c r="BG202" i="2"/>
  <c r="BE202" i="2"/>
  <c r="T202" i="2"/>
  <c r="T201" i="2" s="1"/>
  <c r="R202" i="2"/>
  <c r="R201" i="2" s="1"/>
  <c r="P202" i="2"/>
  <c r="P201" i="2" s="1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BI127" i="2"/>
  <c r="BH127" i="2"/>
  <c r="BG127" i="2"/>
  <c r="BE127" i="2"/>
  <c r="T127" i="2"/>
  <c r="R127" i="2"/>
  <c r="P127" i="2"/>
  <c r="F121" i="2"/>
  <c r="F118" i="2"/>
  <c r="E116" i="2"/>
  <c r="J31" i="2"/>
  <c r="F92" i="2"/>
  <c r="F89" i="2"/>
  <c r="E87" i="2"/>
  <c r="J24" i="2"/>
  <c r="E24" i="2"/>
  <c r="J121" i="2"/>
  <c r="J23" i="2"/>
  <c r="J21" i="2"/>
  <c r="E21" i="2"/>
  <c r="J91" i="2"/>
  <c r="J20" i="2"/>
  <c r="J15" i="2"/>
  <c r="E15" i="2"/>
  <c r="F91" i="2"/>
  <c r="J14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J202" i="2"/>
  <c r="BK193" i="2"/>
  <c r="J185" i="2"/>
  <c r="BK139" i="2"/>
  <c r="BK205" i="2"/>
  <c r="J195" i="2"/>
  <c r="BK187" i="2"/>
  <c r="BK179" i="2"/>
  <c r="BK169" i="2"/>
  <c r="BK151" i="2"/>
  <c r="BK131" i="2"/>
  <c r="J175" i="2"/>
  <c r="BK165" i="2"/>
  <c r="J159" i="2"/>
  <c r="BK135" i="2"/>
  <c r="BK163" i="2"/>
  <c r="J151" i="2"/>
  <c r="J141" i="2"/>
  <c r="BK153" i="2"/>
  <c r="BK137" i="2"/>
  <c r="AS94" i="1"/>
  <c r="BK165" i="3"/>
  <c r="BK157" i="3"/>
  <c r="BK219" i="3"/>
  <c r="BK209" i="3"/>
  <c r="J199" i="3"/>
  <c r="J163" i="3"/>
  <c r="BK151" i="3"/>
  <c r="J141" i="3"/>
  <c r="J129" i="3"/>
  <c r="J213" i="3"/>
  <c r="J175" i="3"/>
  <c r="J165" i="3"/>
  <c r="BK153" i="3"/>
  <c r="J139" i="3"/>
  <c r="J185" i="3"/>
  <c r="J167" i="3"/>
  <c r="BK145" i="3"/>
  <c r="J181" i="3"/>
  <c r="J135" i="3"/>
  <c r="J223" i="4"/>
  <c r="BK205" i="4"/>
  <c r="J188" i="4"/>
  <c r="J215" i="4"/>
  <c r="J192" i="4"/>
  <c r="J178" i="4"/>
  <c r="J170" i="4"/>
  <c r="J164" i="4"/>
  <c r="BK154" i="4"/>
  <c r="BK138" i="4"/>
  <c r="BK223" i="4"/>
  <c r="J207" i="4"/>
  <c r="J196" i="4"/>
  <c r="BK188" i="4"/>
  <c r="BK182" i="4"/>
  <c r="J174" i="4"/>
  <c r="BK166" i="4"/>
  <c r="J158" i="4"/>
  <c r="J152" i="4"/>
  <c r="BK143" i="4"/>
  <c r="BK136" i="4"/>
  <c r="J209" i="5"/>
  <c r="J185" i="5"/>
  <c r="BK168" i="5"/>
  <c r="BK152" i="5"/>
  <c r="BK195" i="5"/>
  <c r="BK181" i="5"/>
  <c r="J148" i="5"/>
  <c r="J134" i="5"/>
  <c r="J177" i="5"/>
  <c r="BK158" i="5"/>
  <c r="J140" i="5"/>
  <c r="J130" i="5"/>
  <c r="J174" i="5"/>
  <c r="BK154" i="5"/>
  <c r="J136" i="5"/>
  <c r="J193" i="5"/>
  <c r="J181" i="5"/>
  <c r="J164" i="5"/>
  <c r="BK150" i="5"/>
  <c r="BK191" i="6"/>
  <c r="J157" i="6"/>
  <c r="J183" i="6"/>
  <c r="BK173" i="6"/>
  <c r="J165" i="6"/>
  <c r="J149" i="6"/>
  <c r="J193" i="6"/>
  <c r="BK167" i="6"/>
  <c r="J195" i="6"/>
  <c r="BK175" i="6"/>
  <c r="J159" i="6"/>
  <c r="J129" i="6"/>
  <c r="BK183" i="6"/>
  <c r="BK161" i="6"/>
  <c r="BK137" i="6"/>
  <c r="BK505" i="7"/>
  <c r="BK494" i="7"/>
  <c r="BK480" i="7"/>
  <c r="J448" i="7"/>
  <c r="BK431" i="7"/>
  <c r="J404" i="7"/>
  <c r="BK389" i="7"/>
  <c r="BK359" i="7"/>
  <c r="BK355" i="7"/>
  <c r="BK339" i="7"/>
  <c r="J320" i="7"/>
  <c r="BK285" i="7"/>
  <c r="BK263" i="7"/>
  <c r="BK233" i="7"/>
  <c r="BK208" i="7"/>
  <c r="BK182" i="7"/>
  <c r="BK160" i="7"/>
  <c r="J507" i="7"/>
  <c r="J482" i="7"/>
  <c r="J465" i="7"/>
  <c r="J454" i="7"/>
  <c r="BK425" i="7"/>
  <c r="BK406" i="7"/>
  <c r="J387" i="7"/>
  <c r="BK375" i="7"/>
  <c r="J359" i="7"/>
  <c r="J327" i="7"/>
  <c r="BK279" i="7"/>
  <c r="J241" i="7"/>
  <c r="BK200" i="7"/>
  <c r="J186" i="7"/>
  <c r="BK509" i="7"/>
  <c r="BK496" i="7"/>
  <c r="BK487" i="7"/>
  <c r="J450" i="7"/>
  <c r="J431" i="7"/>
  <c r="J408" i="7"/>
  <c r="J383" i="7"/>
  <c r="J367" i="7"/>
  <c r="J347" i="7"/>
  <c r="BK325" i="7"/>
  <c r="BK303" i="7"/>
  <c r="J275" i="7"/>
  <c r="J243" i="7"/>
  <c r="J210" i="7"/>
  <c r="J184" i="7"/>
  <c r="BK492" i="7"/>
  <c r="BK478" i="7"/>
  <c r="BK463" i="7"/>
  <c r="BK456" i="7"/>
  <c r="BK437" i="7"/>
  <c r="BK422" i="7"/>
  <c r="J391" i="7"/>
  <c r="BK361" i="7"/>
  <c r="BK327" i="7"/>
  <c r="BK314" i="7"/>
  <c r="J289" i="7"/>
  <c r="BK261" i="7"/>
  <c r="J257" i="7"/>
  <c r="J223" i="7"/>
  <c r="J200" i="7"/>
  <c r="J178" i="7"/>
  <c r="J158" i="7"/>
  <c r="J361" i="7"/>
  <c r="J310" i="7"/>
  <c r="BK283" i="7"/>
  <c r="BK275" i="7"/>
  <c r="J263" i="7"/>
  <c r="BK243" i="7"/>
  <c r="J229" i="7"/>
  <c r="BK210" i="7"/>
  <c r="BK190" i="7"/>
  <c r="BK172" i="7"/>
  <c r="BK158" i="7"/>
  <c r="J446" i="7"/>
  <c r="BK417" i="7"/>
  <c r="J406" i="7"/>
  <c r="BK385" i="7"/>
  <c r="BK357" i="7"/>
  <c r="BK335" i="7"/>
  <c r="BK299" i="7"/>
  <c r="J267" i="7"/>
  <c r="BK231" i="7"/>
  <c r="J227" i="7"/>
  <c r="BK204" i="7"/>
  <c r="BK170" i="7"/>
  <c r="BK162" i="7"/>
  <c r="BK152" i="7"/>
  <c r="BK479" i="8"/>
  <c r="J471" i="8"/>
  <c r="BK455" i="8"/>
  <c r="BK427" i="8"/>
  <c r="J410" i="8"/>
  <c r="J391" i="8"/>
  <c r="J372" i="8"/>
  <c r="BK358" i="8"/>
  <c r="J322" i="8"/>
  <c r="BK304" i="8"/>
  <c r="J293" i="8"/>
  <c r="BK270" i="8"/>
  <c r="BK262" i="8"/>
  <c r="J246" i="8"/>
  <c r="J230" i="8"/>
  <c r="J189" i="8"/>
  <c r="BK161" i="8"/>
  <c r="J144" i="8"/>
  <c r="J479" i="8"/>
  <c r="BK471" i="8"/>
  <c r="J464" i="8"/>
  <c r="J431" i="8"/>
  <c r="BK419" i="8"/>
  <c r="J399" i="8"/>
  <c r="J374" i="8"/>
  <c r="J356" i="8"/>
  <c r="BK338" i="8"/>
  <c r="J328" i="8"/>
  <c r="J320" i="8"/>
  <c r="J289" i="8"/>
  <c r="BK252" i="8"/>
  <c r="BK234" i="8"/>
  <c r="BK213" i="8"/>
  <c r="BK201" i="8"/>
  <c r="J191" i="8"/>
  <c r="BK173" i="8"/>
  <c r="BK150" i="8"/>
  <c r="J455" i="8"/>
  <c r="BK436" i="8"/>
  <c r="J383" i="8"/>
  <c r="J348" i="8"/>
  <c r="BK336" i="8"/>
  <c r="J306" i="8"/>
  <c r="J287" i="8"/>
  <c r="BK260" i="8"/>
  <c r="J234" i="8"/>
  <c r="J207" i="8"/>
  <c r="J161" i="8"/>
  <c r="BK477" i="8"/>
  <c r="BK462" i="8"/>
  <c r="BK453" i="8"/>
  <c r="J440" i="8"/>
  <c r="J429" i="8"/>
  <c r="BK399" i="8"/>
  <c r="J381" i="8"/>
  <c r="J358" i="8"/>
  <c r="BK328" i="8"/>
  <c r="BK312" i="8"/>
  <c r="BK278" i="8"/>
  <c r="J260" i="8"/>
  <c r="J248" i="8"/>
  <c r="J222" i="8"/>
  <c r="BK207" i="8"/>
  <c r="BK195" i="8"/>
  <c r="BK183" i="8"/>
  <c r="J175" i="8"/>
  <c r="BK140" i="8"/>
  <c r="J445" i="8"/>
  <c r="BK429" i="8"/>
  <c r="J415" i="8"/>
  <c r="J397" i="8"/>
  <c r="BK381" i="8"/>
  <c r="J370" i="8"/>
  <c r="BK348" i="8"/>
  <c r="J338" i="8"/>
  <c r="BK318" i="8"/>
  <c r="J302" i="8"/>
  <c r="BK289" i="8"/>
  <c r="J256" i="8"/>
  <c r="J242" i="8"/>
  <c r="J224" i="8"/>
  <c r="BK205" i="8"/>
  <c r="BK175" i="8"/>
  <c r="BK153" i="8"/>
  <c r="J205" i="2"/>
  <c r="BK195" i="2"/>
  <c r="J187" i="2"/>
  <c r="J179" i="2"/>
  <c r="J133" i="2"/>
  <c r="J199" i="2"/>
  <c r="J189" i="2"/>
  <c r="BK185" i="2"/>
  <c r="BK177" i="2"/>
  <c r="J165" i="2"/>
  <c r="BK157" i="2"/>
  <c r="J145" i="2"/>
  <c r="BK181" i="2"/>
  <c r="J163" i="2"/>
  <c r="J149" i="2"/>
  <c r="J127" i="2"/>
  <c r="J169" i="2"/>
  <c r="BK155" i="2"/>
  <c r="BK129" i="2"/>
  <c r="BK143" i="2"/>
  <c r="BK133" i="2"/>
  <c r="BK213" i="3"/>
  <c r="BK201" i="3"/>
  <c r="J179" i="3"/>
  <c r="BK169" i="3"/>
  <c r="BK139" i="3"/>
  <c r="BK211" i="3"/>
  <c r="BK203" i="3"/>
  <c r="BK181" i="3"/>
  <c r="J157" i="3"/>
  <c r="BK143" i="3"/>
  <c r="BK133" i="3"/>
  <c r="J219" i="3"/>
  <c r="J209" i="3"/>
  <c r="J195" i="3"/>
  <c r="J189" i="3"/>
  <c r="J183" i="3"/>
  <c r="J153" i="3"/>
  <c r="J143" i="3"/>
  <c r="J131" i="3"/>
  <c r="J205" i="3"/>
  <c r="BK195" i="3"/>
  <c r="J177" i="3"/>
  <c r="BK167" i="3"/>
  <c r="J155" i="3"/>
  <c r="J149" i="3"/>
  <c r="J201" i="3"/>
  <c r="J187" i="3"/>
  <c r="J173" i="3"/>
  <c r="J147" i="3"/>
  <c r="BK197" i="3"/>
  <c r="BK171" i="3"/>
  <c r="J133" i="3"/>
  <c r="BK215" i="4"/>
  <c r="BK201" i="4"/>
  <c r="BK217" i="4"/>
  <c r="J205" i="4"/>
  <c r="BK196" i="4"/>
  <c r="J182" i="4"/>
  <c r="BK174" i="4"/>
  <c r="J166" i="4"/>
  <c r="BK158" i="4"/>
  <c r="J150" i="4"/>
  <c r="J143" i="4"/>
  <c r="BK134" i="4"/>
  <c r="J219" i="4"/>
  <c r="BK211" i="4"/>
  <c r="J201" i="4"/>
  <c r="BK186" i="4"/>
  <c r="J176" i="4"/>
  <c r="J168" i="4"/>
  <c r="BK160" i="4"/>
  <c r="J154" i="4"/>
  <c r="J146" i="4"/>
  <c r="J134" i="4"/>
  <c r="BK207" i="5"/>
  <c r="BK183" i="5"/>
  <c r="J170" i="5"/>
  <c r="J158" i="5"/>
  <c r="BK130" i="5"/>
  <c r="BK185" i="5"/>
  <c r="BK156" i="5"/>
  <c r="BK138" i="5"/>
  <c r="BK199" i="5"/>
  <c r="J168" i="5"/>
  <c r="J152" i="5"/>
  <c r="BK136" i="5"/>
  <c r="BK187" i="5"/>
  <c r="BK170" i="5"/>
  <c r="J146" i="5"/>
  <c r="J199" i="5"/>
  <c r="J187" i="5"/>
  <c r="J156" i="5"/>
  <c r="J142" i="5"/>
  <c r="BK179" i="6"/>
  <c r="J161" i="6"/>
  <c r="BK147" i="6"/>
  <c r="J189" i="6"/>
  <c r="J179" i="6"/>
  <c r="J169" i="6"/>
  <c r="BK143" i="6"/>
  <c r="BK189" i="6"/>
  <c r="J147" i="6"/>
  <c r="J137" i="6"/>
  <c r="BK181" i="6"/>
  <c r="BK165" i="6"/>
  <c r="J151" i="6"/>
  <c r="J131" i="6"/>
  <c r="J177" i="6"/>
  <c r="BK149" i="6"/>
  <c r="BK139" i="6"/>
  <c r="BK131" i="6"/>
  <c r="BK503" i="7"/>
  <c r="J490" i="7"/>
  <c r="J474" i="7"/>
  <c r="BK452" i="7"/>
  <c r="J435" i="7"/>
  <c r="BK427" i="7"/>
  <c r="BK397" i="7"/>
  <c r="J377" i="7"/>
  <c r="BK353" i="7"/>
  <c r="J341" i="7"/>
  <c r="J331" i="7"/>
  <c r="BK289" i="7"/>
  <c r="J277" i="7"/>
  <c r="BK239" i="7"/>
  <c r="BK217" i="7"/>
  <c r="BK196" i="7"/>
  <c r="J176" i="7"/>
  <c r="J152" i="7"/>
  <c r="J496" i="7"/>
  <c r="J478" i="7"/>
  <c r="BK460" i="7"/>
  <c r="BK448" i="7"/>
  <c r="J422" i="7"/>
  <c r="J399" i="7"/>
  <c r="J385" i="7"/>
  <c r="BK373" i="7"/>
  <c r="J339" i="7"/>
  <c r="J295" i="7"/>
  <c r="J255" i="7"/>
  <c r="J247" i="7"/>
  <c r="J219" i="7"/>
  <c r="BK188" i="7"/>
  <c r="BK142" i="7"/>
  <c r="J503" i="7"/>
  <c r="J484" i="7"/>
  <c r="J467" i="7"/>
  <c r="J444" i="7"/>
  <c r="J420" i="7"/>
  <c r="BK404" i="7"/>
  <c r="J371" i="7"/>
  <c r="BK345" i="7"/>
  <c r="BK331" i="7"/>
  <c r="BK320" i="7"/>
  <c r="J285" i="7"/>
  <c r="J245" i="7"/>
  <c r="J208" i="7"/>
  <c r="J170" i="7"/>
  <c r="J498" i="7"/>
  <c r="J480" i="7"/>
  <c r="BK467" i="7"/>
  <c r="BK444" i="7"/>
  <c r="J429" i="7"/>
  <c r="BK399" i="7"/>
  <c r="BK369" i="7"/>
  <c r="J355" i="7"/>
  <c r="BK318" i="7"/>
  <c r="BK306" i="7"/>
  <c r="J287" i="7"/>
  <c r="BK267" i="7"/>
  <c r="BK241" i="7"/>
  <c r="J215" i="7"/>
  <c r="BK198" i="7"/>
  <c r="BK176" i="7"/>
  <c r="J149" i="7"/>
  <c r="BK347" i="7"/>
  <c r="BK301" i="7"/>
  <c r="BK287" i="7"/>
  <c r="BK277" i="7"/>
  <c r="BK265" i="7"/>
  <c r="J251" i="7"/>
  <c r="J221" i="7"/>
  <c r="J198" i="7"/>
  <c r="BK178" i="7"/>
  <c r="J164" i="7"/>
  <c r="J146" i="7"/>
  <c r="J425" i="7"/>
  <c r="BK408" i="7"/>
  <c r="J389" i="7"/>
  <c r="BK377" i="7"/>
  <c r="J345" i="7"/>
  <c r="J318" i="7"/>
  <c r="BK295" i="7"/>
  <c r="J253" i="7"/>
  <c r="BK235" i="7"/>
  <c r="BK225" i="7"/>
  <c r="J174" i="7"/>
  <c r="J160" i="7"/>
  <c r="BK483" i="8"/>
  <c r="J459" i="8"/>
  <c r="BK447" i="8"/>
  <c r="BK413" i="8"/>
  <c r="J393" i="8"/>
  <c r="J364" i="8"/>
  <c r="BK352" i="8"/>
  <c r="J312" i="8"/>
  <c r="J300" i="8"/>
  <c r="BK281" i="8"/>
  <c r="BK268" i="8"/>
  <c r="BK258" i="8"/>
  <c r="J240" i="8"/>
  <c r="BK222" i="8"/>
  <c r="BK197" i="8"/>
  <c r="J181" i="8"/>
  <c r="J169" i="8"/>
  <c r="BK440" i="8"/>
  <c r="J423" i="8"/>
  <c r="J408" i="8"/>
  <c r="BK389" i="8"/>
  <c r="J362" i="8"/>
  <c r="J342" i="8"/>
  <c r="BK332" i="8"/>
  <c r="J314" i="8"/>
  <c r="BK298" i="8"/>
  <c r="J268" i="8"/>
  <c r="BK240" i="8"/>
  <c r="J226" i="8"/>
  <c r="J195" i="8"/>
  <c r="J183" i="8"/>
  <c r="BK163" i="8"/>
  <c r="BK144" i="8"/>
  <c r="J451" i="8"/>
  <c r="BK415" i="8"/>
  <c r="BK385" i="8"/>
  <c r="J352" i="8"/>
  <c r="J344" i="8"/>
  <c r="BK324" i="8"/>
  <c r="BK295" i="8"/>
  <c r="BK272" i="8"/>
  <c r="BK238" i="8"/>
  <c r="J216" i="8"/>
  <c r="J163" i="8"/>
  <c r="J148" i="8"/>
  <c r="BK475" i="8"/>
  <c r="J457" i="8"/>
  <c r="BK445" i="8"/>
  <c r="J433" i="8"/>
  <c r="BK402" i="8"/>
  <c r="BK383" i="8"/>
  <c r="BK360" i="8"/>
  <c r="J334" i="8"/>
  <c r="BK316" i="8"/>
  <c r="J285" i="8"/>
  <c r="J270" i="8"/>
  <c r="J258" i="8"/>
  <c r="J236" i="8"/>
  <c r="BK228" i="8"/>
  <c r="J211" i="8"/>
  <c r="J199" i="8"/>
  <c r="BK187" i="8"/>
  <c r="BK171" i="8"/>
  <c r="BK466" i="8"/>
  <c r="BK451" i="8"/>
  <c r="BK433" i="8"/>
  <c r="J419" i="8"/>
  <c r="J406" i="8"/>
  <c r="J389" i="8"/>
  <c r="BK374" i="8"/>
  <c r="J366" i="8"/>
  <c r="BK340" i="8"/>
  <c r="BK314" i="8"/>
  <c r="BK293" i="8"/>
  <c r="J281" i="8"/>
  <c r="BK250" i="8"/>
  <c r="J238" i="8"/>
  <c r="J218" i="8"/>
  <c r="BK185" i="8"/>
  <c r="J165" i="8"/>
  <c r="BK142" i="8"/>
  <c r="BK197" i="2"/>
  <c r="J191" i="2"/>
  <c r="BK171" i="2"/>
  <c r="J129" i="2"/>
  <c r="J197" i="2"/>
  <c r="J193" i="2"/>
  <c r="BK183" i="2"/>
  <c r="BK173" i="2"/>
  <c r="J161" i="2"/>
  <c r="BK147" i="2"/>
  <c r="BK127" i="2"/>
  <c r="J171" i="2"/>
  <c r="BK161" i="2"/>
  <c r="J143" i="2"/>
  <c r="J173" i="2"/>
  <c r="J157" i="2"/>
  <c r="J147" i="2"/>
  <c r="J131" i="2"/>
  <c r="J139" i="2"/>
  <c r="AK27" i="1"/>
  <c r="J207" i="3"/>
  <c r="BK205" i="3"/>
  <c r="BK189" i="3"/>
  <c r="BK175" i="3"/>
  <c r="J161" i="3"/>
  <c r="J137" i="3"/>
  <c r="BK207" i="3"/>
  <c r="BK193" i="3"/>
  <c r="J171" i="3"/>
  <c r="BK147" i="3"/>
  <c r="BK135" i="3"/>
  <c r="J127" i="3"/>
  <c r="J211" i="3"/>
  <c r="J203" i="3"/>
  <c r="J191" i="3"/>
  <c r="BK187" i="3"/>
  <c r="BK179" i="3"/>
  <c r="BK149" i="3"/>
  <c r="BK137" i="3"/>
  <c r="BK216" i="3"/>
  <c r="J197" i="3"/>
  <c r="J193" i="3"/>
  <c r="BK173" i="3"/>
  <c r="BK161" i="3"/>
  <c r="J151" i="3"/>
  <c r="J145" i="3"/>
  <c r="BK131" i="3"/>
  <c r="BK191" i="3"/>
  <c r="BK177" i="3"/>
  <c r="BK155" i="3"/>
  <c r="J216" i="3"/>
  <c r="BK185" i="3"/>
  <c r="BK163" i="3"/>
  <c r="BK225" i="4"/>
  <c r="J211" i="4"/>
  <c r="J186" i="4"/>
  <c r="J209" i="4"/>
  <c r="BK199" i="4"/>
  <c r="J190" i="4"/>
  <c r="BK176" i="4"/>
  <c r="BK168" i="4"/>
  <c r="J160" i="4"/>
  <c r="BK152" i="4"/>
  <c r="BK146" i="4"/>
  <c r="J136" i="4"/>
  <c r="J225" i="4"/>
  <c r="BK209" i="4"/>
  <c r="J199" i="4"/>
  <c r="BK192" i="4"/>
  <c r="BK178" i="4"/>
  <c r="BK170" i="4"/>
  <c r="BK162" i="4"/>
  <c r="BK150" i="4"/>
  <c r="J141" i="4"/>
  <c r="BK132" i="4"/>
  <c r="BK203" i="5"/>
  <c r="BK179" i="5"/>
  <c r="BK166" i="5"/>
  <c r="BK142" i="5"/>
  <c r="J191" i="5"/>
  <c r="J179" i="5"/>
  <c r="BK140" i="5"/>
  <c r="BK201" i="5"/>
  <c r="BK174" i="5"/>
  <c r="BK148" i="5"/>
  <c r="BK132" i="5"/>
  <c r="BK193" i="5"/>
  <c r="J166" i="5"/>
  <c r="J150" i="5"/>
  <c r="BK209" i="5"/>
  <c r="J189" i="5"/>
  <c r="BK177" i="5"/>
  <c r="J154" i="5"/>
  <c r="BK134" i="5"/>
  <c r="BK169" i="6"/>
  <c r="BK159" i="6"/>
  <c r="BK141" i="6"/>
  <c r="BK187" i="6"/>
  <c r="BK177" i="6"/>
  <c r="BK155" i="6"/>
  <c r="BK135" i="6"/>
  <c r="BK171" i="6"/>
  <c r="J139" i="6"/>
  <c r="J191" i="6"/>
  <c r="J173" i="6"/>
  <c r="J153" i="6"/>
  <c r="BK145" i="6"/>
  <c r="BK185" i="6"/>
  <c r="J163" i="6"/>
  <c r="J141" i="6"/>
  <c r="BK129" i="6"/>
  <c r="BK498" i="7"/>
  <c r="BK482" i="7"/>
  <c r="BK465" i="7"/>
  <c r="BK446" i="7"/>
  <c r="BK429" i="7"/>
  <c r="J402" i="7"/>
  <c r="BK383" i="7"/>
  <c r="J357" i="7"/>
  <c r="BK343" i="7"/>
  <c r="BK333" i="7"/>
  <c r="BK310" i="7"/>
  <c r="J273" i="7"/>
  <c r="BK245" i="7"/>
  <c r="BK227" i="7"/>
  <c r="BK202" i="7"/>
  <c r="BK168" i="7"/>
  <c r="J509" i="7"/>
  <c r="BK484" i="7"/>
  <c r="J470" i="7"/>
  <c r="J456" i="7"/>
  <c r="BK435" i="7"/>
  <c r="J397" i="7"/>
  <c r="J381" i="7"/>
  <c r="BK367" i="7"/>
  <c r="BK337" i="7"/>
  <c r="BK312" i="7"/>
  <c r="BK273" i="7"/>
  <c r="J249" i="7"/>
  <c r="BK223" i="7"/>
  <c r="J194" i="7"/>
  <c r="BK149" i="7"/>
  <c r="J505" i="7"/>
  <c r="J494" i="7"/>
  <c r="BK470" i="7"/>
  <c r="J452" i="7"/>
  <c r="J439" i="7"/>
  <c r="J414" i="7"/>
  <c r="BK393" i="7"/>
  <c r="J369" i="7"/>
  <c r="BK349" i="7"/>
  <c r="J335" i="7"/>
  <c r="BK323" i="7"/>
  <c r="J301" i="7"/>
  <c r="J265" i="7"/>
  <c r="BK221" i="7"/>
  <c r="J182" i="7"/>
  <c r="BK144" i="7"/>
  <c r="J476" i="7"/>
  <c r="BK458" i="7"/>
  <c r="BK442" i="7"/>
  <c r="BK420" i="7"/>
  <c r="BK395" i="7"/>
  <c r="BK371" i="7"/>
  <c r="J343" i="7"/>
  <c r="BK316" i="7"/>
  <c r="J293" i="7"/>
  <c r="J283" i="7"/>
  <c r="BK259" i="7"/>
  <c r="BK249" i="7"/>
  <c r="J217" i="7"/>
  <c r="BK184" i="7"/>
  <c r="J373" i="7"/>
  <c r="J325" i="7"/>
  <c r="J316" i="7"/>
  <c r="J297" i="7"/>
  <c r="BK271" i="7"/>
  <c r="J261" i="7"/>
  <c r="J239" i="7"/>
  <c r="BK215" i="7"/>
  <c r="J206" i="7"/>
  <c r="BK194" i="7"/>
  <c r="BK174" i="7"/>
  <c r="J156" i="7"/>
  <c r="J427" i="7"/>
  <c r="J410" i="7"/>
  <c r="BK391" i="7"/>
  <c r="BK381" i="7"/>
  <c r="J351" i="7"/>
  <c r="J303" i="7"/>
  <c r="J291" i="7"/>
  <c r="BK251" i="7"/>
  <c r="BK229" i="7"/>
  <c r="J212" i="7"/>
  <c r="BK186" i="7"/>
  <c r="BK164" i="7"/>
  <c r="BK154" i="7"/>
  <c r="J144" i="7"/>
  <c r="J473" i="8"/>
  <c r="J449" i="8"/>
  <c r="BK423" i="8"/>
  <c r="J404" i="8"/>
  <c r="J385" i="8"/>
  <c r="BK362" i="8"/>
  <c r="J340" i="8"/>
  <c r="J316" i="8"/>
  <c r="J298" i="8"/>
  <c r="J274" i="8"/>
  <c r="J266" i="8"/>
  <c r="BK256" i="8"/>
  <c r="BK236" i="8"/>
  <c r="BK211" i="8"/>
  <c r="BK191" i="8"/>
  <c r="J173" i="8"/>
  <c r="BK148" i="8"/>
  <c r="J483" i="8"/>
  <c r="J475" i="8"/>
  <c r="J468" i="8"/>
  <c r="BK457" i="8"/>
  <c r="BK425" i="8"/>
  <c r="BK410" i="8"/>
  <c r="BK397" i="8"/>
  <c r="BK368" i="8"/>
  <c r="BK350" i="8"/>
  <c r="BK334" i="8"/>
  <c r="BK310" i="8"/>
  <c r="J291" i="8"/>
  <c r="BK266" i="8"/>
  <c r="J228" i="8"/>
  <c r="J209" i="8"/>
  <c r="J197" i="8"/>
  <c r="J177" i="8"/>
  <c r="BK159" i="8"/>
  <c r="J142" i="8"/>
  <c r="J421" i="8"/>
  <c r="BK395" i="8"/>
  <c r="BK356" i="8"/>
  <c r="BK330" i="8"/>
  <c r="J318" i="8"/>
  <c r="BK285" i="8"/>
  <c r="J250" i="8"/>
  <c r="BK226" i="8"/>
  <c r="J193" i="8"/>
  <c r="BK156" i="8"/>
  <c r="BK468" i="8"/>
  <c r="BK459" i="8"/>
  <c r="J442" i="8"/>
  <c r="BK406" i="8"/>
  <c r="BK387" i="8"/>
  <c r="BK364" i="8"/>
  <c r="BK342" i="8"/>
  <c r="BK320" i="8"/>
  <c r="BK302" i="8"/>
  <c r="J264" i="8"/>
  <c r="BK254" i="8"/>
  <c r="BK232" i="8"/>
  <c r="J213" i="8"/>
  <c r="J201" i="8"/>
  <c r="J185" i="8"/>
  <c r="J179" i="8"/>
  <c r="J153" i="8"/>
  <c r="J447" i="8"/>
  <c r="BK431" i="8"/>
  <c r="J417" i="8"/>
  <c r="J402" i="8"/>
  <c r="J387" i="8"/>
  <c r="J376" i="8"/>
  <c r="J368" i="8"/>
  <c r="BK344" i="8"/>
  <c r="J332" i="8"/>
  <c r="J308" i="8"/>
  <c r="BK291" i="8"/>
  <c r="J278" i="8"/>
  <c r="J252" i="8"/>
  <c r="J232" i="8"/>
  <c r="BK220" i="8"/>
  <c r="BK199" i="8"/>
  <c r="J171" i="8"/>
  <c r="J146" i="8"/>
  <c r="BK199" i="2"/>
  <c r="BK189" i="2"/>
  <c r="J183" i="2"/>
  <c r="J135" i="2"/>
  <c r="BK202" i="2"/>
  <c r="BK191" i="2"/>
  <c r="J181" i="2"/>
  <c r="BK167" i="2"/>
  <c r="J153" i="2"/>
  <c r="BK141" i="2"/>
  <c r="J177" i="2"/>
  <c r="J167" i="2"/>
  <c r="BK145" i="2"/>
  <c r="BK175" i="2"/>
  <c r="BK159" i="2"/>
  <c r="BK149" i="2"/>
  <c r="J137" i="2"/>
  <c r="J155" i="2"/>
  <c r="J159" i="3"/>
  <c r="BK141" i="3"/>
  <c r="BK199" i="3"/>
  <c r="BK183" i="3"/>
  <c r="BK159" i="3"/>
  <c r="BK127" i="3"/>
  <c r="J169" i="3"/>
  <c r="BK129" i="3"/>
  <c r="BK219" i="4"/>
  <c r="BK207" i="4"/>
  <c r="BK190" i="4"/>
  <c r="J184" i="4"/>
  <c r="BK203" i="4"/>
  <c r="BK194" i="4"/>
  <c r="BK180" i="4"/>
  <c r="BK172" i="4"/>
  <c r="J162" i="4"/>
  <c r="BK156" i="4"/>
  <c r="J148" i="4"/>
  <c r="BK141" i="4"/>
  <c r="J132" i="4"/>
  <c r="J217" i="4"/>
  <c r="J203" i="4"/>
  <c r="J194" i="4"/>
  <c r="BK184" i="4"/>
  <c r="J180" i="4"/>
  <c r="J172" i="4"/>
  <c r="BK164" i="4"/>
  <c r="J156" i="4"/>
  <c r="BK148" i="4"/>
  <c r="J138" i="4"/>
  <c r="BK189" i="5"/>
  <c r="J172" i="5"/>
  <c r="J160" i="5"/>
  <c r="J132" i="5"/>
  <c r="J183" i="5"/>
  <c r="J162" i="5"/>
  <c r="J144" i="5"/>
  <c r="J203" i="5"/>
  <c r="J195" i="5"/>
  <c r="BK164" i="5"/>
  <c r="J138" i="5"/>
  <c r="J207" i="5"/>
  <c r="BK172" i="5"/>
  <c r="BK160" i="5"/>
  <c r="BK144" i="5"/>
  <c r="J201" i="5"/>
  <c r="BK191" i="5"/>
  <c r="BK162" i="5"/>
  <c r="BK146" i="5"/>
  <c r="J185" i="6"/>
  <c r="BK163" i="6"/>
  <c r="BK153" i="6"/>
  <c r="BK133" i="6"/>
  <c r="J181" i="6"/>
  <c r="J167" i="6"/>
  <c r="BK151" i="6"/>
  <c r="BK195" i="6"/>
  <c r="BK157" i="6"/>
  <c r="J145" i="6"/>
  <c r="BK193" i="6"/>
  <c r="J171" i="6"/>
  <c r="J155" i="6"/>
  <c r="J135" i="6"/>
  <c r="J187" i="6"/>
  <c r="J175" i="6"/>
  <c r="J143" i="6"/>
  <c r="J133" i="6"/>
  <c r="J500" i="7"/>
  <c r="J492" i="7"/>
  <c r="BK476" i="7"/>
  <c r="BK454" i="7"/>
  <c r="J433" i="7"/>
  <c r="BK410" i="7"/>
  <c r="J393" i="7"/>
  <c r="J363" i="7"/>
  <c r="BK351" i="7"/>
  <c r="J337" i="7"/>
  <c r="J314" i="7"/>
  <c r="BK281" i="7"/>
  <c r="J271" i="7"/>
  <c r="J235" i="7"/>
  <c r="BK219" i="7"/>
  <c r="J192" i="7"/>
  <c r="J166" i="7"/>
  <c r="J142" i="7"/>
  <c r="BK490" i="7"/>
  <c r="BK472" i="7"/>
  <c r="J458" i="7"/>
  <c r="J437" i="7"/>
  <c r="BK414" i="7"/>
  <c r="J395" i="7"/>
  <c r="J379" i="7"/>
  <c r="BK365" i="7"/>
  <c r="BK329" i="7"/>
  <c r="J281" i="7"/>
  <c r="BK253" i="7"/>
  <c r="J233" i="7"/>
  <c r="J204" i="7"/>
  <c r="J180" i="7"/>
  <c r="BK507" i="7"/>
  <c r="BK500" i="7"/>
  <c r="BK474" i="7"/>
  <c r="J463" i="7"/>
  <c r="J442" i="7"/>
  <c r="J417" i="7"/>
  <c r="BK387" i="7"/>
  <c r="J353" i="7"/>
  <c r="BK341" i="7"/>
  <c r="J329" i="7"/>
  <c r="J306" i="7"/>
  <c r="BK293" i="7"/>
  <c r="BK247" i="7"/>
  <c r="J225" i="7"/>
  <c r="J190" i="7"/>
  <c r="J162" i="7"/>
  <c r="J487" i="7"/>
  <c r="J472" i="7"/>
  <c r="J460" i="7"/>
  <c r="BK450" i="7"/>
  <c r="BK433" i="7"/>
  <c r="J412" i="7"/>
  <c r="J375" i="7"/>
  <c r="J365" i="7"/>
  <c r="J333" i="7"/>
  <c r="J312" i="7"/>
  <c r="BK291" i="7"/>
  <c r="BK269" i="7"/>
  <c r="BK255" i="7"/>
  <c r="BK237" i="7"/>
  <c r="J202" i="7"/>
  <c r="BK192" i="7"/>
  <c r="J172" i="7"/>
  <c r="BK363" i="7"/>
  <c r="J299" i="7"/>
  <c r="J279" i="7"/>
  <c r="J269" i="7"/>
  <c r="BK257" i="7"/>
  <c r="J231" i="7"/>
  <c r="BK212" i="7"/>
  <c r="J196" i="7"/>
  <c r="J188" i="7"/>
  <c r="BK166" i="7"/>
  <c r="J154" i="7"/>
  <c r="BK439" i="7"/>
  <c r="BK412" i="7"/>
  <c r="BK402" i="7"/>
  <c r="BK379" i="7"/>
  <c r="J349" i="7"/>
  <c r="J323" i="7"/>
  <c r="BK297" i="7"/>
  <c r="J259" i="7"/>
  <c r="J237" i="7"/>
  <c r="BK206" i="7"/>
  <c r="BK180" i="7"/>
  <c r="J168" i="7"/>
  <c r="BK156" i="7"/>
  <c r="BK146" i="7"/>
  <c r="J477" i="8"/>
  <c r="J466" i="8"/>
  <c r="J438" i="8"/>
  <c r="BK417" i="8"/>
  <c r="J395" i="8"/>
  <c r="BK376" i="8"/>
  <c r="J360" i="8"/>
  <c r="J330" i="8"/>
  <c r="BK306" i="8"/>
  <c r="J295" i="8"/>
  <c r="J272" i="8"/>
  <c r="BK264" i="8"/>
  <c r="BK244" i="8"/>
  <c r="BK224" i="8"/>
  <c r="BK203" i="8"/>
  <c r="BK177" i="8"/>
  <c r="BK167" i="8"/>
  <c r="BK146" i="8"/>
  <c r="BK481" i="8"/>
  <c r="BK473" i="8"/>
  <c r="J462" i="8"/>
  <c r="J427" i="8"/>
  <c r="BK404" i="8"/>
  <c r="BK370" i="8"/>
  <c r="J354" i="8"/>
  <c r="J336" i="8"/>
  <c r="BK322" i="8"/>
  <c r="J304" i="8"/>
  <c r="BK276" i="8"/>
  <c r="BK248" i="8"/>
  <c r="BK218" i="8"/>
  <c r="J203" i="8"/>
  <c r="BK193" i="8"/>
  <c r="J187" i="8"/>
  <c r="BK165" i="8"/>
  <c r="J156" i="8"/>
  <c r="BK442" i="8"/>
  <c r="BK408" i="8"/>
  <c r="BK366" i="8"/>
  <c r="J346" i="8"/>
  <c r="J326" i="8"/>
  <c r="BK308" i="8"/>
  <c r="J276" i="8"/>
  <c r="J244" i="8"/>
  <c r="J220" i="8"/>
  <c r="BK169" i="8"/>
  <c r="J150" i="8"/>
  <c r="J481" i="8"/>
  <c r="BK464" i="8"/>
  <c r="BK449" i="8"/>
  <c r="BK438" i="8"/>
  <c r="J425" i="8"/>
  <c r="BK393" i="8"/>
  <c r="J378" i="8"/>
  <c r="J350" i="8"/>
  <c r="J324" i="8"/>
  <c r="J310" i="8"/>
  <c r="BK274" i="8"/>
  <c r="J262" i="8"/>
  <c r="BK242" i="8"/>
  <c r="BK216" i="8"/>
  <c r="J205" i="8"/>
  <c r="BK189" i="8"/>
  <c r="BK181" i="8"/>
  <c r="J167" i="8"/>
  <c r="J453" i="8"/>
  <c r="J436" i="8"/>
  <c r="BK421" i="8"/>
  <c r="J413" i="8"/>
  <c r="BK391" i="8"/>
  <c r="BK378" i="8"/>
  <c r="BK372" i="8"/>
  <c r="BK354" i="8"/>
  <c r="BK346" i="8"/>
  <c r="BK326" i="8"/>
  <c r="BK300" i="8"/>
  <c r="BK287" i="8"/>
  <c r="J254" i="8"/>
  <c r="BK246" i="8"/>
  <c r="BK230" i="8"/>
  <c r="BK209" i="8"/>
  <c r="BK179" i="8"/>
  <c r="J159" i="8"/>
  <c r="J140" i="8"/>
  <c r="R126" i="2" l="1"/>
  <c r="R125" i="2" s="1"/>
  <c r="R124" i="2" s="1"/>
  <c r="BK126" i="3"/>
  <c r="J126" i="3" s="1"/>
  <c r="J98" i="3" s="1"/>
  <c r="P145" i="4"/>
  <c r="T198" i="4"/>
  <c r="R222" i="4"/>
  <c r="R221" i="4" s="1"/>
  <c r="R176" i="5"/>
  <c r="T198" i="5"/>
  <c r="T197" i="5" s="1"/>
  <c r="BK145" i="4"/>
  <c r="J145" i="4"/>
  <c r="J100" i="4"/>
  <c r="P198" i="4"/>
  <c r="BK214" i="4"/>
  <c r="J214" i="4"/>
  <c r="J103" i="4"/>
  <c r="P222" i="4"/>
  <c r="P221" i="4" s="1"/>
  <c r="T129" i="5"/>
  <c r="R198" i="5"/>
  <c r="R197" i="5" s="1"/>
  <c r="BK128" i="6"/>
  <c r="J128" i="6"/>
  <c r="J100" i="6"/>
  <c r="BK141" i="7"/>
  <c r="J141" i="7" s="1"/>
  <c r="J98" i="7" s="1"/>
  <c r="P151" i="7"/>
  <c r="T214" i="7"/>
  <c r="P322" i="7"/>
  <c r="BK401" i="7"/>
  <c r="J401" i="7"/>
  <c r="J106" i="7" s="1"/>
  <c r="BK419" i="7"/>
  <c r="J419" i="7" s="1"/>
  <c r="J108" i="7" s="1"/>
  <c r="R419" i="7"/>
  <c r="T419" i="7"/>
  <c r="T424" i="7"/>
  <c r="T441" i="7"/>
  <c r="R462" i="7"/>
  <c r="P469" i="7"/>
  <c r="R489" i="7"/>
  <c r="T502" i="7"/>
  <c r="T139" i="8"/>
  <c r="BK158" i="8"/>
  <c r="J158" i="8" s="1"/>
  <c r="J101" i="8" s="1"/>
  <c r="T215" i="8"/>
  <c r="BK297" i="8"/>
  <c r="J297" i="8" s="1"/>
  <c r="J106" i="8" s="1"/>
  <c r="R380" i="8"/>
  <c r="BK412" i="8"/>
  <c r="J412" i="8" s="1"/>
  <c r="J109" i="8" s="1"/>
  <c r="P444" i="8"/>
  <c r="T126" i="2"/>
  <c r="T125" i="2" s="1"/>
  <c r="T124" i="2" s="1"/>
  <c r="T126" i="3"/>
  <c r="T125" i="3"/>
  <c r="T124" i="3" s="1"/>
  <c r="R145" i="4"/>
  <c r="R214" i="4"/>
  <c r="R213" i="4"/>
  <c r="P129" i="5"/>
  <c r="BK176" i="5"/>
  <c r="J176" i="5"/>
  <c r="J99" i="5"/>
  <c r="P198" i="5"/>
  <c r="P197" i="5"/>
  <c r="R206" i="5"/>
  <c r="R205" i="5"/>
  <c r="T128" i="6"/>
  <c r="T125" i="6"/>
  <c r="T124" i="6"/>
  <c r="R151" i="7"/>
  <c r="BK214" i="7"/>
  <c r="J214" i="7"/>
  <c r="J101" i="7"/>
  <c r="T322" i="7"/>
  <c r="R401" i="7"/>
  <c r="BK424" i="7"/>
  <c r="J424" i="7"/>
  <c r="J109" i="7"/>
  <c r="R424" i="7"/>
  <c r="P441" i="7"/>
  <c r="BK462" i="7"/>
  <c r="J462" i="7"/>
  <c r="J111" i="7" s="1"/>
  <c r="T462" i="7"/>
  <c r="R469" i="7"/>
  <c r="T489" i="7"/>
  <c r="R502" i="7"/>
  <c r="P139" i="8"/>
  <c r="R158" i="8"/>
  <c r="R215" i="8"/>
  <c r="BK284" i="8"/>
  <c r="J284" i="8"/>
  <c r="J105" i="8"/>
  <c r="P284" i="8"/>
  <c r="R284" i="8"/>
  <c r="T284" i="8"/>
  <c r="BK380" i="8"/>
  <c r="J380" i="8"/>
  <c r="J107" i="8" s="1"/>
  <c r="BK401" i="8"/>
  <c r="J401" i="8"/>
  <c r="J108" i="8"/>
  <c r="T401" i="8"/>
  <c r="BK435" i="8"/>
  <c r="J435" i="8"/>
  <c r="J110" i="8"/>
  <c r="T435" i="8"/>
  <c r="BK470" i="8"/>
  <c r="J470" i="8"/>
  <c r="J113" i="8"/>
  <c r="P126" i="3"/>
  <c r="P125" i="3" s="1"/>
  <c r="P124" i="3" s="1"/>
  <c r="AU96" i="1" s="1"/>
  <c r="T145" i="4"/>
  <c r="BK222" i="4"/>
  <c r="J222" i="4" s="1"/>
  <c r="J105" i="4" s="1"/>
  <c r="R129" i="5"/>
  <c r="R128" i="5" s="1"/>
  <c r="R127" i="5" s="1"/>
  <c r="BK198" i="5"/>
  <c r="J198" i="5" s="1"/>
  <c r="J101" i="5" s="1"/>
  <c r="P206" i="5"/>
  <c r="P205" i="5"/>
  <c r="P141" i="7"/>
  <c r="T141" i="7"/>
  <c r="T151" i="7"/>
  <c r="BK309" i="7"/>
  <c r="J309" i="7" s="1"/>
  <c r="J104" i="7" s="1"/>
  <c r="BK322" i="7"/>
  <c r="J322" i="7"/>
  <c r="J105" i="7" s="1"/>
  <c r="BK469" i="7"/>
  <c r="J469" i="7"/>
  <c r="J112" i="7"/>
  <c r="P489" i="7"/>
  <c r="P502" i="7"/>
  <c r="R139" i="8"/>
  <c r="R138" i="8"/>
  <c r="BK215" i="8"/>
  <c r="J215" i="8" s="1"/>
  <c r="J102" i="8" s="1"/>
  <c r="T297" i="8"/>
  <c r="R401" i="8"/>
  <c r="T412" i="8"/>
  <c r="BK444" i="8"/>
  <c r="J444" i="8"/>
  <c r="J111" i="8" s="1"/>
  <c r="BK461" i="8"/>
  <c r="J461" i="8"/>
  <c r="J112" i="8"/>
  <c r="R461" i="8"/>
  <c r="P470" i="8"/>
  <c r="BK126" i="2"/>
  <c r="J126" i="2"/>
  <c r="J98" i="2" s="1"/>
  <c r="R126" i="3"/>
  <c r="R125" i="3"/>
  <c r="R124" i="3"/>
  <c r="P131" i="4"/>
  <c r="T131" i="4"/>
  <c r="P140" i="4"/>
  <c r="T140" i="4"/>
  <c r="BK198" i="4"/>
  <c r="J198" i="4" s="1"/>
  <c r="J101" i="4" s="1"/>
  <c r="P214" i="4"/>
  <c r="P213" i="4" s="1"/>
  <c r="BK129" i="5"/>
  <c r="J129" i="5"/>
  <c r="J98" i="5"/>
  <c r="T176" i="5"/>
  <c r="T206" i="5"/>
  <c r="T205" i="5"/>
  <c r="P128" i="6"/>
  <c r="P125" i="6" s="1"/>
  <c r="P124" i="6" s="1"/>
  <c r="AU99" i="1" s="1"/>
  <c r="BK151" i="7"/>
  <c r="J151" i="7" s="1"/>
  <c r="J100" i="7" s="1"/>
  <c r="P214" i="7"/>
  <c r="R322" i="7"/>
  <c r="P401" i="7"/>
  <c r="P419" i="7"/>
  <c r="P424" i="7"/>
  <c r="BK441" i="7"/>
  <c r="J441" i="7" s="1"/>
  <c r="J110" i="7" s="1"/>
  <c r="R441" i="7"/>
  <c r="P462" i="7"/>
  <c r="T469" i="7"/>
  <c r="BK502" i="7"/>
  <c r="J502" i="7"/>
  <c r="J115" i="7"/>
  <c r="BK139" i="8"/>
  <c r="J139" i="8" s="1"/>
  <c r="J98" i="8" s="1"/>
  <c r="P158" i="8"/>
  <c r="P215" i="8"/>
  <c r="P297" i="8"/>
  <c r="T380" i="8"/>
  <c r="P412" i="8"/>
  <c r="P435" i="8"/>
  <c r="T444" i="8"/>
  <c r="T461" i="8"/>
  <c r="R470" i="8"/>
  <c r="P126" i="2"/>
  <c r="P125" i="2" s="1"/>
  <c r="P124" i="2" s="1"/>
  <c r="AU95" i="1" s="1"/>
  <c r="BK131" i="4"/>
  <c r="J131" i="4" s="1"/>
  <c r="J98" i="4" s="1"/>
  <c r="R131" i="4"/>
  <c r="BK140" i="4"/>
  <c r="J140" i="4" s="1"/>
  <c r="J99" i="4" s="1"/>
  <c r="R140" i="4"/>
  <c r="R198" i="4"/>
  <c r="T214" i="4"/>
  <c r="T213" i="4"/>
  <c r="T222" i="4"/>
  <c r="T221" i="4" s="1"/>
  <c r="P176" i="5"/>
  <c r="BK206" i="5"/>
  <c r="J206" i="5"/>
  <c r="J103" i="5" s="1"/>
  <c r="R128" i="6"/>
  <c r="R125" i="6" s="1"/>
  <c r="R124" i="6" s="1"/>
  <c r="R141" i="7"/>
  <c r="R214" i="7"/>
  <c r="P309" i="7"/>
  <c r="P308" i="7"/>
  <c r="R309" i="7"/>
  <c r="R308" i="7" s="1"/>
  <c r="T309" i="7"/>
  <c r="T401" i="7"/>
  <c r="BK489" i="7"/>
  <c r="J489" i="7" s="1"/>
  <c r="J114" i="7" s="1"/>
  <c r="T158" i="8"/>
  <c r="R297" i="8"/>
  <c r="P380" i="8"/>
  <c r="P401" i="8"/>
  <c r="R412" i="8"/>
  <c r="R435" i="8"/>
  <c r="R444" i="8"/>
  <c r="P461" i="8"/>
  <c r="T470" i="8"/>
  <c r="BK215" i="3"/>
  <c r="J215" i="3" s="1"/>
  <c r="J99" i="3" s="1"/>
  <c r="BK416" i="7"/>
  <c r="J416" i="7" s="1"/>
  <c r="J107" i="7" s="1"/>
  <c r="BK486" i="7"/>
  <c r="J486" i="7"/>
  <c r="J113" i="7" s="1"/>
  <c r="BK204" i="2"/>
  <c r="J204" i="2" s="1"/>
  <c r="J100" i="2" s="1"/>
  <c r="BK218" i="3"/>
  <c r="J218" i="3" s="1"/>
  <c r="J100" i="3" s="1"/>
  <c r="BK201" i="2"/>
  <c r="J201" i="2" s="1"/>
  <c r="J99" i="2" s="1"/>
  <c r="BK305" i="7"/>
  <c r="J305" i="7"/>
  <c r="J102" i="7" s="1"/>
  <c r="BK152" i="8"/>
  <c r="J152" i="8" s="1"/>
  <c r="J99" i="8" s="1"/>
  <c r="BK280" i="8"/>
  <c r="J280" i="8" s="1"/>
  <c r="J103" i="8" s="1"/>
  <c r="BK148" i="7"/>
  <c r="J148" i="7" s="1"/>
  <c r="J99" i="7" s="1"/>
  <c r="BK155" i="8"/>
  <c r="J155" i="8"/>
  <c r="J100" i="8" s="1"/>
  <c r="E85" i="8"/>
  <c r="J89" i="8"/>
  <c r="F133" i="8"/>
  <c r="BF148" i="8"/>
  <c r="BF150" i="8"/>
  <c r="BF156" i="8"/>
  <c r="BF163" i="8"/>
  <c r="BF169" i="8"/>
  <c r="BF173" i="8"/>
  <c r="BF177" i="8"/>
  <c r="BF183" i="8"/>
  <c r="BF191" i="8"/>
  <c r="BF197" i="8"/>
  <c r="BF203" i="8"/>
  <c r="BF213" i="8"/>
  <c r="BF218" i="8"/>
  <c r="BF228" i="8"/>
  <c r="BF236" i="8"/>
  <c r="BF244" i="8"/>
  <c r="BF270" i="8"/>
  <c r="BF285" i="8"/>
  <c r="BF287" i="8"/>
  <c r="BF298" i="8"/>
  <c r="BF300" i="8"/>
  <c r="BF306" i="8"/>
  <c r="BF310" i="8"/>
  <c r="BF312" i="8"/>
  <c r="BF324" i="8"/>
  <c r="BF330" i="8"/>
  <c r="BF338" i="8"/>
  <c r="BF342" i="8"/>
  <c r="BF346" i="8"/>
  <c r="BF366" i="8"/>
  <c r="BF372" i="8"/>
  <c r="BF387" i="8"/>
  <c r="BF399" i="8"/>
  <c r="BF404" i="8"/>
  <c r="BF410" i="8"/>
  <c r="BF415" i="8"/>
  <c r="BF427" i="8"/>
  <c r="BF442" i="8"/>
  <c r="BF449" i="8"/>
  <c r="BF459" i="8"/>
  <c r="J91" i="8"/>
  <c r="BF179" i="8"/>
  <c r="BF185" i="8"/>
  <c r="BF193" i="8"/>
  <c r="BF211" i="8"/>
  <c r="BF220" i="8"/>
  <c r="BF226" i="8"/>
  <c r="BF230" i="8"/>
  <c r="BF252" i="8"/>
  <c r="BF256" i="8"/>
  <c r="BF260" i="8"/>
  <c r="BF272" i="8"/>
  <c r="BF276" i="8"/>
  <c r="BF281" i="8"/>
  <c r="BF289" i="8"/>
  <c r="BF320" i="8"/>
  <c r="BF322" i="8"/>
  <c r="BF332" i="8"/>
  <c r="BF340" i="8"/>
  <c r="BF344" i="8"/>
  <c r="BF352" i="8"/>
  <c r="BF362" i="8"/>
  <c r="BF378" i="8"/>
  <c r="BF381" i="8"/>
  <c r="BF385" i="8"/>
  <c r="BF431" i="8"/>
  <c r="BF433" i="8"/>
  <c r="BF447" i="8"/>
  <c r="BF451" i="8"/>
  <c r="BF464" i="8"/>
  <c r="BF466" i="8"/>
  <c r="BF468" i="8"/>
  <c r="BF471" i="8"/>
  <c r="BF477" i="8"/>
  <c r="BF479" i="8"/>
  <c r="BF144" i="8"/>
  <c r="BF146" i="8"/>
  <c r="BF153" i="8"/>
  <c r="BF159" i="8"/>
  <c r="BF167" i="8"/>
  <c r="BF205" i="8"/>
  <c r="BF258" i="8"/>
  <c r="BF293" i="8"/>
  <c r="BF295" i="8"/>
  <c r="BF304" i="8"/>
  <c r="BF316" i="8"/>
  <c r="BF334" i="8"/>
  <c r="BF354" i="8"/>
  <c r="BF364" i="8"/>
  <c r="BF391" i="8"/>
  <c r="BF393" i="8"/>
  <c r="BF406" i="8"/>
  <c r="BF413" i="8"/>
  <c r="BF419" i="8"/>
  <c r="BF440" i="8"/>
  <c r="BF462" i="8"/>
  <c r="J92" i="8"/>
  <c r="BF140" i="8"/>
  <c r="BF161" i="8"/>
  <c r="BF181" i="8"/>
  <c r="BF189" i="8"/>
  <c r="BF199" i="8"/>
  <c r="BF216" i="8"/>
  <c r="BF224" i="8"/>
  <c r="BF232" i="8"/>
  <c r="BF238" i="8"/>
  <c r="BF242" i="8"/>
  <c r="BF250" i="8"/>
  <c r="BF264" i="8"/>
  <c r="BF266" i="8"/>
  <c r="BF274" i="8"/>
  <c r="BF308" i="8"/>
  <c r="BF314" i="8"/>
  <c r="BF318" i="8"/>
  <c r="BF326" i="8"/>
  <c r="BF336" i="8"/>
  <c r="BF348" i="8"/>
  <c r="BF358" i="8"/>
  <c r="BF360" i="8"/>
  <c r="BF368" i="8"/>
  <c r="BF376" i="8"/>
  <c r="BF395" i="8"/>
  <c r="BF397" i="8"/>
  <c r="BF408" i="8"/>
  <c r="BF417" i="8"/>
  <c r="BF423" i="8"/>
  <c r="BF429" i="8"/>
  <c r="BF438" i="8"/>
  <c r="BF455" i="8"/>
  <c r="BF473" i="8"/>
  <c r="BF481" i="8"/>
  <c r="BF142" i="8"/>
  <c r="BF165" i="8"/>
  <c r="BF171" i="8"/>
  <c r="BF175" i="8"/>
  <c r="BF187" i="8"/>
  <c r="BF195" i="8"/>
  <c r="BF201" i="8"/>
  <c r="BF207" i="8"/>
  <c r="BF209" i="8"/>
  <c r="BF222" i="8"/>
  <c r="BF234" i="8"/>
  <c r="BF240" i="8"/>
  <c r="BF246" i="8"/>
  <c r="BF248" i="8"/>
  <c r="BF254" i="8"/>
  <c r="BF262" i="8"/>
  <c r="BF268" i="8"/>
  <c r="BF278" i="8"/>
  <c r="BF291" i="8"/>
  <c r="BF302" i="8"/>
  <c r="BF328" i="8"/>
  <c r="BF350" i="8"/>
  <c r="BF356" i="8"/>
  <c r="BF370" i="8"/>
  <c r="BF374" i="8"/>
  <c r="BF383" i="8"/>
  <c r="BF389" i="8"/>
  <c r="BF402" i="8"/>
  <c r="BF421" i="8"/>
  <c r="BF425" i="8"/>
  <c r="BF436" i="8"/>
  <c r="BF445" i="8"/>
  <c r="BF453" i="8"/>
  <c r="BF457" i="8"/>
  <c r="BF475" i="8"/>
  <c r="BF483" i="8"/>
  <c r="J91" i="7"/>
  <c r="BF176" i="7"/>
  <c r="BF180" i="7"/>
  <c r="BF192" i="7"/>
  <c r="BF198" i="7"/>
  <c r="BF208" i="7"/>
  <c r="BF217" i="7"/>
  <c r="BF219" i="7"/>
  <c r="BF223" i="7"/>
  <c r="BF233" i="7"/>
  <c r="BF269" i="7"/>
  <c r="BF273" i="7"/>
  <c r="BF275" i="7"/>
  <c r="BF287" i="7"/>
  <c r="BF291" i="7"/>
  <c r="BF303" i="7"/>
  <c r="BF320" i="7"/>
  <c r="BF345" i="7"/>
  <c r="BF353" i="7"/>
  <c r="BF359" i="7"/>
  <c r="BF377" i="7"/>
  <c r="BF383" i="7"/>
  <c r="BF393" i="7"/>
  <c r="BF414" i="7"/>
  <c r="BF417" i="7"/>
  <c r="BF420" i="7"/>
  <c r="BF437" i="7"/>
  <c r="BF442" i="7"/>
  <c r="BF450" i="7"/>
  <c r="BF454" i="7"/>
  <c r="BF458" i="7"/>
  <c r="BK125" i="6"/>
  <c r="J125" i="6" s="1"/>
  <c r="J97" i="6" s="1"/>
  <c r="E129" i="7"/>
  <c r="J133" i="7"/>
  <c r="BF144" i="7"/>
  <c r="BF149" i="7"/>
  <c r="BF184" i="7"/>
  <c r="BF225" i="7"/>
  <c r="BF267" i="7"/>
  <c r="BF289" i="7"/>
  <c r="BF310" i="7"/>
  <c r="BF312" i="7"/>
  <c r="BF325" i="7"/>
  <c r="BF327" i="7"/>
  <c r="BF329" i="7"/>
  <c r="BF331" i="7"/>
  <c r="BF339" i="7"/>
  <c r="BF351" i="7"/>
  <c r="BF357" i="7"/>
  <c r="BF369" i="7"/>
  <c r="BF375" i="7"/>
  <c r="BF379" i="7"/>
  <c r="BF154" i="7"/>
  <c r="BF162" i="7"/>
  <c r="BF164" i="7"/>
  <c r="BF174" i="7"/>
  <c r="BF188" i="7"/>
  <c r="BF194" i="7"/>
  <c r="BF202" i="7"/>
  <c r="BF204" i="7"/>
  <c r="BF239" i="7"/>
  <c r="BF251" i="7"/>
  <c r="BF253" i="7"/>
  <c r="BF265" i="7"/>
  <c r="BF277" i="7"/>
  <c r="BF281" i="7"/>
  <c r="BF293" i="7"/>
  <c r="BF333" i="7"/>
  <c r="BF367" i="7"/>
  <c r="BF373" i="7"/>
  <c r="BF389" i="7"/>
  <c r="BF397" i="7"/>
  <c r="BF410" i="7"/>
  <c r="BF431" i="7"/>
  <c r="BF435" i="7"/>
  <c r="BF448" i="7"/>
  <c r="BF452" i="7"/>
  <c r="BF465" i="7"/>
  <c r="BF484" i="7"/>
  <c r="BF487" i="7"/>
  <c r="BF496" i="7"/>
  <c r="J92" i="7"/>
  <c r="BF178" i="7"/>
  <c r="BF227" i="7"/>
  <c r="BF231" i="7"/>
  <c r="BF247" i="7"/>
  <c r="BF249" i="7"/>
  <c r="BF255" i="7"/>
  <c r="BF257" i="7"/>
  <c r="BF271" i="7"/>
  <c r="BF279" i="7"/>
  <c r="BF297" i="7"/>
  <c r="BF299" i="7"/>
  <c r="BF314" i="7"/>
  <c r="BF318" i="7"/>
  <c r="BF355" i="7"/>
  <c r="BF361" i="7"/>
  <c r="BF371" i="7"/>
  <c r="BF381" i="7"/>
  <c r="BF385" i="7"/>
  <c r="BF391" i="7"/>
  <c r="BF402" i="7"/>
  <c r="BF404" i="7"/>
  <c r="BF406" i="7"/>
  <c r="BF433" i="7"/>
  <c r="BF460" i="7"/>
  <c r="BF482" i="7"/>
  <c r="BF492" i="7"/>
  <c r="BF498" i="7"/>
  <c r="BF500" i="7"/>
  <c r="BF507" i="7"/>
  <c r="BF152" i="7"/>
  <c r="BF156" i="7"/>
  <c r="BF158" i="7"/>
  <c r="BF160" i="7"/>
  <c r="BF166" i="7"/>
  <c r="BF168" i="7"/>
  <c r="BF170" i="7"/>
  <c r="BF172" i="7"/>
  <c r="BF182" i="7"/>
  <c r="BF186" i="7"/>
  <c r="BF190" i="7"/>
  <c r="BF196" i="7"/>
  <c r="BF206" i="7"/>
  <c r="BF210" i="7"/>
  <c r="BF212" i="7"/>
  <c r="BF215" i="7"/>
  <c r="BF229" i="7"/>
  <c r="BF235" i="7"/>
  <c r="BF237" i="7"/>
  <c r="BF241" i="7"/>
  <c r="BF243" i="7"/>
  <c r="BF245" i="7"/>
  <c r="BF263" i="7"/>
  <c r="BF285" i="7"/>
  <c r="BF316" i="7"/>
  <c r="BF323" i="7"/>
  <c r="BF341" i="7"/>
  <c r="BF363" i="7"/>
  <c r="BF412" i="7"/>
  <c r="BF422" i="7"/>
  <c r="BF427" i="7"/>
  <c r="BF444" i="7"/>
  <c r="BF446" i="7"/>
  <c r="BF456" i="7"/>
  <c r="BF463" i="7"/>
  <c r="BF467" i="7"/>
  <c r="BF474" i="7"/>
  <c r="BF476" i="7"/>
  <c r="BF494" i="7"/>
  <c r="BF509" i="7"/>
  <c r="F91" i="7"/>
  <c r="BF142" i="7"/>
  <c r="BF146" i="7"/>
  <c r="BF200" i="7"/>
  <c r="BF221" i="7"/>
  <c r="BF259" i="7"/>
  <c r="BF261" i="7"/>
  <c r="BF283" i="7"/>
  <c r="BF295" i="7"/>
  <c r="BF301" i="7"/>
  <c r="BF306" i="7"/>
  <c r="BF335" i="7"/>
  <c r="BF337" i="7"/>
  <c r="BF343" i="7"/>
  <c r="BF347" i="7"/>
  <c r="BF349" i="7"/>
  <c r="BF365" i="7"/>
  <c r="BF387" i="7"/>
  <c r="BF395" i="7"/>
  <c r="BF399" i="7"/>
  <c r="BF408" i="7"/>
  <c r="BF425" i="7"/>
  <c r="BF429" i="7"/>
  <c r="BF439" i="7"/>
  <c r="BF470" i="7"/>
  <c r="BF472" i="7"/>
  <c r="BF478" i="7"/>
  <c r="BF480" i="7"/>
  <c r="BF490" i="7"/>
  <c r="BF503" i="7"/>
  <c r="BF505" i="7"/>
  <c r="J118" i="6"/>
  <c r="F91" i="6"/>
  <c r="E114" i="6"/>
  <c r="J120" i="6"/>
  <c r="BF131" i="6"/>
  <c r="BF135" i="6"/>
  <c r="BF137" i="6"/>
  <c r="BF141" i="6"/>
  <c r="BF147" i="6"/>
  <c r="BF159" i="6"/>
  <c r="BF173" i="6"/>
  <c r="BF193" i="6"/>
  <c r="BF195" i="6"/>
  <c r="BF151" i="6"/>
  <c r="BF163" i="6"/>
  <c r="BF179" i="6"/>
  <c r="BF189" i="6"/>
  <c r="BK128" i="5"/>
  <c r="J92" i="6"/>
  <c r="BF143" i="6"/>
  <c r="BF155" i="6"/>
  <c r="BF165" i="6"/>
  <c r="BF169" i="6"/>
  <c r="BF187" i="6"/>
  <c r="BF149" i="6"/>
  <c r="BF153" i="6"/>
  <c r="BF171" i="6"/>
  <c r="BF175" i="6"/>
  <c r="BF185" i="6"/>
  <c r="BF191" i="6"/>
  <c r="BF129" i="6"/>
  <c r="BF133" i="6"/>
  <c r="BF139" i="6"/>
  <c r="BF145" i="6"/>
  <c r="BF157" i="6"/>
  <c r="BF161" i="6"/>
  <c r="BF167" i="6"/>
  <c r="BF177" i="6"/>
  <c r="BF181" i="6"/>
  <c r="BF183" i="6"/>
  <c r="J121" i="5"/>
  <c r="J124" i="5"/>
  <c r="BF140" i="5"/>
  <c r="BF148" i="5"/>
  <c r="BF168" i="5"/>
  <c r="BF195" i="5"/>
  <c r="BF201" i="5"/>
  <c r="BF207" i="5"/>
  <c r="F91" i="5"/>
  <c r="E117" i="5"/>
  <c r="BF134" i="5"/>
  <c r="BF152" i="5"/>
  <c r="BF185" i="5"/>
  <c r="BF191" i="5"/>
  <c r="J91" i="5"/>
  <c r="BF130" i="5"/>
  <c r="BF138" i="5"/>
  <c r="BF144" i="5"/>
  <c r="BF146" i="5"/>
  <c r="BF156" i="5"/>
  <c r="BF160" i="5"/>
  <c r="BF162" i="5"/>
  <c r="BF172" i="5"/>
  <c r="BF193" i="5"/>
  <c r="BF132" i="5"/>
  <c r="BF136" i="5"/>
  <c r="BF142" i="5"/>
  <c r="BF154" i="5"/>
  <c r="BF174" i="5"/>
  <c r="BF177" i="5"/>
  <c r="BF179" i="5"/>
  <c r="BF183" i="5"/>
  <c r="BF189" i="5"/>
  <c r="BF199" i="5"/>
  <c r="BF150" i="5"/>
  <c r="BF158" i="5"/>
  <c r="BF164" i="5"/>
  <c r="BF166" i="5"/>
  <c r="BF170" i="5"/>
  <c r="BF181" i="5"/>
  <c r="BF187" i="5"/>
  <c r="BF203" i="5"/>
  <c r="BF209" i="5"/>
  <c r="J89" i="4"/>
  <c r="F91" i="4"/>
  <c r="J91" i="4"/>
  <c r="J92" i="4"/>
  <c r="E119" i="4"/>
  <c r="BF134" i="4"/>
  <c r="BF136" i="4"/>
  <c r="BF143" i="4"/>
  <c r="BF150" i="4"/>
  <c r="BF152" i="4"/>
  <c r="BF156" i="4"/>
  <c r="BF164" i="4"/>
  <c r="BF170" i="4"/>
  <c r="BF172" i="4"/>
  <c r="BF176" i="4"/>
  <c r="BF178" i="4"/>
  <c r="BF182" i="4"/>
  <c r="BF190" i="4"/>
  <c r="BF194" i="4"/>
  <c r="BF196" i="4"/>
  <c r="BF203" i="4"/>
  <c r="BF211" i="4"/>
  <c r="BF217" i="4"/>
  <c r="BF132" i="4"/>
  <c r="BF138" i="4"/>
  <c r="BF141" i="4"/>
  <c r="BF146" i="4"/>
  <c r="BF148" i="4"/>
  <c r="BF154" i="4"/>
  <c r="BF158" i="4"/>
  <c r="BF160" i="4"/>
  <c r="BF162" i="4"/>
  <c r="BF166" i="4"/>
  <c r="BF168" i="4"/>
  <c r="BF174" i="4"/>
  <c r="BF180" i="4"/>
  <c r="BF184" i="4"/>
  <c r="BF186" i="4"/>
  <c r="BF188" i="4"/>
  <c r="BF199" i="4"/>
  <c r="BF201" i="4"/>
  <c r="BF205" i="4"/>
  <c r="BF209" i="4"/>
  <c r="BF215" i="4"/>
  <c r="BF223" i="4"/>
  <c r="BF192" i="4"/>
  <c r="BF207" i="4"/>
  <c r="BF219" i="4"/>
  <c r="BF225" i="4"/>
  <c r="J89" i="3"/>
  <c r="J92" i="3"/>
  <c r="F120" i="3"/>
  <c r="BF139" i="3"/>
  <c r="BF141" i="3"/>
  <c r="BF143" i="3"/>
  <c r="BF145" i="3"/>
  <c r="BF151" i="3"/>
  <c r="BF187" i="3"/>
  <c r="BF189" i="3"/>
  <c r="BF201" i="3"/>
  <c r="BF213" i="3"/>
  <c r="E114" i="3"/>
  <c r="BF133" i="3"/>
  <c r="BF153" i="3"/>
  <c r="BF157" i="3"/>
  <c r="BF165" i="3"/>
  <c r="BF193" i="3"/>
  <c r="BF205" i="3"/>
  <c r="BK125" i="2"/>
  <c r="BK124" i="2" s="1"/>
  <c r="J124" i="2" s="1"/>
  <c r="J96" i="2" s="1"/>
  <c r="J105" i="2" s="1"/>
  <c r="J120" i="3"/>
  <c r="BF129" i="3"/>
  <c r="BF131" i="3"/>
  <c r="BF137" i="3"/>
  <c r="BF177" i="3"/>
  <c r="BF179" i="3"/>
  <c r="BF199" i="3"/>
  <c r="BF211" i="3"/>
  <c r="BF219" i="3"/>
  <c r="BF135" i="3"/>
  <c r="BF147" i="3"/>
  <c r="BF175" i="3"/>
  <c r="BF185" i="3"/>
  <c r="BF191" i="3"/>
  <c r="BF209" i="3"/>
  <c r="BF216" i="3"/>
  <c r="BF149" i="3"/>
  <c r="BF155" i="3"/>
  <c r="BF161" i="3"/>
  <c r="BF169" i="3"/>
  <c r="BF171" i="3"/>
  <c r="BF173" i="3"/>
  <c r="BF183" i="3"/>
  <c r="BF207" i="3"/>
  <c r="BF127" i="3"/>
  <c r="BF159" i="3"/>
  <c r="BF163" i="3"/>
  <c r="BF167" i="3"/>
  <c r="BF181" i="3"/>
  <c r="BF195" i="3"/>
  <c r="BF197" i="3"/>
  <c r="BF203" i="3"/>
  <c r="BF131" i="2"/>
  <c r="BF135" i="2"/>
  <c r="BF151" i="2"/>
  <c r="J89" i="2"/>
  <c r="J92" i="2"/>
  <c r="J120" i="2"/>
  <c r="BF127" i="2"/>
  <c r="BF143" i="2"/>
  <c r="BF145" i="2"/>
  <c r="BF159" i="2"/>
  <c r="BF165" i="2"/>
  <c r="BF171" i="2"/>
  <c r="E85" i="2"/>
  <c r="F120" i="2"/>
  <c r="BF137" i="2"/>
  <c r="BF141" i="2"/>
  <c r="BF147" i="2"/>
  <c r="BF153" i="2"/>
  <c r="BF155" i="2"/>
  <c r="BF157" i="2"/>
  <c r="BF167" i="2"/>
  <c r="BF169" i="2"/>
  <c r="BF179" i="2"/>
  <c r="BF181" i="2"/>
  <c r="BF129" i="2"/>
  <c r="BF139" i="2"/>
  <c r="BF161" i="2"/>
  <c r="BF163" i="2"/>
  <c r="BF175" i="2"/>
  <c r="BF183" i="2"/>
  <c r="BF191" i="2"/>
  <c r="BF193" i="2"/>
  <c r="BF195" i="2"/>
  <c r="BF197" i="2"/>
  <c r="BF202" i="2"/>
  <c r="BF133" i="2"/>
  <c r="BF149" i="2"/>
  <c r="BF173" i="2"/>
  <c r="BF177" i="2"/>
  <c r="BF185" i="2"/>
  <c r="BF187" i="2"/>
  <c r="BF189" i="2"/>
  <c r="BF199" i="2"/>
  <c r="BF205" i="2"/>
  <c r="F35" i="2"/>
  <c r="AZ95" i="1" s="1"/>
  <c r="F38" i="3"/>
  <c r="BC96" i="1" s="1"/>
  <c r="F35" i="5"/>
  <c r="AZ98" i="1" s="1"/>
  <c r="F39" i="6"/>
  <c r="BD99" i="1" s="1"/>
  <c r="F35" i="8"/>
  <c r="AZ101" i="1" s="1"/>
  <c r="F37" i="8"/>
  <c r="BB101" i="1" s="1"/>
  <c r="J35" i="3"/>
  <c r="AV96" i="1" s="1"/>
  <c r="F38" i="4"/>
  <c r="BC97" i="1" s="1"/>
  <c r="F38" i="5"/>
  <c r="BC98" i="1" s="1"/>
  <c r="J35" i="6"/>
  <c r="AV99" i="1" s="1"/>
  <c r="F39" i="7"/>
  <c r="BD100" i="1" s="1"/>
  <c r="J35" i="2"/>
  <c r="AV95" i="1" s="1"/>
  <c r="F39" i="3"/>
  <c r="BD96" i="1" s="1"/>
  <c r="F37" i="4"/>
  <c r="BB97" i="1" s="1"/>
  <c r="F39" i="5"/>
  <c r="BD98" i="1" s="1"/>
  <c r="F35" i="7"/>
  <c r="AZ100" i="1" s="1"/>
  <c r="F39" i="2"/>
  <c r="BD95" i="1" s="1"/>
  <c r="F35" i="3"/>
  <c r="AZ96" i="1" s="1"/>
  <c r="F35" i="4"/>
  <c r="AZ97" i="1" s="1"/>
  <c r="F37" i="5"/>
  <c r="BB98" i="1" s="1"/>
  <c r="F35" i="6"/>
  <c r="AZ99" i="1" s="1"/>
  <c r="F37" i="7"/>
  <c r="BB100" i="1" s="1"/>
  <c r="F39" i="8"/>
  <c r="BD101" i="1" s="1"/>
  <c r="F38" i="2"/>
  <c r="BC95" i="1" s="1"/>
  <c r="J35" i="4"/>
  <c r="AV97" i="1"/>
  <c r="J35" i="5"/>
  <c r="AV98" i="1"/>
  <c r="F37" i="6"/>
  <c r="BB99" i="1"/>
  <c r="F38" i="7"/>
  <c r="BC100" i="1"/>
  <c r="F38" i="8"/>
  <c r="BC101" i="1"/>
  <c r="F37" i="2"/>
  <c r="BB95" i="1"/>
  <c r="F37" i="3"/>
  <c r="BB96" i="1"/>
  <c r="F39" i="4"/>
  <c r="BD97" i="1"/>
  <c r="F38" i="6"/>
  <c r="BC99" i="1"/>
  <c r="J35" i="7"/>
  <c r="AV100" i="1"/>
  <c r="J35" i="8"/>
  <c r="AV101" i="1"/>
  <c r="BK140" i="7" l="1"/>
  <c r="J140" i="7" s="1"/>
  <c r="J97" i="7" s="1"/>
  <c r="T128" i="5"/>
  <c r="T127" i="5"/>
  <c r="R130" i="4"/>
  <c r="R129" i="4" s="1"/>
  <c r="T140" i="7"/>
  <c r="T283" i="8"/>
  <c r="P283" i="8"/>
  <c r="T138" i="8"/>
  <c r="T137" i="8" s="1"/>
  <c r="R140" i="7"/>
  <c r="R139" i="7"/>
  <c r="P130" i="4"/>
  <c r="P129" i="4" s="1"/>
  <c r="AU97" i="1" s="1"/>
  <c r="T308" i="7"/>
  <c r="T139" i="7" s="1"/>
  <c r="T130" i="4"/>
  <c r="T129" i="4"/>
  <c r="P140" i="7"/>
  <c r="P139" i="7" s="1"/>
  <c r="AU100" i="1" s="1"/>
  <c r="R283" i="8"/>
  <c r="P138" i="8"/>
  <c r="P128" i="5"/>
  <c r="P127" i="5" s="1"/>
  <c r="AU98" i="1" s="1"/>
  <c r="R137" i="8"/>
  <c r="BK125" i="3"/>
  <c r="J125" i="3" s="1"/>
  <c r="J97" i="3" s="1"/>
  <c r="BK205" i="5"/>
  <c r="J205" i="5" s="1"/>
  <c r="J102" i="5" s="1"/>
  <c r="BK221" i="4"/>
  <c r="J221" i="4"/>
  <c r="J104" i="4" s="1"/>
  <c r="BK308" i="7"/>
  <c r="J308" i="7"/>
  <c r="J103" i="7"/>
  <c r="BK283" i="8"/>
  <c r="J283" i="8"/>
  <c r="J104" i="8"/>
  <c r="BK130" i="4"/>
  <c r="J130" i="4" s="1"/>
  <c r="J97" i="4" s="1"/>
  <c r="BK213" i="4"/>
  <c r="J213" i="4"/>
  <c r="J102" i="4" s="1"/>
  <c r="BK138" i="8"/>
  <c r="BK137" i="8"/>
  <c r="J137" i="8"/>
  <c r="J96" i="8" s="1"/>
  <c r="J30" i="8" s="1"/>
  <c r="J32" i="8" s="1"/>
  <c r="AG101" i="1" s="1"/>
  <c r="BK197" i="5"/>
  <c r="J197" i="5"/>
  <c r="J100" i="5" s="1"/>
  <c r="BK139" i="7"/>
  <c r="J139" i="7"/>
  <c r="J96" i="7"/>
  <c r="J120" i="7" s="1"/>
  <c r="BK124" i="6"/>
  <c r="J124" i="6"/>
  <c r="J96" i="6"/>
  <c r="J30" i="6"/>
  <c r="J32" i="6" s="1"/>
  <c r="AG99" i="1" s="1"/>
  <c r="J128" i="5"/>
  <c r="J97" i="5"/>
  <c r="J125" i="2"/>
  <c r="J97" i="2"/>
  <c r="J30" i="2"/>
  <c r="J36" i="2"/>
  <c r="AW95" i="1"/>
  <c r="AT95" i="1"/>
  <c r="J32" i="2"/>
  <c r="AG95" i="1"/>
  <c r="J36" i="3"/>
  <c r="AW96" i="1"/>
  <c r="AT96" i="1" s="1"/>
  <c r="J36" i="4"/>
  <c r="AW97" i="1"/>
  <c r="AT97" i="1"/>
  <c r="F36" i="5"/>
  <c r="BA98" i="1"/>
  <c r="F36" i="6"/>
  <c r="BA99" i="1"/>
  <c r="F36" i="7"/>
  <c r="BA100" i="1"/>
  <c r="F36" i="2"/>
  <c r="BA95" i="1"/>
  <c r="F36" i="3"/>
  <c r="BA96" i="1" s="1"/>
  <c r="F36" i="4"/>
  <c r="BA97" i="1"/>
  <c r="J36" i="5"/>
  <c r="AW98" i="1" s="1"/>
  <c r="AT98" i="1" s="1"/>
  <c r="J36" i="6"/>
  <c r="AW99" i="1" s="1"/>
  <c r="AT99" i="1" s="1"/>
  <c r="J36" i="7"/>
  <c r="AW100" i="1"/>
  <c r="AT100" i="1" s="1"/>
  <c r="J36" i="8"/>
  <c r="AW101" i="1"/>
  <c r="AT101" i="1" s="1"/>
  <c r="F36" i="8"/>
  <c r="BA101" i="1"/>
  <c r="BB94" i="1"/>
  <c r="W34" i="1" s="1"/>
  <c r="AZ94" i="1"/>
  <c r="W32" i="1"/>
  <c r="BC94" i="1"/>
  <c r="W35" i="1" s="1"/>
  <c r="BD94" i="1"/>
  <c r="W36" i="1"/>
  <c r="AN101" i="1" l="1"/>
  <c r="P137" i="8"/>
  <c r="AU101" i="1"/>
  <c r="BK127" i="5"/>
  <c r="J127" i="5" s="1"/>
  <c r="J96" i="5" s="1"/>
  <c r="J30" i="5" s="1"/>
  <c r="J32" i="5" s="1"/>
  <c r="AG98" i="1" s="1"/>
  <c r="J138" i="8"/>
  <c r="J97" i="8" s="1"/>
  <c r="BK129" i="4"/>
  <c r="J129" i="4"/>
  <c r="J96" i="4"/>
  <c r="J30" i="4" s="1"/>
  <c r="J32" i="4" s="1"/>
  <c r="AG97" i="1" s="1"/>
  <c r="BK124" i="3"/>
  <c r="J124" i="3"/>
  <c r="J96" i="3"/>
  <c r="J105" i="3" s="1"/>
  <c r="J30" i="7"/>
  <c r="J41" i="8"/>
  <c r="AN99" i="1"/>
  <c r="J41" i="6"/>
  <c r="AN95" i="1"/>
  <c r="J41" i="2"/>
  <c r="AU94" i="1"/>
  <c r="J118" i="8"/>
  <c r="J105" i="6"/>
  <c r="AV94" i="1"/>
  <c r="AK32" i="1"/>
  <c r="BA94" i="1"/>
  <c r="W33" i="1"/>
  <c r="AX94" i="1"/>
  <c r="J32" i="7"/>
  <c r="AG100" i="1" s="1"/>
  <c r="AY94" i="1"/>
  <c r="J41" i="4" l="1"/>
  <c r="J41" i="5"/>
  <c r="J30" i="3"/>
  <c r="J41" i="7"/>
  <c r="AN100" i="1"/>
  <c r="AN97" i="1"/>
  <c r="AN98" i="1"/>
  <c r="J110" i="4"/>
  <c r="J108" i="5"/>
  <c r="AW94" i="1"/>
  <c r="AK33" i="1"/>
  <c r="J32" i="3"/>
  <c r="AG96" i="1" s="1"/>
  <c r="J41" i="3" l="1"/>
  <c r="AN96" i="1"/>
  <c r="AG94" i="1"/>
  <c r="AG105" i="1" s="1"/>
  <c r="AT94" i="1"/>
  <c r="AN94" i="1" l="1"/>
  <c r="AK26" i="1"/>
  <c r="AK29" i="1"/>
  <c r="AN105" i="1"/>
  <c r="AK38" i="1" l="1"/>
</calcChain>
</file>

<file path=xl/sharedStrings.xml><?xml version="1.0" encoding="utf-8"?>
<sst xmlns="http://schemas.openxmlformats.org/spreadsheetml/2006/main" count="11760" uniqueCount="1176">
  <si>
    <t>Export Komplet</t>
  </si>
  <si>
    <t/>
  </si>
  <si>
    <t>2.0</t>
  </si>
  <si>
    <t>False</t>
  </si>
  <si>
    <t>{04925781-896f-4ed5-b337-f653a6ca11c4}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</si>
  <si>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</si>
  <si>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</si>
  <si>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</si>
  <si>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</si>
  <si>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</si>
  <si>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</si>
  <si>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</si>
  <si>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MestoNitra</t>
  </si>
  <si>
    <t>Stavba:</t>
  </si>
  <si>
    <t>Cabajska</t>
  </si>
  <si>
    <t>JKSO:</t>
  </si>
  <si>
    <t>KS:</t>
  </si>
  <si>
    <t>Miesto:</t>
  </si>
  <si>
    <t xml:space="preserve"> </t>
  </si>
  <si>
    <t>Dátum:</t>
  </si>
  <si>
    <t>4. 11. 2021</t>
  </si>
  <si>
    <t>Objednávateľ:</t>
  </si>
  <si>
    <t>IČO:</t>
  </si>
  <si>
    <t>IČ DPH:</t>
  </si>
  <si>
    <t>Zhotoviteľ:</t>
  </si>
  <si>
    <t>47240768</t>
  </si>
  <si>
    <t>BAUMANN Nitra s.r.o.</t>
  </si>
  <si>
    <t>SK2023571187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</si>
  <si>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</si>
  <si>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</si>
  <si>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</si>
  <si>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</si>
  <si>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</si>
  <si>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</si>
  <si>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</si>
  <si>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</si>
  <si>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</si>
  <si>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</si>
  <si>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</si>
  <si>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</si>
  <si>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</si>
  <si>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</si>
  <si>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</si>
  <si>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</si>
  <si>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</si>
  <si>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</si>
  <si>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</si>
  <si>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</si>
  <si>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</si>
  <si>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</si>
  <si>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</si>
  <si>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</si>
  <si>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</si>
  <si>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</si>
  <si>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</si>
  <si>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</si>
  <si>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</si>
  <si>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</si>
  <si>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</si>
  <si>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</si>
  <si>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</si>
  <si>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</si>
  <si>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</si>
  <si>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</si>
  <si>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</si>
  <si>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</si>
  <si>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</si>
  <si>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</si>
  <si>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</si>
  <si>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</si>
  <si>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</si>
  <si>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</si>
  <si>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</si>
  <si>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</si>
  <si>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</si>
  <si>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</si>
  <si>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</si>
  <si>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</si>
  <si>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</si>
  <si>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BLS01</t>
  </si>
  <si>
    <t>SO 01 - Školský p...</t>
  </si>
  <si>
    <t>STA</t>
  </si>
  <si>
    <t>1</t>
  </si>
  <si>
    <t>{882570da-ca43-485d-aa7c-8270bcb8f3e8}</t>
  </si>
  <si>
    <t>BLS02</t>
  </si>
  <si>
    <t>SO 02 - Stravovac...</t>
  </si>
  <si>
    <t>{d78e50e6-65a9-46e5-a4bd-0367dffbdb92}</t>
  </si>
  <si>
    <t>VR01</t>
  </si>
  <si>
    <t>SO 01 - Školský pa...</t>
  </si>
  <si>
    <t>{f0857163-a4ee-4eac-9e9e-33dac77d8bc0}</t>
  </si>
  <si>
    <t>VR02</t>
  </si>
  <si>
    <t>SO02 - Stravovací ...</t>
  </si>
  <si>
    <t>{3a65aec6-cdb7-467a-b824-c94ffe53b117}</t>
  </si>
  <si>
    <t>VZT01</t>
  </si>
  <si>
    <t>{29461bae-26da-45a5-b44f-ce38dc9e175c}</t>
  </si>
  <si>
    <t>ZFJ02</t>
  </si>
  <si>
    <t>{532a5f92-bddd-44ca-92b1-c67413d5987a}</t>
  </si>
  <si>
    <t>ZFS01</t>
  </si>
  <si>
    <t>{1aec6189-7261-4519-a666-d369300a4098}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</si>
  <si>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</si>
  <si>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</si>
  <si>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</si>
  <si>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</si>
  <si>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</si>
  <si>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</si>
  <si>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BLS01 - SO 01 - Školský p...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</si>
  <si>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</si>
  <si>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</si>
  <si>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</si>
  <si>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</si>
  <si>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</si>
  <si>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</si>
  <si>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</si>
  <si>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 xml:space="preserve">M - Práce a dodávky M   </t>
  </si>
  <si>
    <t xml:space="preserve">    21-M - Elektromontáže   </t>
  </si>
  <si>
    <t xml:space="preserve">    9 - Ostatné konštrukcie a práce-búranie   </t>
  </si>
  <si>
    <t xml:space="preserve">    46-M - Zemné práce pri extr.mont.prácach   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</si>
  <si>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</si>
  <si>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</si>
  <si>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</si>
  <si>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</si>
  <si>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</si>
  <si>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</si>
  <si>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</si>
  <si>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</si>
  <si>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</si>
  <si>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</si>
  <si>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</si>
  <si>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</si>
  <si>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</si>
  <si>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</si>
  <si>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M</t>
  </si>
  <si>
    <t xml:space="preserve">Práce a dodávky M   </t>
  </si>
  <si>
    <t>3</t>
  </si>
  <si>
    <t>ROZPOCET</t>
  </si>
  <si>
    <t>21-M</t>
  </si>
  <si>
    <t xml:space="preserve">Elektromontáže   </t>
  </si>
  <si>
    <t>K</t>
  </si>
  <si>
    <t>210220021</t>
  </si>
  <si>
    <t>Uzemňovacie vedenie v zemi FeZn vrátane izolácie spojov O 10mm</t>
  </si>
  <si>
    <t>m</t>
  </si>
  <si>
    <t>64</t>
  </si>
  <si>
    <t>2</t>
  </si>
  <si>
    <t>PP</t>
  </si>
  <si>
    <t>3544224150</t>
  </si>
  <si>
    <t>Územňovací vodič    ocelový žiarovo zinkovaný  označenie     O 10   ZIN HRONSKY BENADIKT</t>
  </si>
  <si>
    <t>kg</t>
  </si>
  <si>
    <t>256</t>
  </si>
  <si>
    <t>4</t>
  </si>
  <si>
    <t>210220101.S</t>
  </si>
  <si>
    <t>Podpery vedenia FeZn na plochú strechu PV21</t>
  </si>
  <si>
    <t>ks</t>
  </si>
  <si>
    <t>6</t>
  </si>
  <si>
    <t>354410034800.S</t>
  </si>
  <si>
    <t>Podpera vedenia FeZn na ploché strechy označenie PV 21 oceľ</t>
  </si>
  <si>
    <t>8</t>
  </si>
  <si>
    <t>5</t>
  </si>
  <si>
    <t>354410034900.S</t>
  </si>
  <si>
    <t>Podložka plastová k podpere vedenia FeZn označenie podložka k PV 21</t>
  </si>
  <si>
    <t>10</t>
  </si>
  <si>
    <t>210220201.S</t>
  </si>
  <si>
    <t>Zachytávacia tyč FeZn 1-2m s vrutom JD10-20 a podstavcom</t>
  </si>
  <si>
    <t>12</t>
  </si>
  <si>
    <t>7</t>
  </si>
  <si>
    <t>354410022200.S</t>
  </si>
  <si>
    <t>DEHN Zachytávací stožiar Al 3000 na trojnožke +závažie+3xpodložka</t>
  </si>
  <si>
    <t>14</t>
  </si>
  <si>
    <t>210220240</t>
  </si>
  <si>
    <t>Svorka FeZn k uzemňovacej tyči  SJ</t>
  </si>
  <si>
    <t>16</t>
  </si>
  <si>
    <t>9</t>
  </si>
  <si>
    <t>3544219000</t>
  </si>
  <si>
    <t>Svorka  k zemniacej tyči D= 25  ocelová žiarovo zinkovaná  označenie  SJ 02   ZIN HRONSKY BENADIKT</t>
  </si>
  <si>
    <t>18</t>
  </si>
  <si>
    <t>210220248</t>
  </si>
  <si>
    <t>Svorka FeZn na potrubie ST01-09  1/2"- 4"</t>
  </si>
  <si>
    <t>11</t>
  </si>
  <si>
    <t>354410005200</t>
  </si>
  <si>
    <t>Svorka FeZn na 2" potrubie označenie ST 06</t>
  </si>
  <si>
    <t>22</t>
  </si>
  <si>
    <t>210220260</t>
  </si>
  <si>
    <t>Ochranný uholník FeZn   OU</t>
  </si>
  <si>
    <t>24</t>
  </si>
  <si>
    <t>13</t>
  </si>
  <si>
    <t>3544221650</t>
  </si>
  <si>
    <t>Ochraný uholník ocelový žiarovo zinkovaný označenie OU 2 m</t>
  </si>
  <si>
    <t>26</t>
  </si>
  <si>
    <t>210220261</t>
  </si>
  <si>
    <t>Držiak ochranného uholníka FeZn   DU-Z,D a DOU</t>
  </si>
  <si>
    <t>28</t>
  </si>
  <si>
    <t>15</t>
  </si>
  <si>
    <t>3544221750</t>
  </si>
  <si>
    <t>Držiak ochranného uholníka do muriva ocelový žiarovo zinkovaný označenie DU Z</t>
  </si>
  <si>
    <t>30</t>
  </si>
  <si>
    <t>210220280</t>
  </si>
  <si>
    <t>Uzemňovacia tyč FeZn ZT</t>
  </si>
  <si>
    <t>32</t>
  </si>
  <si>
    <t>17</t>
  </si>
  <si>
    <t>3544222550</t>
  </si>
  <si>
    <t>Zemniaca  tyč   ocelová žiarovo zinkovaná  označenie  ZT 2 m   ZIN HRONSKY BENADIKT</t>
  </si>
  <si>
    <t>34</t>
  </si>
  <si>
    <t>210220800</t>
  </si>
  <si>
    <t>Uzemňovacie vedenie na povrchu  AlMgSi  O 8-10</t>
  </si>
  <si>
    <t>36</t>
  </si>
  <si>
    <t>19</t>
  </si>
  <si>
    <t>3544245350</t>
  </si>
  <si>
    <t>Územňovací vodič zliatina AlMgSi označenie O 8 Al</t>
  </si>
  <si>
    <t>38</t>
  </si>
  <si>
    <t>210220105</t>
  </si>
  <si>
    <t>Podpery vedenia FeZn do muriva PV 01h a PV01-03</t>
  </si>
  <si>
    <t>40</t>
  </si>
  <si>
    <t>21</t>
  </si>
  <si>
    <t>3544216400</t>
  </si>
  <si>
    <t>Podpera vedenia do muriva na hmoždinku  ocelová žiarovo zinkovaná  označenie  PV 01 h</t>
  </si>
  <si>
    <t>42</t>
  </si>
  <si>
    <t>210220241</t>
  </si>
  <si>
    <t>Svorka FeZn krížová SK a diagonálna krížová DKS</t>
  </si>
  <si>
    <t>44</t>
  </si>
  <si>
    <t>23</t>
  </si>
  <si>
    <t>3544219150</t>
  </si>
  <si>
    <t>Svorka  krížová  ocelová žiarovo zinkovaná  označenie  SK   ZIN HRONSKY BENADIKT</t>
  </si>
  <si>
    <t>46</t>
  </si>
  <si>
    <t>210220243</t>
  </si>
  <si>
    <t>Svorka FeZn spojovacia SS</t>
  </si>
  <si>
    <t>48</t>
  </si>
  <si>
    <t>25</t>
  </si>
  <si>
    <t>3544219500</t>
  </si>
  <si>
    <t>Svorka  spojovacia  ocelová žiarovo zinkovaná  označenie  SS s p. 2 skr   ZIN HRONSKY BENADIKT</t>
  </si>
  <si>
    <t>50</t>
  </si>
  <si>
    <t>210220245</t>
  </si>
  <si>
    <t>Svorka FeZn pripojovacia SP</t>
  </si>
  <si>
    <t>52</t>
  </si>
  <si>
    <t>27</t>
  </si>
  <si>
    <t>3544219850</t>
  </si>
  <si>
    <t>Svorka  pripojovacia  pre spojenie kovových súčiastok ocelová žiarovo zinkovaná  označenie  SP 1</t>
  </si>
  <si>
    <t>54</t>
  </si>
  <si>
    <t>210220246</t>
  </si>
  <si>
    <t>Svorka FeZn na odkvapový žľab SO</t>
  </si>
  <si>
    <t>56</t>
  </si>
  <si>
    <t>29</t>
  </si>
  <si>
    <t>3544219950</t>
  </si>
  <si>
    <t>Svorka  okapová  ocelová žiarovo zinkovaná  označenie  SO   ZIN HRONSKY BENADIKT</t>
  </si>
  <si>
    <t>58</t>
  </si>
  <si>
    <t>210220247</t>
  </si>
  <si>
    <t>Svorka FeZn skúšobná SZ</t>
  </si>
  <si>
    <t>60</t>
  </si>
  <si>
    <t>31</t>
  </si>
  <si>
    <t>3544220000</t>
  </si>
  <si>
    <t>Svorka  skušobná  ocelová žiarovo zinkovaná  označenie  SZ   ZIN HRONSKY BENADIKT</t>
  </si>
  <si>
    <t>62</t>
  </si>
  <si>
    <t>210220050</t>
  </si>
  <si>
    <t>Označenie zvodov číselnými štítkami</t>
  </si>
  <si>
    <t>33</t>
  </si>
  <si>
    <t>3544247920</t>
  </si>
  <si>
    <t>Štítok orientačný 0, obj. č. EBL000000358; bleskozvodný a uzemňovací materiál</t>
  </si>
  <si>
    <t>66</t>
  </si>
  <si>
    <t>HZS-002</t>
  </si>
  <si>
    <t>Revízna správa, odborná skúška bleskozvodu</t>
  </si>
  <si>
    <t>kpl</t>
  </si>
  <si>
    <t>68</t>
  </si>
  <si>
    <t>35</t>
  </si>
  <si>
    <t>MV</t>
  </si>
  <si>
    <t>Murárske výpomoci</t>
  </si>
  <si>
    <t>%</t>
  </si>
  <si>
    <t>70</t>
  </si>
  <si>
    <t>PM</t>
  </si>
  <si>
    <t>Podružný materiál</t>
  </si>
  <si>
    <t>72</t>
  </si>
  <si>
    <t>37</t>
  </si>
  <si>
    <t>PPV</t>
  </si>
  <si>
    <t>Podiel pridružených výkonov</t>
  </si>
  <si>
    <t>74</t>
  </si>
  <si>
    <t xml:space="preserve">Ostatné konštrukcie a práce-búranie   </t>
  </si>
  <si>
    <t>949942101</t>
  </si>
  <si>
    <t>Hydraulická zdvíhacia plošina vrátane obsluhy inštalovaná na automobilovom podvozku výšky zdvihu do 27 m</t>
  </si>
  <si>
    <t>hod</t>
  </si>
  <si>
    <t>76</t>
  </si>
  <si>
    <t>46-M</t>
  </si>
  <si>
    <t xml:space="preserve">Zemné práce pri extr.mont.prácach   </t>
  </si>
  <si>
    <t>39</t>
  </si>
  <si>
    <t>460200163.S</t>
  </si>
  <si>
    <t>Hĺbenie káblovej ryhy ručne 35 cm širokej a 80 cm hlbokej, v zemine triedy 3</t>
  </si>
  <si>
    <t>78</t>
  </si>
  <si>
    <t>BLS02 - SO 02 - Stravovac...</t>
  </si>
  <si>
    <t>354410022600.S</t>
  </si>
  <si>
    <t>Tyč zachytávacia FeZn s vrutom do dreva označenie JD 20</t>
  </si>
  <si>
    <t>354410024700.S</t>
  </si>
  <si>
    <t>Podstavec oceľový k zachytávacej tyči FeZn označenie JD</t>
  </si>
  <si>
    <t>210220204.S</t>
  </si>
  <si>
    <t>Zachytávacia tyč FeZn bez osadenia a s osadením JP10-30</t>
  </si>
  <si>
    <t>354410023200.S</t>
  </si>
  <si>
    <t>Tyč zachytávacia FeZn na upevnenie do muriva označenie JP 20</t>
  </si>
  <si>
    <t>354410024600.S</t>
  </si>
  <si>
    <t>Držiak FeZn izolačnej tyče FROB</t>
  </si>
  <si>
    <t>354410025100.S</t>
  </si>
  <si>
    <t>Izolačná tyč</t>
  </si>
  <si>
    <t>354410001500.S</t>
  </si>
  <si>
    <t>Svorka FeZn k uzemňovacej tyči označenie SJ 01</t>
  </si>
  <si>
    <t>354410001600.S</t>
  </si>
  <si>
    <t>Svorka FeZn k izolačnej tyči</t>
  </si>
  <si>
    <t>80</t>
  </si>
  <si>
    <t>41</t>
  </si>
  <si>
    <t>82</t>
  </si>
  <si>
    <t>84</t>
  </si>
  <si>
    <t>43</t>
  </si>
  <si>
    <t>86</t>
  </si>
  <si>
    <t>88</t>
  </si>
  <si>
    <t>45</t>
  </si>
  <si>
    <t>90</t>
  </si>
  <si>
    <t>92</t>
  </si>
  <si>
    <t>VR01 - SO 01 - Školský pa...</t>
  </si>
  <si>
    <t>PSV - Práce a dodávky PSV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</si>
  <si>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</si>
  <si>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</si>
  <si>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</si>
  <si>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</si>
  <si>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M - Práce a dodávky M</t>
  </si>
  <si>
    <t xml:space="preserve">    23-M - Montáže potrubia</t>
  </si>
  <si>
    <t>OST - Ostatné</t>
  </si>
  <si>
    <t xml:space="preserve">    O01 - Ostatné</t>
  </si>
  <si>
    <t>PSV</t>
  </si>
  <si>
    <t>Práce a dodávky PSV</t>
  </si>
  <si>
    <t>732</t>
  </si>
  <si>
    <t>Ústredné kúrenie - strojovne</t>
  </si>
  <si>
    <t>732420812.S</t>
  </si>
  <si>
    <t>Demontáž čerpadla obehového špirálového (do potrubia) DN 40,  -0,02100t</t>
  </si>
  <si>
    <t>732429112.S</t>
  </si>
  <si>
    <t>Montáž čerpadla (do potrubia) obehového špirálového DN 40</t>
  </si>
  <si>
    <t>súb.</t>
  </si>
  <si>
    <t>1001</t>
  </si>
  <si>
    <t>Obehové čerpadlo WILO Stratos MAXO 30/0,5-8</t>
  </si>
  <si>
    <t>998732201.S</t>
  </si>
  <si>
    <t>Presun hmôt pre strojovne v objektoch výšky do 6 m</t>
  </si>
  <si>
    <t>733</t>
  </si>
  <si>
    <t>Ústredné kúrenie - rozvodné potrubie</t>
  </si>
  <si>
    <t>733191913.S</t>
  </si>
  <si>
    <t>Oprava rozvodov potrubí z oceľových rúrok zaslepenie kovaním a zavarením DN 15</t>
  </si>
  <si>
    <t>733191924.S</t>
  </si>
  <si>
    <t>Oprava rozvodov potrubí - privarenie odbočky do DN 20</t>
  </si>
  <si>
    <t>734</t>
  </si>
  <si>
    <t>Ústredné kúrenie - armatúry</t>
  </si>
  <si>
    <t>734200821.S</t>
  </si>
  <si>
    <t>Demontáž armatúry závitovej s dvomi závitmi do G 1/2 -0,00045t</t>
  </si>
  <si>
    <t>734200822.S</t>
  </si>
  <si>
    <t>Demontáž armatúry závitovej s dvomi závitmi nad 1/2 do G 1,  -0,00110t</t>
  </si>
  <si>
    <t>734209112.S</t>
  </si>
  <si>
    <t>Montáž závitovej armatúry s 2 závitmi do G 1/2</t>
  </si>
  <si>
    <t>V2420D0010</t>
  </si>
  <si>
    <t>Radiátorový regulačný ventil do spiatočky Honeywell Verafix-E priamy, DN10</t>
  </si>
  <si>
    <t>V2420E0010</t>
  </si>
  <si>
    <t>Radiátorový regulačný ventil do spiatočky Honeywell Verafix-E rohový, DN10</t>
  </si>
  <si>
    <t>V2420D0015</t>
  </si>
  <si>
    <t>Radiátorový regulačný ventil do spiatočky Honeywell Verafix-E priamy, DN15</t>
  </si>
  <si>
    <t>V2420E0015</t>
  </si>
  <si>
    <t>Radiátorový regulačný ventil do spiatočky Honeywell Verafix-E rohový, DN15</t>
  </si>
  <si>
    <t>734209114.S</t>
  </si>
  <si>
    <t>Montáž závitovej armatúry s 2 závitmi G 3/4</t>
  </si>
  <si>
    <t>V2420D0020</t>
  </si>
  <si>
    <t>Radiátorový regulačný ventil do spiatočky Honeywell Verafix-E priamy, DN20</t>
  </si>
  <si>
    <t>V2420E0020</t>
  </si>
  <si>
    <t>Radiátorový regulačný ventil do spiatočky Honeywell Verafix-E rohový, DN20</t>
  </si>
  <si>
    <t>734223110.S</t>
  </si>
  <si>
    <t>Montáž ventilu závitového termostatického rohového jednoregulačného G 3/8</t>
  </si>
  <si>
    <t>V2020DSX10</t>
  </si>
  <si>
    <t>Radiátorový termostatický ventil Honeywell SX priamy, DN10</t>
  </si>
  <si>
    <t>V2020ESX10</t>
  </si>
  <si>
    <t>Radiátorový termostatický ventil Honeywell SX rohový, DN10</t>
  </si>
  <si>
    <t>734223120.S</t>
  </si>
  <si>
    <t>Montáž ventilu závitového termostatického rohového jednoregulačného G 1/2</t>
  </si>
  <si>
    <t>V2020DSX15</t>
  </si>
  <si>
    <t>Radiátorový termostatický ventil Honeywell SX priamy, DN15</t>
  </si>
  <si>
    <t>V2020ESX15</t>
  </si>
  <si>
    <t>Radiátorový termostatický ventil Honeywell SX rohový, DN15</t>
  </si>
  <si>
    <t>734223130.S</t>
  </si>
  <si>
    <t>Montáž ventilu závitového termostatického rohového jednoregulačného G 3/4</t>
  </si>
  <si>
    <t>V2020DLX20</t>
  </si>
  <si>
    <t>Radiátorový termostatický ventil Honeywell LX priamy, DN20</t>
  </si>
  <si>
    <t>V2020ELX20</t>
  </si>
  <si>
    <t>Radiátorový termostatický ventil Honeywell LX rohový, DN20</t>
  </si>
  <si>
    <t>V2020ESX20</t>
  </si>
  <si>
    <t>Radiátorový termostatický ventil Honeywell SX rohový, DN20</t>
  </si>
  <si>
    <t>734223208.S</t>
  </si>
  <si>
    <t>Montáž termostatickej hlavice kvapalinovej jednoduchej</t>
  </si>
  <si>
    <t>T3019W0</t>
  </si>
  <si>
    <t>Termostatická hlavica Honeywell Thera 6</t>
  </si>
  <si>
    <t>TA6900A</t>
  </si>
  <si>
    <t>Krúžok k zaisteniu proti krádeži</t>
  </si>
  <si>
    <t>734291931.S</t>
  </si>
  <si>
    <t>Oprava armatúry závitovej, závitového medzikusa priameho,rohového do G 1/2</t>
  </si>
  <si>
    <t>734291932.S</t>
  </si>
  <si>
    <t>Oprava armatúry závitovej, závitového medzikusa priameho,rohového nad 1/2 do G 1</t>
  </si>
  <si>
    <t>998734203.S</t>
  </si>
  <si>
    <t>Presun hmôt pre armatúry v objektoch výšky nad 6 do 24 m</t>
  </si>
  <si>
    <t>735</t>
  </si>
  <si>
    <t>Ústredné kúrenie - vykurovacie telesá</t>
  </si>
  <si>
    <t>735000912.S</t>
  </si>
  <si>
    <t>Vyregulovanie dvojregulačného ventilu s termostatickým ovládaním</t>
  </si>
  <si>
    <t>735110912.S</t>
  </si>
  <si>
    <t>Oprava vykurovacieho telesa článkového liatinového, rozpojenie vykurovacieho telesa teplovodného</t>
  </si>
  <si>
    <t>735111810.S</t>
  </si>
  <si>
    <t>Demontáž vykurovacích telies liatinových článkových,  -0,02380t</t>
  </si>
  <si>
    <t>m2</t>
  </si>
  <si>
    <t>735191910.S</t>
  </si>
  <si>
    <t>Napustenie vody do vykurovacieho systému vrátane potrubia o v. pl. vykurovacích telies</t>
  </si>
  <si>
    <t>735291800.S</t>
  </si>
  <si>
    <t>Demontáž konzol alebo držiakov vykurovacieho telesa, registra, konvektora do odpadu,  0,00075t</t>
  </si>
  <si>
    <t>735494811.S</t>
  </si>
  <si>
    <t>Vypúšťanie vody z vykurovacích sústav o v. pl. vykurovacích telies</t>
  </si>
  <si>
    <t>998735202.S</t>
  </si>
  <si>
    <t>Presun hmôt pre vykurovacie telesá v objektoch výšky nad 6 do 12 m</t>
  </si>
  <si>
    <t>Práce a dodávky M</t>
  </si>
  <si>
    <t>23-M</t>
  </si>
  <si>
    <t>Montáže potrubia</t>
  </si>
  <si>
    <t>230040023.S</t>
  </si>
  <si>
    <t>Zhotovenie vonkajšieho závitu G 3/8"</t>
  </si>
  <si>
    <t>230040024.S</t>
  </si>
  <si>
    <t>Zhotovenie vonkajšieho závitu G 1/2"</t>
  </si>
  <si>
    <t>230040025.S</t>
  </si>
  <si>
    <t>Zhotovenie vonkajšieho závitu G 3/4"</t>
  </si>
  <si>
    <t>OST</t>
  </si>
  <si>
    <t>Ostatné</t>
  </si>
  <si>
    <t>O01</t>
  </si>
  <si>
    <t>HZS-001</t>
  </si>
  <si>
    <t>Hydraulické vyregulovanie vykurovacej sústavy s vystavením protokolu</t>
  </si>
  <si>
    <t>sub</t>
  </si>
  <si>
    <t>HZS-008</t>
  </si>
  <si>
    <t>Vykurovacia skúška</t>
  </si>
  <si>
    <t>VR02 - SO02 - Stravovací ...</t>
  </si>
  <si>
    <t>V2020DSX20</t>
  </si>
  <si>
    <t>Radiátorový termostatický ventil Honeywell SX priamy, DN20</t>
  </si>
  <si>
    <t>T301920W0</t>
  </si>
  <si>
    <t>Termostatická hlavica Honeywell Thera 6 s externým snímačom teploty</t>
  </si>
  <si>
    <t>VA2200D001</t>
  </si>
  <si>
    <t>Ručná hlavica Honeywell</t>
  </si>
  <si>
    <t>735000911.S</t>
  </si>
  <si>
    <t>Vyregulovanie dvojregulačného ventilu a kohútika s ručným ovládaním</t>
  </si>
  <si>
    <t>735153300.S</t>
  </si>
  <si>
    <t>Príplatok k cene za odvzdušňovací ventil telies panelových oceľových s príplatkom 8 %</t>
  </si>
  <si>
    <t>735154142.S</t>
  </si>
  <si>
    <t>Montáž vykurovacieho telesa panelového dvojradového výšky 600 mm/ dĺžky 1000-1200 mm</t>
  </si>
  <si>
    <t>K00226010009016011</t>
  </si>
  <si>
    <t>Oceľové panelové radiátory KORAD 22K 600x1000, s bočným pripojením, s 2 panelmi a 2 konvektormi</t>
  </si>
  <si>
    <t>735158120.S</t>
  </si>
  <si>
    <t>Vykurovacie telesá panelové dvojradové, tlaková skúška telesa vodou</t>
  </si>
  <si>
    <t>VZT01 - SO 02 - Stravovac...</t>
  </si>
  <si>
    <t xml:space="preserve">PSV - Práce a dodávky PSV   </t>
  </si>
  <si>
    <t xml:space="preserve">    769 - Montáže vzduchotechnických zariadení   </t>
  </si>
  <si>
    <t xml:space="preserve">    D1 - Názov komponentu   </t>
  </si>
  <si>
    <t xml:space="preserve">    D2 - Zariadenie č.1   </t>
  </si>
  <si>
    <t xml:space="preserve">Práce a dodávky PSV   </t>
  </si>
  <si>
    <t>769</t>
  </si>
  <si>
    <t xml:space="preserve">Montáže vzduchotechnických zariadení   </t>
  </si>
  <si>
    <t>D1</t>
  </si>
  <si>
    <t xml:space="preserve">Názov komponentu   </t>
  </si>
  <si>
    <t>D2</t>
  </si>
  <si>
    <t xml:space="preserve">Zariadenie č.1   </t>
  </si>
  <si>
    <t>Pol1</t>
  </si>
  <si>
    <t>Rekuperačná jednotka</t>
  </si>
  <si>
    <t>Pol2</t>
  </si>
  <si>
    <t>Pol3</t>
  </si>
  <si>
    <t>Izolačné gumy pod nosným rámom VZT jednotky</t>
  </si>
  <si>
    <t>Pol4</t>
  </si>
  <si>
    <t>Pol5</t>
  </si>
  <si>
    <t>odvod kondenzátu dopojiť na prípravu od ZTI cez protizápachový uzáver</t>
  </si>
  <si>
    <t>Pol6</t>
  </si>
  <si>
    <t>Pol7</t>
  </si>
  <si>
    <t>Systém MaR</t>
  </si>
  <si>
    <t>Pol8</t>
  </si>
  <si>
    <t>Pol9</t>
  </si>
  <si>
    <t>Prekáblovanie vzdialeného ovládača</t>
  </si>
  <si>
    <t>bm</t>
  </si>
  <si>
    <t>Pol10</t>
  </si>
  <si>
    <t>Pol11</t>
  </si>
  <si>
    <t>Protidažďová žalúzia PZ-ZN-710x400-S</t>
  </si>
  <si>
    <t>Pol12</t>
  </si>
  <si>
    <t>Pol13</t>
  </si>
  <si>
    <t>Tlmič hluku THP-10-600x400-1000-3</t>
  </si>
  <si>
    <t>Pol14</t>
  </si>
  <si>
    <t>Pol15</t>
  </si>
  <si>
    <t>Tlmič hluku THP-10-600x400-3000-3</t>
  </si>
  <si>
    <t>Pol16</t>
  </si>
  <si>
    <t>Pol17</t>
  </si>
  <si>
    <t>Tlmič hluku THP-10-600x400-2500-3</t>
  </si>
  <si>
    <t>Pol18</t>
  </si>
  <si>
    <t>Pol19</t>
  </si>
  <si>
    <t>Prívodná výustka NOVA-C-2-825x125-R2</t>
  </si>
  <si>
    <t>Pol20</t>
  </si>
  <si>
    <t>Pol21</t>
  </si>
  <si>
    <t>Odvodná výustka NOVA-C-1-825x125-R1</t>
  </si>
  <si>
    <t>Pol22</t>
  </si>
  <si>
    <t>Pol23</t>
  </si>
  <si>
    <t>Do obvodu 2400mm (100% tv.)</t>
  </si>
  <si>
    <t>Pol24</t>
  </si>
  <si>
    <t>Pol25</t>
  </si>
  <si>
    <t>400 (40% tv.)</t>
  </si>
  <si>
    <t>Pol26</t>
  </si>
  <si>
    <t>Pol27</t>
  </si>
  <si>
    <t>Tepelná izolácia vnútorných rozvodov hr.20mm, samolep AL, sanie čerstvého vzduchu</t>
  </si>
  <si>
    <t>Pol28</t>
  </si>
  <si>
    <t>Pol29</t>
  </si>
  <si>
    <t>Realizačná dokumentácia</t>
  </si>
  <si>
    <t>Pol30</t>
  </si>
  <si>
    <t>Montážny spojovací a tesniaci materiál</t>
  </si>
  <si>
    <t>Pol31</t>
  </si>
  <si>
    <t>Pol32</t>
  </si>
  <si>
    <t>Skúšky a zaregulovanie</t>
  </si>
  <si>
    <t>Pol33</t>
  </si>
  <si>
    <t>Pol34</t>
  </si>
  <si>
    <t>Dopravné náklady</t>
  </si>
  <si>
    <t>ZFJ02 - SO 02 - Stravovac...</t>
  </si>
  <si>
    <t xml:space="preserve">HSV - Práce a dodávky HSV   </t>
  </si>
  <si>
    <t xml:space="preserve">    1 - Zemné práce   </t>
  </si>
  <si>
    <t xml:space="preserve">    5 - Komunikácie   </t>
  </si>
  <si>
    <t xml:space="preserve">    6 - Úpravy povrchov, podlahy, osadenie   </t>
  </si>
  <si>
    <t xml:space="preserve">    99 - Presun hmôt HSV   </t>
  </si>
  <si>
    <t xml:space="preserve">    711 - Izolácie proti vode a vlhkosti   </t>
  </si>
  <si>
    <t xml:space="preserve">    712 - Izolácie striech, povlakové krytiny   </t>
  </si>
  <si>
    <t xml:space="preserve">    713 - Izolácie tepelné   </t>
  </si>
  <si>
    <t xml:space="preserve">    721 - Zdravotechnika - vnútorná kanalizácia   </t>
  </si>
  <si>
    <t xml:space="preserve">    762 - Konštrukcie tesárske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</si>
  <si>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</si>
  <si>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</si>
  <si>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</si>
  <si>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777 - Podlahy syntetické   </t>
  </si>
  <si>
    <t xml:space="preserve">    783 - Nátery   </t>
  </si>
  <si>
    <t xml:space="preserve">    784 - Maľby   </t>
  </si>
  <si>
    <t>HSV</t>
  </si>
  <si>
    <t xml:space="preserve">Práce a dodávky HSV   </t>
  </si>
  <si>
    <t xml:space="preserve">Zemné práce   </t>
  </si>
  <si>
    <t>132211101.S</t>
  </si>
  <si>
    <t>Hĺbenie rýh šírky do 600 mm v  hornine tr.3 súdržných - ručným náradím</t>
  </si>
  <si>
    <t>m3</t>
  </si>
  <si>
    <t>132211119.S</t>
  </si>
  <si>
    <t>Príplatok za lepivosť pri hĺbení rýh š do 600 mm ručným náradím v hornine tr. 3</t>
  </si>
  <si>
    <t>174101001.S</t>
  </si>
  <si>
    <t>Zásyp sypaninou so zhutnením jám, šachiet, rýh, zárezov alebo okolo objektov do 100 m3</t>
  </si>
  <si>
    <t xml:space="preserve">Komunikácie   </t>
  </si>
  <si>
    <t>564251111.S</t>
  </si>
  <si>
    <t>Podklad alebo podsyp zo štrkopiesku s rozprestretím, vlhčením a zhutnením, po zhutnení hr. 150 mm</t>
  </si>
  <si>
    <t xml:space="preserve">Úpravy povrchov, podlahy, osadenie   </t>
  </si>
  <si>
    <t>611422429.S</t>
  </si>
  <si>
    <t>Oprava vnútorných vápenných omietok stropov železobetónových rebrových, opravovaná plocha 70 %, hladká</t>
  </si>
  <si>
    <t>612409991.S</t>
  </si>
  <si>
    <t>Začistenie omietok (s dodaním hmoty) okolo okien, dverí, podláh, obkladov atď.</t>
  </si>
  <si>
    <t>612460121.S</t>
  </si>
  <si>
    <t>Príprava vnútorného podkladu stien penetráciou základnou</t>
  </si>
  <si>
    <t>612460124.S</t>
  </si>
  <si>
    <t>Príprava vnútorného podkladu stien penetráciou pod omietky a nátery</t>
  </si>
  <si>
    <t>612460152.S</t>
  </si>
  <si>
    <t>Príprava vnútorného podkladu stien vápenným prednástrekom, hr. 3 mm</t>
  </si>
  <si>
    <t>612460363.S</t>
  </si>
  <si>
    <t>Vnútorná omietka stien vápennocementová jednovrstvová, hr. 10 mm</t>
  </si>
  <si>
    <t>620991121.S</t>
  </si>
  <si>
    <t>Zakrývanie výplní vonkajších otvorov s rámami a zárubňami, zábradlí, oplechovania, atď. zhotovené z lešenia akýmkoľvek spôsobom</t>
  </si>
  <si>
    <t>622465185.S</t>
  </si>
  <si>
    <t>Vonkajší sanačný systém stien s obsahom cementu, tepelnoizolačná omietka, hr. 30 mm</t>
  </si>
  <si>
    <t>622465185.S1</t>
  </si>
  <si>
    <t>Vonkajší sanačný systém stien s obsahom cementu, tepelnoizolačná omietka - oprava 30%</t>
  </si>
  <si>
    <t>622460121.S</t>
  </si>
  <si>
    <t>Príprava vonkajšieho podkladu stien penetráciou základnou</t>
  </si>
  <si>
    <t>622460124.S</t>
  </si>
  <si>
    <t>Príprava vonkajšieho podkladu stien penetráciou pod omietky a nátery - podkladný náter</t>
  </si>
  <si>
    <t>622461053.S</t>
  </si>
  <si>
    <t>Vonkajšia omietka stien pastovitá silikónová roztieraná, hr. 2 mm</t>
  </si>
  <si>
    <t>625250121.S</t>
  </si>
  <si>
    <t>Príplatok za zhotovenie vodorovnej podhľadovej konštrukcie z kontaktného zatepľovacieho systému z MW hr. do 190 mm</t>
  </si>
  <si>
    <t>625250550.S1</t>
  </si>
  <si>
    <t>Kontaktný zatepľovací systém soklovej alebo vodou namáhanej časti hr. 120 mm,   kotvy vr. líšt, lemovania, zosilenia, dilatácie, tmelu - komplet</t>
  </si>
  <si>
    <t>625250701.S</t>
  </si>
  <si>
    <t>Kontaktný zatepľovací systém z minerálnej vlny hr. 30 mm, skrutkovacie kotvy</t>
  </si>
  <si>
    <t>625250703.S</t>
  </si>
  <si>
    <t>Kontaktný zatepľovací systém z minerálnej vlny hr. 50 mm, skrutkovacie kotvy</t>
  </si>
  <si>
    <t>625250704.S1</t>
  </si>
  <si>
    <t>Kontaktný zatepľovací systém z minerálnej vlny hr. 50 mm, kotvy vr. líšt, lemovaní, dilatácie, zosilenia, tmelu - lamely komplet s povrchovou úpravou - strop pivnice</t>
  </si>
  <si>
    <t>625250707.S1</t>
  </si>
  <si>
    <t>Kontaktný zatepľovací systém z minerálnej vlny hr. 100 mm, kotvy vr. líšt, lemovaní, dilatácie, zosilenia, tmelu - komplet</t>
  </si>
  <si>
    <t>625250708.S1</t>
  </si>
  <si>
    <t>Kontaktný zatepľovací systém z minerálnej vlny hr. 120 mm,  kotvy vr. líšt, lemovaní, dilatácie, zosilenia, tmelu - komplet</t>
  </si>
  <si>
    <t>625250711.S1</t>
  </si>
  <si>
    <t>Kontaktný zatepľovací systém z minerálnej vlny hr. 160 mm,  kotvy vr. líšt, lemovaní, dilatácie, zosilenia, tmelu - komplet</t>
  </si>
  <si>
    <t>625250762.S</t>
  </si>
  <si>
    <t>Kontaktný zatepľovací systém ostenia z minerálnej vlny hr. 30 mm  vr. líšt, lemovaní,  zosilenia, tmelu - komplet</t>
  </si>
  <si>
    <t>631313661.S</t>
  </si>
  <si>
    <t>Mazanina z betónu prostého (m3) tr. C 20/25 hr.nad 80 do 120 mm</t>
  </si>
  <si>
    <t>631319173.S</t>
  </si>
  <si>
    <t>Príplatok za strhnutie povrchu mazaniny latou pre hr. obidvoch vrstiev mazaniny nad 80 do 120 mm</t>
  </si>
  <si>
    <t>631362412.S</t>
  </si>
  <si>
    <t>Výstuž mazanín z betónov (z kameniva) a z ľahkých betónov zo sietí KARI, priemer drôtu 5/5 mm, veľkosť oka 150x150 mm</t>
  </si>
  <si>
    <t>632451681.S</t>
  </si>
  <si>
    <t>Oprava a vyrovnanie konštrukcie rýchlotuhnúcou vyrovnávacou maltou hr. 5 mm</t>
  </si>
  <si>
    <t>632452318.S1</t>
  </si>
  <si>
    <t>Cementový poter rýchlotuhnúci (vhodný aj ako spádový), pevnosti v tlaku 30 MPa, hr. 20-30 mm</t>
  </si>
  <si>
    <t>632452247.S1</t>
  </si>
  <si>
    <t>Cementový poter (vhodný aj ako spádový), pevnosti v tlaku 25 MPa, hr. 30-50 mm</t>
  </si>
  <si>
    <t>634601511.S</t>
  </si>
  <si>
    <t>Zaplnenie dilatačných škár v mazaninách tmelom silikónovým  šírky škáry do 5 mm</t>
  </si>
  <si>
    <t>642944121.S</t>
  </si>
  <si>
    <t>Dodatočná montáž oceľovej dverovej zárubne, plochy otvoru do 2,5 m2</t>
  </si>
  <si>
    <t>553310008600.S</t>
  </si>
  <si>
    <t>Zárubňa oceľová oblá šxvxhr 700x1970x160 mm</t>
  </si>
  <si>
    <t>553310009101.S</t>
  </si>
  <si>
    <t>Zárubňa oceľová oblá šxvxhr 1000x1970x160 mm</t>
  </si>
  <si>
    <t>917762112.S</t>
  </si>
  <si>
    <t>Osadenie chodník. obrubníka betónového ležatého do lôžka z betónu prosteho tr. C 16/20 s bočnou oporou</t>
  </si>
  <si>
    <t>592170003500.S</t>
  </si>
  <si>
    <t>Obrubník rovný, lxšxv 1000x100x200 mm, prírodný</t>
  </si>
  <si>
    <t>918101112.S</t>
  </si>
  <si>
    <t>Lôžko pod obrubníky, krajníky alebo obruby z dlažobných kociek z betónu prostého tr. C 16/20</t>
  </si>
  <si>
    <t>941941042.S</t>
  </si>
  <si>
    <t>Montáž lešenia ľahkého pracovného radového s podlahami šírky nad 1,00 do 1,20 m, výšky nad 10 do 30 m</t>
  </si>
  <si>
    <t>941941292.S</t>
  </si>
  <si>
    <t>Príplatok za prvý a každý ďalší i začatý mesiac použitia lešenia ľahkého pracovného radového s podlahami šírky nad 1,00 do 1,20 m, v. nad 10 do 30 m</t>
  </si>
  <si>
    <t>941941852.S</t>
  </si>
  <si>
    <t>Demontáž lešenia ľahkého pracovného radového s podlahami šírky nad 1,20 do 1,50 m, výšky nad 10 do 24 m</t>
  </si>
  <si>
    <t>941955101.S</t>
  </si>
  <si>
    <t>Lešenie ľahké pracovné v schodisku plochy do 6 m2, s výškou lešeňovej podlahy do 1,50 m</t>
  </si>
  <si>
    <t>943943221.S</t>
  </si>
  <si>
    <t>Montáž lešenia priestorového ľahkého bez podláh pri zaťaženie do 2 kPa, výšky do 10 m</t>
  </si>
  <si>
    <t>943943291.S</t>
  </si>
  <si>
    <t>Príplatok k cene za pôdorysnú plochu do 6 m2 lešenia priestorového ľahkého bez podláh, výšky do 22 m</t>
  </si>
  <si>
    <t>943943821.S</t>
  </si>
  <si>
    <t>Demontáž lešenia priestorového ľahkého bez podláh pri zaťažení do 2 kPa, výšky do 10 m</t>
  </si>
  <si>
    <t>943955021.S</t>
  </si>
  <si>
    <t>Montáž lešeňovej podlahy s priečnikmi alebo pozdĺžnikmi výšky do do 10 m</t>
  </si>
  <si>
    <t>47</t>
  </si>
  <si>
    <t>943955191.S</t>
  </si>
  <si>
    <t>Príplatok za prvý a každý i začatý mesiac použitia lešeňovej podlahy pre všetky výšky do 40 m</t>
  </si>
  <si>
    <t>94</t>
  </si>
  <si>
    <t>943955821.S</t>
  </si>
  <si>
    <t>Demontáž lešeňovej podlahy s priečnikmi alebo pozdľžnikmi výšky do 10 m</t>
  </si>
  <si>
    <t>96</t>
  </si>
  <si>
    <t>49</t>
  </si>
  <si>
    <t>952901110</t>
  </si>
  <si>
    <t>Čistenie budov umývaním vonkajších plôch okien a dverí</t>
  </si>
  <si>
    <t>98</t>
  </si>
  <si>
    <t>952901111.S</t>
  </si>
  <si>
    <t>Vyčistenie po vybúraní podlahy</t>
  </si>
  <si>
    <t>100</t>
  </si>
  <si>
    <t>51</t>
  </si>
  <si>
    <t>952903014.S</t>
  </si>
  <si>
    <t>Čistenie fasád tlakovou vodou od prachu, usadenín a pavučín z lešenia</t>
  </si>
  <si>
    <t>102</t>
  </si>
  <si>
    <t>953944423.S</t>
  </si>
  <si>
    <t>Demontáž  a spätná montáž drobných predmetov na fasáde - tabule, skrinky</t>
  </si>
  <si>
    <t>104</t>
  </si>
  <si>
    <t>53</t>
  </si>
  <si>
    <t>953944433.S</t>
  </si>
  <si>
    <t>Zrealizovanie sondy (6x) + odtrhové skúšky</t>
  </si>
  <si>
    <t>106</t>
  </si>
  <si>
    <t>953995191.S</t>
  </si>
  <si>
    <t>Demontáž  bleskozvodu</t>
  </si>
  <si>
    <t>108</t>
  </si>
  <si>
    <t>55</t>
  </si>
  <si>
    <t>953995192.S</t>
  </si>
  <si>
    <t>Demontáž a spätná montáž  svietidiel vo vstupe</t>
  </si>
  <si>
    <t>110</t>
  </si>
  <si>
    <t>953995989.S</t>
  </si>
  <si>
    <t>Demontáž VZT zariadení  (alt. oživenie funkčnosti)</t>
  </si>
  <si>
    <t>112</t>
  </si>
  <si>
    <t>57</t>
  </si>
  <si>
    <t>953995991.S</t>
  </si>
  <si>
    <t>Úprava oceľového prístrešku pri zateplení - spojovacej chodby</t>
  </si>
  <si>
    <t>114</t>
  </si>
  <si>
    <t>953995999.S</t>
  </si>
  <si>
    <t>Preosadenie plynovej prípojky - demontáž + spätná montáž + revízia</t>
  </si>
  <si>
    <t>116</t>
  </si>
  <si>
    <t>59</t>
  </si>
  <si>
    <t>965042141.S</t>
  </si>
  <si>
    <t>Búranie podkladov pod dlažby, liatych dlažieb a mazanín,betón alebo liaty asfalt hr.do 100 mm, plochy nad 4 m2 -2,20000t</t>
  </si>
  <si>
    <t>118</t>
  </si>
  <si>
    <t>965043341.S</t>
  </si>
  <si>
    <t>Búranie podkladov pod dlažby, liatych dlažieb a mazanín,betón s poterom,teracom hr.do 100 mm, plochy nad 4 m2  -2,20000t</t>
  </si>
  <si>
    <t>120</t>
  </si>
  <si>
    <t>61</t>
  </si>
  <si>
    <t>968061125.S</t>
  </si>
  <si>
    <t>Vyvesenie dreveného dverného krídla do suti plochy do 2 m2, -0,02400t</t>
  </si>
  <si>
    <t>122</t>
  </si>
  <si>
    <t>968061126.S</t>
  </si>
  <si>
    <t>Vyvesenie dreveného dverného krídla do suti plochy nad 2 m2, -0,02700t</t>
  </si>
  <si>
    <t>124</t>
  </si>
  <si>
    <t>63</t>
  </si>
  <si>
    <t>968072455.S</t>
  </si>
  <si>
    <t>Vybúranie kovových dverových zárubní plochy do 2 m2,  -0,07600t</t>
  </si>
  <si>
    <t>126</t>
  </si>
  <si>
    <t>968072456.S</t>
  </si>
  <si>
    <t>Vybúranie kovových dverových zárubní plochy nad 2 m2,  -0,06300t</t>
  </si>
  <si>
    <t>128</t>
  </si>
  <si>
    <t>65</t>
  </si>
  <si>
    <t>968081115.S</t>
  </si>
  <si>
    <t>Demontáž okien plastových, 1 bm obvodu - 0,007t</t>
  </si>
  <si>
    <t>130</t>
  </si>
  <si>
    <t>978011191.S1</t>
  </si>
  <si>
    <t>Otlčenie omietok stropov vnútorných vápenných alebo vápennocementových v rozsahu 50-100 %,  -0,05000t</t>
  </si>
  <si>
    <t>132</t>
  </si>
  <si>
    <t>67</t>
  </si>
  <si>
    <t>978013191.S</t>
  </si>
  <si>
    <t>Otlčenie omietok stien vnútorných vápenných alebo vápennocementových v rozsahu do 100 %,  -0,04600t</t>
  </si>
  <si>
    <t>134</t>
  </si>
  <si>
    <t>978015251.S</t>
  </si>
  <si>
    <t>Otlčenie omietok vonkajších priečelí jednoduchých, s vyškriabaním škár, očistením muriva, v rozsahu do 40 %,  -0,02300t</t>
  </si>
  <si>
    <t>136</t>
  </si>
  <si>
    <t>69</t>
  </si>
  <si>
    <t>978015281.S1</t>
  </si>
  <si>
    <t>Otlčenie omietok vonkajších jednoduchých, s očistením, v rozsahu do 70 %,  -0,04600t</t>
  </si>
  <si>
    <t>138</t>
  </si>
  <si>
    <t>978036191.S</t>
  </si>
  <si>
    <t>Otlčenie omietok šľachtených a pod., vonkajších brizolitových, v rozsahu do 100 %,  -0,05000t</t>
  </si>
  <si>
    <t>140</t>
  </si>
  <si>
    <t>71</t>
  </si>
  <si>
    <t>979011131.S</t>
  </si>
  <si>
    <t>Zvislá doprava sutiny po schodoch ručne do 3,5 m</t>
  </si>
  <si>
    <t>t</t>
  </si>
  <si>
    <t>142</t>
  </si>
  <si>
    <t>979011141.S</t>
  </si>
  <si>
    <t>Príplatok za každých ďalších 3,5 m</t>
  </si>
  <si>
    <t>144</t>
  </si>
  <si>
    <t>73</t>
  </si>
  <si>
    <t>979011201.S</t>
  </si>
  <si>
    <t>Plastový sklz na stavebnú suť výšky do 10 m</t>
  </si>
  <si>
    <t>146</t>
  </si>
  <si>
    <t>979011232.S</t>
  </si>
  <si>
    <t>Demontáž sklzu na stavebnú suť výšky do 20 m</t>
  </si>
  <si>
    <t>148</t>
  </si>
  <si>
    <t>75</t>
  </si>
  <si>
    <t>979081111.S</t>
  </si>
  <si>
    <t>Odvoz sutiny a vybúraných hmôt na skládku do 1 km</t>
  </si>
  <si>
    <t>150</t>
  </si>
  <si>
    <t>979081121.S</t>
  </si>
  <si>
    <t>Odvoz sutiny a vybúraných hmôt na skládku za každý ďalší 1 km</t>
  </si>
  <si>
    <t>152</t>
  </si>
  <si>
    <t>77</t>
  </si>
  <si>
    <t>979082111.S</t>
  </si>
  <si>
    <t>Vnútrostavenisková doprava sutiny a vybúraných hmôt do 10 m</t>
  </si>
  <si>
    <t>154</t>
  </si>
  <si>
    <t>979082121.S</t>
  </si>
  <si>
    <t>Vnútrostavenisková doprava sutiny a vybúraných hmôt za každých ďalších 5 m</t>
  </si>
  <si>
    <t>156</t>
  </si>
  <si>
    <t>79</t>
  </si>
  <si>
    <t>979089012.S</t>
  </si>
  <si>
    <t>Poplatok za skladovanie - betón, tehly, dlaždice (17 01) ostatné</t>
  </si>
  <si>
    <t>158</t>
  </si>
  <si>
    <t>979089713.S</t>
  </si>
  <si>
    <t>Prenájom kontajneru 7 m3</t>
  </si>
  <si>
    <t>160</t>
  </si>
  <si>
    <t>99</t>
  </si>
  <si>
    <t xml:space="preserve">Presun hmôt HSV   </t>
  </si>
  <si>
    <t>81</t>
  </si>
  <si>
    <t>999281111.S</t>
  </si>
  <si>
    <t>Presun hmôt pre opravy a údržbu objektov vrátane vonkajších plášťov výšky do 25 m</t>
  </si>
  <si>
    <t>162</t>
  </si>
  <si>
    <t>711</t>
  </si>
  <si>
    <t xml:space="preserve">Izolácie proti vode a vlhkosti   </t>
  </si>
  <si>
    <t>711111221.S2</t>
  </si>
  <si>
    <t>Izolácia proti zemnej vlhkosti, protiradónová, stierka hydroizolačná  betón. podklad, zvislá</t>
  </si>
  <si>
    <t>164</t>
  </si>
  <si>
    <t>83</t>
  </si>
  <si>
    <t>711132107.S</t>
  </si>
  <si>
    <t>Zhotovenie izolácie proti zemnej vlhkosti nopovou fóloiu položenou voľne na ploche zvislej</t>
  </si>
  <si>
    <t>166</t>
  </si>
  <si>
    <t>283230002700.S</t>
  </si>
  <si>
    <t>Nopová HDPE fólia hrúbky 0,5 mm, výška nopu 18 mm, proti zemnej vlhkosti s radónovou ochranou, pre spodnú stavbu</t>
  </si>
  <si>
    <t>168</t>
  </si>
  <si>
    <t>85</t>
  </si>
  <si>
    <t>711142559.S</t>
  </si>
  <si>
    <t>Zhotovenie  izolácie proti zemnej vlhkosti a tlakovej vode zvislá NAIP pritavením</t>
  </si>
  <si>
    <t>170</t>
  </si>
  <si>
    <t>628310001200.S</t>
  </si>
  <si>
    <t>Pás asfaltový s jemným posypom hr. 4,0 mm vystužený sklenenou rohožou a hliníkovou fóliou</t>
  </si>
  <si>
    <t>172</t>
  </si>
  <si>
    <t>87</t>
  </si>
  <si>
    <t>998711202.S</t>
  </si>
  <si>
    <t>Presun hmôt pre izoláciu proti vode v objektoch výšky nad 6 do 12 m</t>
  </si>
  <si>
    <t>174</t>
  </si>
  <si>
    <t>712</t>
  </si>
  <si>
    <t xml:space="preserve">Izolácie striech, povlakové krytiny   </t>
  </si>
  <si>
    <t>712300841.S5</t>
  </si>
  <si>
    <t>Odstránenie povlakovej krytiny na strechách plochých do 10° - očistenie  -0,00200t</t>
  </si>
  <si>
    <t>176</t>
  </si>
  <si>
    <t>89</t>
  </si>
  <si>
    <t>712341559.S</t>
  </si>
  <si>
    <t>Zhotovenie povlak. krytiny striech plochých do 10° pásmi pritav. NAIP na celej ploche, oxidované pásy</t>
  </si>
  <si>
    <t>178</t>
  </si>
  <si>
    <t>180</t>
  </si>
  <si>
    <t>91</t>
  </si>
  <si>
    <t>712370070.S</t>
  </si>
  <si>
    <t>Zhotovenie povlakovej krytiny striech plochých do 10° PVC-P fóliou upevnenou prikotvením so zvarením spoju</t>
  </si>
  <si>
    <t>182</t>
  </si>
  <si>
    <t>283220002001.S</t>
  </si>
  <si>
    <t>Hydroizolačná fólia PVC-P hr. 2 mm izolácia plochých striech</t>
  </si>
  <si>
    <t>184</t>
  </si>
  <si>
    <t>93</t>
  </si>
  <si>
    <t>311970001500.S</t>
  </si>
  <si>
    <t>Vrut do dĺžky 150 mm na upevnenie do kombi dosiek</t>
  </si>
  <si>
    <t>186</t>
  </si>
  <si>
    <t>712873240.S</t>
  </si>
  <si>
    <t>Zhotovenie povlakovej krytiny vytiahnutím izol. povlaku  PVC-P na konštrukcie prevyšujúce úroveň strechy nad 50 cm prikotvením so zváraným spojom</t>
  </si>
  <si>
    <t>188</t>
  </si>
  <si>
    <t>95</t>
  </si>
  <si>
    <t>190</t>
  </si>
  <si>
    <t>192</t>
  </si>
  <si>
    <t>97</t>
  </si>
  <si>
    <t>712973220.S</t>
  </si>
  <si>
    <t>Detaily k PVC-P fóliam osadenie hotovej strešnej vpuste</t>
  </si>
  <si>
    <t>194</t>
  </si>
  <si>
    <t>283770003700</t>
  </si>
  <si>
    <t>Strešná vpusť - komplet</t>
  </si>
  <si>
    <t>196</t>
  </si>
  <si>
    <t>311690001000.S</t>
  </si>
  <si>
    <t>Rozperný nit 6x30 mm do betónu, hliníkový</t>
  </si>
  <si>
    <t>198</t>
  </si>
  <si>
    <t>712973232.S</t>
  </si>
  <si>
    <t>Detaily k PVC-P fóliam zaizolovanie kruhového prestupu 101 – 250 mm</t>
  </si>
  <si>
    <t>200</t>
  </si>
  <si>
    <t>101</t>
  </si>
  <si>
    <t>283220001300.S</t>
  </si>
  <si>
    <t>Hydroizolačná fólia PVC-P, hr. 2 mm izolácia balkónov, strešných detailov</t>
  </si>
  <si>
    <t>202</t>
  </si>
  <si>
    <t>712973233.S</t>
  </si>
  <si>
    <t>Detaily k PVC-P fóliam zaizolovanie kruhového prestupu 251 – 400 mm</t>
  </si>
  <si>
    <t>204</t>
  </si>
  <si>
    <t>103</t>
  </si>
  <si>
    <t>283220001200</t>
  </si>
  <si>
    <t>Hydroizolačná fólia PVC-P FATRAFOL 804, hr. 2 mm, š. 1,2 m, izolácia balkónov, strešných detailov, farba sivá, FATRA IZOLFA</t>
  </si>
  <si>
    <t>206</t>
  </si>
  <si>
    <t>712973240.S</t>
  </si>
  <si>
    <t>Detaily k PVC-P fóliam osadenie vetracích komínkov</t>
  </si>
  <si>
    <t>208</t>
  </si>
  <si>
    <t>105</t>
  </si>
  <si>
    <t>283220002300.S</t>
  </si>
  <si>
    <t>Hydroizolačná fólia PVC-P hr. 2,0 mm izolácia plochých striech</t>
  </si>
  <si>
    <t>210</t>
  </si>
  <si>
    <t>283770004000.S</t>
  </si>
  <si>
    <t>Odvetrávací komín pre PVC-P fólie, výška 225 mm, priemer 75 mm</t>
  </si>
  <si>
    <t>212</t>
  </si>
  <si>
    <t>107</t>
  </si>
  <si>
    <t>214</t>
  </si>
  <si>
    <t>712973245.S</t>
  </si>
  <si>
    <t>Zhotovenie flekov v rohoch na povlakovej krytine z PVC-P fólie</t>
  </si>
  <si>
    <t>216</t>
  </si>
  <si>
    <t>109</t>
  </si>
  <si>
    <t>218</t>
  </si>
  <si>
    <t>712973620.S1</t>
  </si>
  <si>
    <t>Detaily k termoplastom všeobecne, nárožný a kútový uholník z hrubopoplast. plechu RŠ 100 mm, ohyb 90-135°</t>
  </si>
  <si>
    <t>220</t>
  </si>
  <si>
    <t>111</t>
  </si>
  <si>
    <t>222</t>
  </si>
  <si>
    <t>712973765.S1</t>
  </si>
  <si>
    <t>Detaily k termoplastom všeobecne, ukončujúci profil na stene - krycia lišta  pri ukončení z HPP rš 220 mm</t>
  </si>
  <si>
    <t>224</t>
  </si>
  <si>
    <t>113</t>
  </si>
  <si>
    <t>226</t>
  </si>
  <si>
    <t>712973781.S</t>
  </si>
  <si>
    <t>Detaily k termoplastom všeobecne, stenový kotviaci pásik z hrubopoplast. plechu RŠ 70 mm</t>
  </si>
  <si>
    <t>228</t>
  </si>
  <si>
    <t>115</t>
  </si>
  <si>
    <t>230</t>
  </si>
  <si>
    <t>712973850.S1</t>
  </si>
  <si>
    <t>Detaily k termoplastom všeobecne, oplechovanie krycím plechom z Al. popolpast. plechu</t>
  </si>
  <si>
    <t>232</t>
  </si>
  <si>
    <t>117</t>
  </si>
  <si>
    <t>234</t>
  </si>
  <si>
    <t>712990040.S</t>
  </si>
  <si>
    <t>Položenie geotextílie vodorovne alebo zvislo na strechy ploché do 10°</t>
  </si>
  <si>
    <t>236</t>
  </si>
  <si>
    <t>119</t>
  </si>
  <si>
    <t>693110000900</t>
  </si>
  <si>
    <t>Geotextília polypropylénová Geofiltex 63 63/30, šxl 4x50 m, 300 g/m2, IZOLA</t>
  </si>
  <si>
    <t>238</t>
  </si>
  <si>
    <t>712990200.S</t>
  </si>
  <si>
    <t>Montáž strešného držiaka bleskozvodu, vrátane zaizolovania</t>
  </si>
  <si>
    <t>240</t>
  </si>
  <si>
    <t>121</t>
  </si>
  <si>
    <t>242</t>
  </si>
  <si>
    <t>354410067100.S</t>
  </si>
  <si>
    <t>Držiak strešný bleskozvodu PV21</t>
  </si>
  <si>
    <t>244</t>
  </si>
  <si>
    <t>123</t>
  </si>
  <si>
    <t>712991040.S</t>
  </si>
  <si>
    <t>Montáž podkladnej konštrukcie z OSB dosiek na atike šírky 411 - 620 mm pod klampiarske konštrukcie</t>
  </si>
  <si>
    <t>246</t>
  </si>
  <si>
    <t>248</t>
  </si>
  <si>
    <t>125</t>
  </si>
  <si>
    <t>607260000450.S</t>
  </si>
  <si>
    <t>Doska OSB nebrúsená hr. 25 mm</t>
  </si>
  <si>
    <t>250</t>
  </si>
  <si>
    <t>998712202.S</t>
  </si>
  <si>
    <t>Presun hmôt pre izoláciu povlakovej krytiny v objektoch výšky nad 6 do 12 m</t>
  </si>
  <si>
    <t>252</t>
  </si>
  <si>
    <t>713</t>
  </si>
  <si>
    <t xml:space="preserve">Izolácie tepelné   </t>
  </si>
  <si>
    <t>127</t>
  </si>
  <si>
    <t>713142155.S</t>
  </si>
  <si>
    <t>Montáž tepelnej izolácie striech plochých do 10° polystyrénom, rozloženej v jednej vrstve, prikotvením</t>
  </si>
  <si>
    <t>254</t>
  </si>
  <si>
    <t>283750001800.S</t>
  </si>
  <si>
    <t>Doska XPS 300 hr. 50 mm, zakladanie stavieb, podlahy, obrátené ploché strechy</t>
  </si>
  <si>
    <t>129</t>
  </si>
  <si>
    <t>713144080.S1</t>
  </si>
  <si>
    <t>Montáž tepelnej izolácie na atiku do lepidla</t>
  </si>
  <si>
    <t>258</t>
  </si>
  <si>
    <t>283750004245.S1</t>
  </si>
  <si>
    <t>Doska PIR  hr. 100 mm</t>
  </si>
  <si>
    <t>260</t>
  </si>
  <si>
    <t>131</t>
  </si>
  <si>
    <t>713146410.S1</t>
  </si>
  <si>
    <t>Montáž tepelnej izolácie striech plochých do 10° PIR  hr. do 150 mm kotv.</t>
  </si>
  <si>
    <t>262</t>
  </si>
  <si>
    <t>283750004260.S</t>
  </si>
  <si>
    <t>Doska PIR  hr. 150 mm</t>
  </si>
  <si>
    <t>264</t>
  </si>
  <si>
    <t>133</t>
  </si>
  <si>
    <t>998713202.S</t>
  </si>
  <si>
    <t>Presun hmôt pre izolácie tepelné v objektoch výšky nad 6 m do 12 m</t>
  </si>
  <si>
    <t>266</t>
  </si>
  <si>
    <t>721</t>
  </si>
  <si>
    <t xml:space="preserve">Zdravotechnika - vnútorná kanalizácia   </t>
  </si>
  <si>
    <t>721262897.S</t>
  </si>
  <si>
    <t>Demontáž  vetracích komínkov</t>
  </si>
  <si>
    <t>268</t>
  </si>
  <si>
    <t>762</t>
  </si>
  <si>
    <t xml:space="preserve">Konštrukcie tesárske   </t>
  </si>
  <si>
    <t>135</t>
  </si>
  <si>
    <t>762810047.S1</t>
  </si>
  <si>
    <t>Záklop stropov z dosiek OSB kotvených do ŽB  hr. dosky 25 mm</t>
  </si>
  <si>
    <t>270</t>
  </si>
  <si>
    <t>998762202.S</t>
  </si>
  <si>
    <t>Presun hmôt pre konštrukcie tesárske v objektoch výšky do 12 m</t>
  </si>
  <si>
    <t>272</t>
  </si>
  <si>
    <t>764</t>
  </si>
  <si>
    <t xml:space="preserve">Konštrukcie klampiarske   </t>
  </si>
  <si>
    <t>137</t>
  </si>
  <si>
    <t>764321860.S</t>
  </si>
  <si>
    <t>Demontáž oplechovania ríms pod nadrímsovým žľabom vrátane podkladového plechu, do 30° rš 1000 mm,  -0,00740t</t>
  </si>
  <si>
    <t>274</t>
  </si>
  <si>
    <t>764410850.S</t>
  </si>
  <si>
    <t>Demontáž oplechovania parapetov rš od 100 do 330 mm,  -0,00135t</t>
  </si>
  <si>
    <t>276</t>
  </si>
  <si>
    <t>139</t>
  </si>
  <si>
    <t>764421562.S</t>
  </si>
  <si>
    <t>Oplechovanie markíz  Al.plechom</t>
  </si>
  <si>
    <t>278</t>
  </si>
  <si>
    <t>764430840.S</t>
  </si>
  <si>
    <t>Demontáž oplechovania múrov a nadmuroviek rš od 330 do 500 mm,  -0,00230t</t>
  </si>
  <si>
    <t>280</t>
  </si>
  <si>
    <t>141</t>
  </si>
  <si>
    <t>764439911.S</t>
  </si>
  <si>
    <t>Demontáž zvislých zvodov a prečistenie</t>
  </si>
  <si>
    <t>282</t>
  </si>
  <si>
    <t>764454124.S1</t>
  </si>
  <si>
    <t>Zvodové rúry , kruhové KJG</t>
  </si>
  <si>
    <t>284</t>
  </si>
  <si>
    <t>143</t>
  </si>
  <si>
    <t>764711116,S</t>
  </si>
  <si>
    <t>Oplechovanie parapetov z plechu poplastovaného vr. krytiek</t>
  </si>
  <si>
    <t>286</t>
  </si>
  <si>
    <t>998764202.S</t>
  </si>
  <si>
    <t>Presun hmôt pre konštrukcie klampiarske v objektoch výšky nad 6 do 12 m</t>
  </si>
  <si>
    <t>288</t>
  </si>
  <si>
    <t>766</t>
  </si>
  <si>
    <t xml:space="preserve">Konštrukcie stolárske   </t>
  </si>
  <si>
    <t>145</t>
  </si>
  <si>
    <t>766621400.S</t>
  </si>
  <si>
    <t>Montáž okien plastových s hydroizolačnými ISO páskami (exteriérová a interiérová)</t>
  </si>
  <si>
    <t>290</t>
  </si>
  <si>
    <t>283290006100.S</t>
  </si>
  <si>
    <t>Tesniaca paropriepustná fólia polymér-flísová, š. 290 mm, dĺ. 30 m, pre tesnenie pripájacej škáry okenného rámu a muriva z exteriéru</t>
  </si>
  <si>
    <t>292</t>
  </si>
  <si>
    <t>147</t>
  </si>
  <si>
    <t>283290006200.S</t>
  </si>
  <si>
    <t>Tesniaca paronepriepustná fólia polymér-flísová, š. 70 mm, dĺ. 30 m, pre tesnenie pripájacej škáry okenného rámu a muriva z interiéru</t>
  </si>
  <si>
    <t>294</t>
  </si>
  <si>
    <t>611410000100.S</t>
  </si>
  <si>
    <t>Plastové okno jednokrídlové OS, vxš 1180x490 mm, izolačné trojsklo vr. interierového parapetu, kovania - komplet</t>
  </si>
  <si>
    <t>296</t>
  </si>
  <si>
    <t>149</t>
  </si>
  <si>
    <t>611410000101.S</t>
  </si>
  <si>
    <t>Plastová okno 3650x2000mm  s dverami  1100x2650mm,  vr. interierového parapetu, kovania, zámku - komplet</t>
  </si>
  <si>
    <t>298</t>
  </si>
  <si>
    <t>766662113.S</t>
  </si>
  <si>
    <t>Montáž dverového krídla otočného jednokrídlového bezpoldrážkového, do existujúcej zárubne, vrátane kovania</t>
  </si>
  <si>
    <t>300</t>
  </si>
  <si>
    <t>151</t>
  </si>
  <si>
    <t>611610001500.S</t>
  </si>
  <si>
    <t>Systémové dvere do pivníc  700-1000/2020mm ,  plné vr. kovania, klučiek, zámku, štítkov - komplet</t>
  </si>
  <si>
    <t>302</t>
  </si>
  <si>
    <t>766694980.S</t>
  </si>
  <si>
    <t>Demontáž parapetnej dosky drevenej šírky do 300 mm, dĺžky do 1600 mm, -0,003t</t>
  </si>
  <si>
    <t>304</t>
  </si>
  <si>
    <t>153</t>
  </si>
  <si>
    <t>766694981.S</t>
  </si>
  <si>
    <t>Demontáž parapetnej dosky drevenej šírky do 300 mm, dĺžky nad 1600 mm, -0,006t</t>
  </si>
  <si>
    <t>306</t>
  </si>
  <si>
    <t>998766201.S</t>
  </si>
  <si>
    <t>Presun hmot pre konštrukcie stolárske v objektoch výšky do 6 m</t>
  </si>
  <si>
    <t>308</t>
  </si>
  <si>
    <t>767</t>
  </si>
  <si>
    <t xml:space="preserve">Konštrukcie doplnkové kovové   </t>
  </si>
  <si>
    <t>155</t>
  </si>
  <si>
    <t>767662291.S</t>
  </si>
  <si>
    <t>Demontáž mreží pevných</t>
  </si>
  <si>
    <t>310</t>
  </si>
  <si>
    <t>767991913.S</t>
  </si>
  <si>
    <t>Preosadenie rebríka - demontáž + spätná montáž</t>
  </si>
  <si>
    <t>312</t>
  </si>
  <si>
    <t>157</t>
  </si>
  <si>
    <t>998767201.S</t>
  </si>
  <si>
    <t>Presun hmôt pre kovové stavebné doplnkové konštrukcie v objektoch výšky do 6 m</t>
  </si>
  <si>
    <t>314</t>
  </si>
  <si>
    <t>769035078</t>
  </si>
  <si>
    <t>Montáž krycej mriežky hranatej do prierezu 0.100 m2</t>
  </si>
  <si>
    <t>316</t>
  </si>
  <si>
    <t>159</t>
  </si>
  <si>
    <t>429720204101.S</t>
  </si>
  <si>
    <t>Mriežka krycia hranatá KMH, rozmery šxv 150x150 mm - MR</t>
  </si>
  <si>
    <t>318</t>
  </si>
  <si>
    <t>769035081.S</t>
  </si>
  <si>
    <t>Montáž krycej mriežky hranatej prierezu 0.125-0.355 m2</t>
  </si>
  <si>
    <t>320</t>
  </si>
  <si>
    <t>161</t>
  </si>
  <si>
    <t>429720200400.S</t>
  </si>
  <si>
    <t>Mriežka krycia hranatá, rozmery šxv 400x400 mm</t>
  </si>
  <si>
    <t>322</t>
  </si>
  <si>
    <t>429720200501.S</t>
  </si>
  <si>
    <t>Mriežka krycia hranatá, rozmery šxv 450x450 mm</t>
  </si>
  <si>
    <t>324</t>
  </si>
  <si>
    <t>163</t>
  </si>
  <si>
    <t>769082785</t>
  </si>
  <si>
    <t>Demontáž krycej mriežky hranatej do prierezu 0.100 m2</t>
  </si>
  <si>
    <t>326</t>
  </si>
  <si>
    <t>769082790.S</t>
  </si>
  <si>
    <t>Demontáž krycej mriežky hranatej prierezu 0.125-0.355 m2,  -0,0048 t</t>
  </si>
  <si>
    <t>328</t>
  </si>
  <si>
    <t>165</t>
  </si>
  <si>
    <t>998769201.S</t>
  </si>
  <si>
    <t>Presun hmôt pre montáž vzduchotechnických zariadení v stavbe (objekte) výšky do 7 m</t>
  </si>
  <si>
    <t>330</t>
  </si>
  <si>
    <t>777</t>
  </si>
  <si>
    <t xml:space="preserve">Podlahy syntetické   </t>
  </si>
  <si>
    <t>777511105.S</t>
  </si>
  <si>
    <t>Epoxidová stierka hr. 1 mm, použitie v interiéry, 1x stierka, uzatvárací náter</t>
  </si>
  <si>
    <t>332</t>
  </si>
  <si>
    <t>783</t>
  </si>
  <si>
    <t xml:space="preserve">Nátery   </t>
  </si>
  <si>
    <t>167</t>
  </si>
  <si>
    <t>783201811</t>
  </si>
  <si>
    <t>Odstránenie starých náterov z kovových stavebných doplnkových konštrukcií oškrabaním</t>
  </si>
  <si>
    <t>334</t>
  </si>
  <si>
    <t>783222100</t>
  </si>
  <si>
    <t>Nátery kov.stav.doplnk.konštr. syntetické farby šedej na vzduchu schnúce dvojnásobné - 70µm</t>
  </si>
  <si>
    <t>336</t>
  </si>
  <si>
    <t>169</t>
  </si>
  <si>
    <t>783226100</t>
  </si>
  <si>
    <t>Nátery kov.stav.doplnk.konštr. syntetické na vzduchu schnúce základný - 35µm</t>
  </si>
  <si>
    <t>338</t>
  </si>
  <si>
    <t>783903811</t>
  </si>
  <si>
    <t>Ostatné práce odmastenie chemickými rozpúšťadlami</t>
  </si>
  <si>
    <t>340</t>
  </si>
  <si>
    <t>171</t>
  </si>
  <si>
    <t>783903812</t>
  </si>
  <si>
    <t>Ostatné práce odmastenie chemickými saponátmi</t>
  </si>
  <si>
    <t>342</t>
  </si>
  <si>
    <t>783904811</t>
  </si>
  <si>
    <t>Ostatné práce odmastenie chemickými odhrdzavenie kovových konštrukcií</t>
  </si>
  <si>
    <t>344</t>
  </si>
  <si>
    <t>784</t>
  </si>
  <si>
    <t xml:space="preserve">Maľby   </t>
  </si>
  <si>
    <t>173</t>
  </si>
  <si>
    <t>784410010</t>
  </si>
  <si>
    <t>Oblepenie vypínačov, zásuviek páskou výšky do 3,80 m</t>
  </si>
  <si>
    <t>346</t>
  </si>
  <si>
    <t>784412301</t>
  </si>
  <si>
    <t>Pačokovanie vápenným mliekom dvojnásobné jemnozrnných povrchov do 3,80 m</t>
  </si>
  <si>
    <t>348</t>
  </si>
  <si>
    <t>175</t>
  </si>
  <si>
    <t>784418012</t>
  </si>
  <si>
    <t>Zakrývanie podláh a zariadení papierom v miestnostiach alebo na schodisku</t>
  </si>
  <si>
    <t>350</t>
  </si>
  <si>
    <t>784422271</t>
  </si>
  <si>
    <t>Maľby vápenné základné dvojnásobné, ručne nanášané na jemnozrnný podklad výšky do 3,80 m</t>
  </si>
  <si>
    <t>352</t>
  </si>
  <si>
    <t>ZFS01 - SO 01 - Školský p...</t>
  </si>
  <si>
    <t xml:space="preserve">    2 - Zakladanie   </t>
  </si>
  <si>
    <t>113106121.S</t>
  </si>
  <si>
    <t>Rozoberanie dlažby, z betónových alebo kamenin. dlaždíc, dosiek alebo tvaroviek,  -0,13800t</t>
  </si>
  <si>
    <t>133201101.S</t>
  </si>
  <si>
    <t>Výkop šachty zapaženej, hornina 3 do 100 m3</t>
  </si>
  <si>
    <t>133201109.S</t>
  </si>
  <si>
    <t>Príplatok k cenám za lepivosť pri hĺbení šachiet zapažených i nezapažených v hornine 3</t>
  </si>
  <si>
    <t xml:space="preserve">Zakladanie   </t>
  </si>
  <si>
    <t>275313711.S</t>
  </si>
  <si>
    <t>Betón základových pätiek, prostý tr. C 25/30</t>
  </si>
  <si>
    <t>621460124.S</t>
  </si>
  <si>
    <t>Príprava vonkajšieho podkladu podhľadov penetráciou pod omietky a nátery</t>
  </si>
  <si>
    <t>621461053.S</t>
  </si>
  <si>
    <t>Vonkajšia omietka podhľadov pastovitá silikónová roztieraná, hr. 2 mm</t>
  </si>
  <si>
    <t>622460114.S</t>
  </si>
  <si>
    <t>Príprava vonkajšieho podkladu stien na hladké nenasiakavé podklady adhéznym mostíkom</t>
  </si>
  <si>
    <t>622461291.S</t>
  </si>
  <si>
    <t>Vonkajšia omietka stien pastovitá dekoratívna dizajnová bez použitia šablóny - imitácia betón</t>
  </si>
  <si>
    <t>625250122.S</t>
  </si>
  <si>
    <t>Príplatok za zhotovenie vodorovnej podhľadovej konštrukcie z kontaktného zatepľovacieho systému z MW hr. nad 190 mm</t>
  </si>
  <si>
    <t>625250713.S1</t>
  </si>
  <si>
    <t>Kontaktný zatepľovací systém z minerálnej vlny hr. 200 mm, kotvy vr. líšt, profilov, dilatácií, tmelu - komplet</t>
  </si>
  <si>
    <t>625250951.S</t>
  </si>
  <si>
    <t>Kontaktný zatepľovací systém ostenia z PIR hr. 20 mm</t>
  </si>
  <si>
    <t>632311011.S</t>
  </si>
  <si>
    <t>Brúsenie povrchu podláh strojné - liateho terazza</t>
  </si>
  <si>
    <t>632459987.S1</t>
  </si>
  <si>
    <t>Oprava a vyrovnanie konštrukcie atiky  hr. 20-50 mm vr. debnenia</t>
  </si>
  <si>
    <t>Demontáž a spätná montáž  svietidiel + nové svietidlá</t>
  </si>
  <si>
    <t>953995996.S</t>
  </si>
  <si>
    <t>Preosadenie  jestvujúceho komína - demontáž + spätná montáž</t>
  </si>
  <si>
    <t>971033651.S</t>
  </si>
  <si>
    <t>Vybúranie otvorov v murive tehl. plochy do 4 m2 hr. do 600 mm,  -1,87500t</t>
  </si>
  <si>
    <t>712300833.S</t>
  </si>
  <si>
    <t>Odstránenie povlakovej krytiny na strechách plochých 10° trojvrstvovej,  -0,01400t</t>
  </si>
  <si>
    <t>712300834.S</t>
  </si>
  <si>
    <t>Odstránenie povlakovej krytiny na strechách plochých do 10° každé ďalšie vrstvy,  -0,00600t</t>
  </si>
  <si>
    <t>712300841.S3</t>
  </si>
  <si>
    <t>712311101.S</t>
  </si>
  <si>
    <t>Zhotovenie povlakovej krytiny striech plochých do 10° za studena náterom penetračným</t>
  </si>
  <si>
    <t>111630002800.S</t>
  </si>
  <si>
    <t>Penetračný náter na živičnej báze s obsahom rozpoušťadiel</t>
  </si>
  <si>
    <t>l</t>
  </si>
  <si>
    <t>712990813.S</t>
  </si>
  <si>
    <t>Odstránenie povlakovej krytiny striech násypu alebo nánosu do 10st. hr. nad 50 do 100mm,  -0,16700t</t>
  </si>
  <si>
    <t>712990816.S</t>
  </si>
  <si>
    <t>Odstránenie povlakovej krytiny striech ostatné násypu alebo nánosu-príplatok k cene za každých ďalších 50 mm,  -0,08400t</t>
  </si>
  <si>
    <t>713142160.S</t>
  </si>
  <si>
    <t>Montáž tepelnej izolácie striech plochých do 10° spádovými doskami z polystyrénu v jednej vrstve</t>
  </si>
  <si>
    <t>283760007400.S</t>
  </si>
  <si>
    <t>Doska spádová EPS 100 S grafitová pre vyspádovanie plochých striech</t>
  </si>
  <si>
    <t>283750004220.S1</t>
  </si>
  <si>
    <t>Doska PIR  hr. 50 mm</t>
  </si>
  <si>
    <t>762361124.S</t>
  </si>
  <si>
    <t>Montáž spádových klinov pre rovné strechy z reziva nad 120 do 224 cm2</t>
  </si>
  <si>
    <t>60511000000.S</t>
  </si>
  <si>
    <t>Rezivo</t>
  </si>
  <si>
    <t>762431306.S</t>
  </si>
  <si>
    <t>Obloženie stien z dosiek OSB skrutkovaných na zraz hr. dosky 25 mm</t>
  </si>
  <si>
    <t>764321830.S1</t>
  </si>
  <si>
    <t>Demontáž oplechovania  rš 660 mm,  -0,00520t</t>
  </si>
  <si>
    <t>764357801.S</t>
  </si>
  <si>
    <t>Demontáž žľabov medzistrešných a zaatikových rš 1100 mm,  -0,00820t</t>
  </si>
  <si>
    <t>764361810.S</t>
  </si>
  <si>
    <t>Demontáž strešného okna a poklopu na krytine vlnitej a korýt., alebo hlad. a drážk. do 30st,  -0,02000t</t>
  </si>
  <si>
    <t>764367800.S</t>
  </si>
  <si>
    <t>Demontáž strešných otvorov, oplechovanie strešného okienka, so sklonom do 30°  -0.0058t</t>
  </si>
  <si>
    <t>766641161.S</t>
  </si>
  <si>
    <t>Montáž dverí plastových, vchodových, 1 m obvodu dverí</t>
  </si>
  <si>
    <t>611730000191.S</t>
  </si>
  <si>
    <t>Dvere plastové dvojdielne šxv 2350x3000 mm,  izolačné trojsklo vr. zámku, kovania - komplet O1</t>
  </si>
  <si>
    <t>767310100.S</t>
  </si>
  <si>
    <t>Montáž výlezu do plochej strechy</t>
  </si>
  <si>
    <t>611330000501.S</t>
  </si>
  <si>
    <t>Strešný výlez 600x600mm mm, pre plochú strechu</t>
  </si>
  <si>
    <t>767661991.S</t>
  </si>
  <si>
    <t>Montáž a dodávka bubnov pre vonkajšie žalúzie</t>
  </si>
  <si>
    <t>767995103.S</t>
  </si>
  <si>
    <t>Montáž ostatných atypických kovových stavebných doplnkových konštrukcií nad 10 do 20 kg</t>
  </si>
  <si>
    <t>13400001</t>
  </si>
  <si>
    <t>Oceľová plošina pre imobilných vr. zábradlia s prídavným madlom a povrchovej úpravy a kotvenia  -  komplet vr. projektovej dokumentácie</t>
  </si>
  <si>
    <t>767995104.S</t>
  </si>
  <si>
    <t>Montáž ostatných atypických kovových stavebných doplnkových konštrukcií nad 20 do 50 kg</t>
  </si>
  <si>
    <t>13400002</t>
  </si>
  <si>
    <t>Oceľová konštrukcia stienok markízy pri vstupe vr. kotvenia a povrchovej úpravy</t>
  </si>
  <si>
    <t>769021499.S</t>
  </si>
  <si>
    <t>Montáž výfukovej hlavice kruhovej priemeru 250-365 mm</t>
  </si>
  <si>
    <t>429720007101.S</t>
  </si>
  <si>
    <t>Hlavica výfuková kruhová s prírubou Lomaco BIB 14</t>
  </si>
  <si>
    <t>769083330.S</t>
  </si>
  <si>
    <t>Demontáž výfukovej hlavice kruhovej priemeru 355-450 mm,  -0,0170 t</t>
  </si>
  <si>
    <t>998769203</t>
  </si>
  <si>
    <t>Presun hmôt pre montáž vzduchotechnických zariadení v stavbe (objekte) výšky nad 7 do 24 m</t>
  </si>
  <si>
    <t>783782404.S</t>
  </si>
  <si>
    <t>Nátery tesárskych konštrukcií, povrchová impregnácia proti drevokaznému hmyzu, hubám a plesniam, jednonásobná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</si>
</sst>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0" fontId="8" fillId="0" borderId="15" xfId="0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164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22" fillId="0" borderId="0" xfId="0" applyNumberFormat="1" applyFont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topLeftCell="A27" workbookViewId="0">
      <selection activeCell="J101" sqref="J101:AF10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86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96" t="s">
        <v>12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97" t="s">
        <v>14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18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22</v>
      </c>
      <c r="AN13" s="21" t="s">
        <v>25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23</v>
      </c>
      <c r="AN14" s="21" t="s">
        <v>27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28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18</v>
      </c>
      <c r="AK17" s="23" t="s">
        <v>23</v>
      </c>
      <c r="AN17" s="21" t="s">
        <v>1</v>
      </c>
      <c r="AR17" s="17"/>
      <c r="BS17" s="14" t="s">
        <v>29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18</v>
      </c>
      <c r="AK20" s="23" t="s">
        <v>23</v>
      </c>
      <c r="AN20" s="21" t="s">
        <v>1</v>
      </c>
      <c r="AR20" s="17"/>
      <c r="BS20" s="14" t="s">
        <v>29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1" customFormat="1" ht="14.45" customHeight="1">
      <c r="B26" s="17"/>
      <c r="D26" s="26" t="s">
        <v>32</v>
      </c>
      <c r="AK26" s="199">
        <f>ROUND(AG94,2)</f>
        <v>547924.56999999995</v>
      </c>
      <c r="AL26" s="187"/>
      <c r="AM26" s="187"/>
      <c r="AN26" s="187"/>
      <c r="AO26" s="187"/>
      <c r="AR26" s="17"/>
    </row>
    <row r="27" spans="1:71" s="1" customFormat="1" ht="14.45" customHeight="1">
      <c r="B27" s="17"/>
      <c r="D27" s="26" t="s">
        <v>33</v>
      </c>
      <c r="AK27" s="199">
        <f>ROUND(AG103, 2)</f>
        <v>0</v>
      </c>
      <c r="AL27" s="199"/>
      <c r="AM27" s="199"/>
      <c r="AN27" s="199"/>
      <c r="AO27" s="199"/>
      <c r="AR27" s="17"/>
    </row>
    <row r="28" spans="1:7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9"/>
      <c r="BE28" s="28"/>
    </row>
    <row r="29" spans="1:71" s="2" customFormat="1" ht="25.9" customHeight="1">
      <c r="A29" s="28"/>
      <c r="B29" s="29"/>
      <c r="C29" s="28"/>
      <c r="D29" s="30" t="s">
        <v>34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200">
        <f>ROUND(AK26 + AK27, 2)</f>
        <v>547924.56999999995</v>
      </c>
      <c r="AL29" s="201"/>
      <c r="AM29" s="201"/>
      <c r="AN29" s="201"/>
      <c r="AO29" s="201"/>
      <c r="AP29" s="28"/>
      <c r="AQ29" s="28"/>
      <c r="AR29" s="29"/>
      <c r="BE29" s="28"/>
    </row>
    <row r="30" spans="1:7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9"/>
      <c r="BE30" s="28"/>
    </row>
    <row r="31" spans="1:71" s="2" customFormat="1" ht="12.75">
      <c r="A31" s="28"/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202" t="s">
        <v>35</v>
      </c>
      <c r="M31" s="202"/>
      <c r="N31" s="202"/>
      <c r="O31" s="202"/>
      <c r="P31" s="202"/>
      <c r="Q31" s="28"/>
      <c r="R31" s="28"/>
      <c r="S31" s="28"/>
      <c r="T31" s="28"/>
      <c r="U31" s="28"/>
      <c r="V31" s="28"/>
      <c r="W31" s="202" t="s">
        <v>36</v>
      </c>
      <c r="X31" s="202"/>
      <c r="Y31" s="202"/>
      <c r="Z31" s="202"/>
      <c r="AA31" s="202"/>
      <c r="AB31" s="202"/>
      <c r="AC31" s="202"/>
      <c r="AD31" s="202"/>
      <c r="AE31" s="202"/>
      <c r="AF31" s="28"/>
      <c r="AG31" s="28"/>
      <c r="AH31" s="28"/>
      <c r="AI31" s="28"/>
      <c r="AJ31" s="28"/>
      <c r="AK31" s="202" t="s">
        <v>37</v>
      </c>
      <c r="AL31" s="202"/>
      <c r="AM31" s="202"/>
      <c r="AN31" s="202"/>
      <c r="AO31" s="202"/>
      <c r="AP31" s="28"/>
      <c r="AQ31" s="28"/>
      <c r="AR31" s="29"/>
      <c r="BE31" s="28"/>
    </row>
    <row r="32" spans="1:71" s="3" customFormat="1" ht="14.45" customHeight="1">
      <c r="B32" s="33"/>
      <c r="D32" s="23" t="s">
        <v>38</v>
      </c>
      <c r="F32" s="34" t="s">
        <v>39</v>
      </c>
      <c r="L32" s="191">
        <v>0.2</v>
      </c>
      <c r="M32" s="192"/>
      <c r="N32" s="192"/>
      <c r="O32" s="192"/>
      <c r="P32" s="192"/>
      <c r="Q32" s="35"/>
      <c r="R32" s="35"/>
      <c r="S32" s="35"/>
      <c r="T32" s="35"/>
      <c r="U32" s="35"/>
      <c r="V32" s="35"/>
      <c r="W32" s="193">
        <f>ROUND(AZ94 + SUM(CD103), 2)</f>
        <v>0</v>
      </c>
      <c r="X32" s="192"/>
      <c r="Y32" s="192"/>
      <c r="Z32" s="192"/>
      <c r="AA32" s="192"/>
      <c r="AB32" s="192"/>
      <c r="AC32" s="192"/>
      <c r="AD32" s="192"/>
      <c r="AE32" s="192"/>
      <c r="AF32" s="35"/>
      <c r="AG32" s="35"/>
      <c r="AH32" s="35"/>
      <c r="AI32" s="35"/>
      <c r="AJ32" s="35"/>
      <c r="AK32" s="193">
        <f>ROUND(AV94 + SUM(BY103), 2)</f>
        <v>0</v>
      </c>
      <c r="AL32" s="192"/>
      <c r="AM32" s="192"/>
      <c r="AN32" s="192"/>
      <c r="AO32" s="192"/>
      <c r="AP32" s="35"/>
      <c r="AQ32" s="35"/>
      <c r="AR32" s="36"/>
      <c r="AS32" s="35"/>
      <c r="AT32" s="35"/>
      <c r="AU32" s="35"/>
      <c r="AV32" s="35"/>
      <c r="AW32" s="35"/>
      <c r="AX32" s="35"/>
      <c r="AY32" s="35"/>
      <c r="AZ32" s="35"/>
    </row>
    <row r="33" spans="1:57" s="3" customFormat="1" ht="14.45" customHeight="1">
      <c r="B33" s="33"/>
      <c r="F33" s="34" t="s">
        <v>40</v>
      </c>
      <c r="L33" s="188">
        <v>0.2</v>
      </c>
      <c r="M33" s="189"/>
      <c r="N33" s="189"/>
      <c r="O33" s="189"/>
      <c r="P33" s="189"/>
      <c r="W33" s="190">
        <f>ROUND(BA94 + SUM(CE103), 2)</f>
        <v>547924.56999999995</v>
      </c>
      <c r="X33" s="189"/>
      <c r="Y33" s="189"/>
      <c r="Z33" s="189"/>
      <c r="AA33" s="189"/>
      <c r="AB33" s="189"/>
      <c r="AC33" s="189"/>
      <c r="AD33" s="189"/>
      <c r="AE33" s="189"/>
      <c r="AK33" s="190">
        <f>ROUND(AW94 + SUM(BZ103), 2)</f>
        <v>109584.91</v>
      </c>
      <c r="AL33" s="189"/>
      <c r="AM33" s="189"/>
      <c r="AN33" s="189"/>
      <c r="AO33" s="189"/>
      <c r="AR33" s="33"/>
    </row>
    <row r="34" spans="1:57" s="3" customFormat="1" ht="14.45" hidden="1" customHeight="1">
      <c r="B34" s="33"/>
      <c r="F34" s="23" t="s">
        <v>41</v>
      </c>
      <c r="L34" s="188">
        <v>0.2</v>
      </c>
      <c r="M34" s="189"/>
      <c r="N34" s="189"/>
      <c r="O34" s="189"/>
      <c r="P34" s="189"/>
      <c r="W34" s="190">
        <f>ROUND(BB94 + SUM(CF103), 2)</f>
        <v>0</v>
      </c>
      <c r="X34" s="189"/>
      <c r="Y34" s="189"/>
      <c r="Z34" s="189"/>
      <c r="AA34" s="189"/>
      <c r="AB34" s="189"/>
      <c r="AC34" s="189"/>
      <c r="AD34" s="189"/>
      <c r="AE34" s="189"/>
      <c r="AK34" s="190">
        <v>0</v>
      </c>
      <c r="AL34" s="189"/>
      <c r="AM34" s="189"/>
      <c r="AN34" s="189"/>
      <c r="AO34" s="189"/>
      <c r="AR34" s="33"/>
    </row>
    <row r="35" spans="1:57" s="3" customFormat="1" ht="14.45" hidden="1" customHeight="1">
      <c r="B35" s="33"/>
      <c r="F35" s="23" t="s">
        <v>42</v>
      </c>
      <c r="L35" s="188">
        <v>0.2</v>
      </c>
      <c r="M35" s="189"/>
      <c r="N35" s="189"/>
      <c r="O35" s="189"/>
      <c r="P35" s="189"/>
      <c r="W35" s="190">
        <f>ROUND(BC94 + SUM(CG103), 2)</f>
        <v>0</v>
      </c>
      <c r="X35" s="189"/>
      <c r="Y35" s="189"/>
      <c r="Z35" s="189"/>
      <c r="AA35" s="189"/>
      <c r="AB35" s="189"/>
      <c r="AC35" s="189"/>
      <c r="AD35" s="189"/>
      <c r="AE35" s="189"/>
      <c r="AK35" s="190">
        <v>0</v>
      </c>
      <c r="AL35" s="189"/>
      <c r="AM35" s="189"/>
      <c r="AN35" s="189"/>
      <c r="AO35" s="189"/>
      <c r="AR35" s="33"/>
    </row>
    <row r="36" spans="1:57" s="3" customFormat="1" ht="14.45" hidden="1" customHeight="1">
      <c r="B36" s="33"/>
      <c r="F36" s="34" t="s">
        <v>43</v>
      </c>
      <c r="L36" s="191">
        <v>0</v>
      </c>
      <c r="M36" s="192"/>
      <c r="N36" s="192"/>
      <c r="O36" s="192"/>
      <c r="P36" s="192"/>
      <c r="Q36" s="35"/>
      <c r="R36" s="35"/>
      <c r="S36" s="35"/>
      <c r="T36" s="35"/>
      <c r="U36" s="35"/>
      <c r="V36" s="35"/>
      <c r="W36" s="193">
        <f>ROUND(BD94 + SUM(CH103), 2)</f>
        <v>0</v>
      </c>
      <c r="X36" s="192"/>
      <c r="Y36" s="192"/>
      <c r="Z36" s="192"/>
      <c r="AA36" s="192"/>
      <c r="AB36" s="192"/>
      <c r="AC36" s="192"/>
      <c r="AD36" s="192"/>
      <c r="AE36" s="192"/>
      <c r="AF36" s="35"/>
      <c r="AG36" s="35"/>
      <c r="AH36" s="35"/>
      <c r="AI36" s="35"/>
      <c r="AJ36" s="35"/>
      <c r="AK36" s="193">
        <v>0</v>
      </c>
      <c r="AL36" s="192"/>
      <c r="AM36" s="192"/>
      <c r="AN36" s="192"/>
      <c r="AO36" s="192"/>
      <c r="AP36" s="35"/>
      <c r="AQ36" s="35"/>
      <c r="AR36" s="36"/>
      <c r="AS36" s="35"/>
      <c r="AT36" s="35"/>
      <c r="AU36" s="35"/>
      <c r="AV36" s="35"/>
      <c r="AW36" s="35"/>
      <c r="AX36" s="35"/>
      <c r="AY36" s="35"/>
      <c r="AZ36" s="35"/>
    </row>
    <row r="37" spans="1:57" s="2" customFormat="1" ht="6.9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2" customFormat="1" ht="25.9" customHeight="1">
      <c r="A38" s="28"/>
      <c r="B38" s="29"/>
      <c r="C38" s="37"/>
      <c r="D38" s="38" t="s">
        <v>44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45</v>
      </c>
      <c r="U38" s="39"/>
      <c r="V38" s="39"/>
      <c r="W38" s="39"/>
      <c r="X38" s="185" t="s">
        <v>46</v>
      </c>
      <c r="Y38" s="183"/>
      <c r="Z38" s="183"/>
      <c r="AA38" s="183"/>
      <c r="AB38" s="183"/>
      <c r="AC38" s="39"/>
      <c r="AD38" s="39"/>
      <c r="AE38" s="39"/>
      <c r="AF38" s="39"/>
      <c r="AG38" s="39"/>
      <c r="AH38" s="39"/>
      <c r="AI38" s="39"/>
      <c r="AJ38" s="39"/>
      <c r="AK38" s="182">
        <f>SUM(AK29:AK36)</f>
        <v>657509.48</v>
      </c>
      <c r="AL38" s="183"/>
      <c r="AM38" s="183"/>
      <c r="AN38" s="183"/>
      <c r="AO38" s="184"/>
      <c r="AP38" s="37"/>
      <c r="AQ38" s="37"/>
      <c r="AR38" s="29"/>
      <c r="BE38" s="28"/>
    </row>
    <row r="39" spans="1:57" s="2" customFormat="1" ht="6.95" customHeight="1">
      <c r="A39" s="28"/>
      <c r="B39" s="29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9"/>
      <c r="BE39" s="28"/>
    </row>
    <row r="40" spans="1:57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9"/>
      <c r="BE40" s="28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8"/>
      <c r="B60" s="29"/>
      <c r="C60" s="28"/>
      <c r="D60" s="44" t="s">
        <v>49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4" t="s">
        <v>50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4" t="s">
        <v>49</v>
      </c>
      <c r="AI60" s="31"/>
      <c r="AJ60" s="31"/>
      <c r="AK60" s="31"/>
      <c r="AL60" s="31"/>
      <c r="AM60" s="44" t="s">
        <v>50</v>
      </c>
      <c r="AN60" s="31"/>
      <c r="AO60" s="31"/>
      <c r="AP60" s="28"/>
      <c r="AQ60" s="28"/>
      <c r="AR60" s="29"/>
      <c r="BE60" s="28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8"/>
      <c r="B64" s="29"/>
      <c r="C64" s="28"/>
      <c r="D64" s="42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52</v>
      </c>
      <c r="AI64" s="45"/>
      <c r="AJ64" s="45"/>
      <c r="AK64" s="45"/>
      <c r="AL64" s="45"/>
      <c r="AM64" s="45"/>
      <c r="AN64" s="45"/>
      <c r="AO64" s="45"/>
      <c r="AP64" s="28"/>
      <c r="AQ64" s="28"/>
      <c r="AR64" s="29"/>
      <c r="BE64" s="28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8"/>
      <c r="B75" s="29"/>
      <c r="C75" s="28"/>
      <c r="D75" s="44" t="s">
        <v>49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4" t="s">
        <v>50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4" t="s">
        <v>49</v>
      </c>
      <c r="AI75" s="31"/>
      <c r="AJ75" s="31"/>
      <c r="AK75" s="31"/>
      <c r="AL75" s="31"/>
      <c r="AM75" s="44" t="s">
        <v>50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29"/>
      <c r="BE77" s="28"/>
    </row>
    <row r="81" spans="1:9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29"/>
      <c r="BE81" s="28"/>
    </row>
    <row r="82" spans="1:91" s="2" customFormat="1" ht="24.95" customHeight="1">
      <c r="A82" s="28"/>
      <c r="B82" s="29"/>
      <c r="C82" s="18" t="s">
        <v>53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50"/>
      <c r="C84" s="23" t="s">
        <v>11</v>
      </c>
      <c r="L84" s="4" t="str">
        <f>K5</f>
        <v>MestoNitra</v>
      </c>
      <c r="AR84" s="50"/>
    </row>
    <row r="85" spans="1:91" s="5" customFormat="1" ht="36.950000000000003" customHeight="1">
      <c r="B85" s="51"/>
      <c r="C85" s="52" t="s">
        <v>13</v>
      </c>
      <c r="L85" s="212" t="str">
        <f>K6</f>
        <v>Cabajska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51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3" t="s">
        <v>17</v>
      </c>
      <c r="D87" s="28"/>
      <c r="E87" s="28"/>
      <c r="F87" s="28"/>
      <c r="G87" s="28"/>
      <c r="H87" s="28"/>
      <c r="I87" s="28"/>
      <c r="J87" s="28"/>
      <c r="K87" s="28"/>
      <c r="L87" s="53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19</v>
      </c>
      <c r="AJ87" s="28"/>
      <c r="AK87" s="28"/>
      <c r="AL87" s="28"/>
      <c r="AM87" s="214" t="str">
        <f>IF(AN8= "","",AN8)</f>
        <v>4. 11. 2021</v>
      </c>
      <c r="AN87" s="214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3" t="s">
        <v>21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28</v>
      </c>
      <c r="AJ89" s="28"/>
      <c r="AK89" s="28"/>
      <c r="AL89" s="28"/>
      <c r="AM89" s="215" t="str">
        <f>IF(E17="","",E17)</f>
        <v xml:space="preserve"> </v>
      </c>
      <c r="AN89" s="216"/>
      <c r="AO89" s="216"/>
      <c r="AP89" s="216"/>
      <c r="AQ89" s="28"/>
      <c r="AR89" s="29"/>
      <c r="AS89" s="217" t="s">
        <v>54</v>
      </c>
      <c r="AT89" s="218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28"/>
    </row>
    <row r="90" spans="1:91" s="2" customFormat="1" ht="15.2" customHeight="1">
      <c r="A90" s="28"/>
      <c r="B90" s="29"/>
      <c r="C90" s="23" t="s">
        <v>24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>BAUMANN Nitra s.r.o.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30</v>
      </c>
      <c r="AJ90" s="28"/>
      <c r="AK90" s="28"/>
      <c r="AL90" s="28"/>
      <c r="AM90" s="215" t="str">
        <f>IF(E20="","",E20)</f>
        <v xml:space="preserve"> </v>
      </c>
      <c r="AN90" s="216"/>
      <c r="AO90" s="216"/>
      <c r="AP90" s="216"/>
      <c r="AQ90" s="28"/>
      <c r="AR90" s="29"/>
      <c r="AS90" s="219"/>
      <c r="AT90" s="220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9"/>
      <c r="AT91" s="220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28"/>
    </row>
    <row r="92" spans="1:91" s="2" customFormat="1" ht="29.25" customHeight="1">
      <c r="A92" s="28"/>
      <c r="B92" s="29"/>
      <c r="C92" s="206" t="s">
        <v>55</v>
      </c>
      <c r="D92" s="207"/>
      <c r="E92" s="207"/>
      <c r="F92" s="207"/>
      <c r="G92" s="207"/>
      <c r="H92" s="59"/>
      <c r="I92" s="209" t="s">
        <v>56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8" t="s">
        <v>57</v>
      </c>
      <c r="AH92" s="207"/>
      <c r="AI92" s="207"/>
      <c r="AJ92" s="207"/>
      <c r="AK92" s="207"/>
      <c r="AL92" s="207"/>
      <c r="AM92" s="207"/>
      <c r="AN92" s="209" t="s">
        <v>58</v>
      </c>
      <c r="AO92" s="207"/>
      <c r="AP92" s="210"/>
      <c r="AQ92" s="60" t="s">
        <v>59</v>
      </c>
      <c r="AR92" s="29"/>
      <c r="AS92" s="61" t="s">
        <v>60</v>
      </c>
      <c r="AT92" s="62" t="s">
        <v>61</v>
      </c>
      <c r="AU92" s="62" t="s">
        <v>62</v>
      </c>
      <c r="AV92" s="62" t="s">
        <v>63</v>
      </c>
      <c r="AW92" s="62" t="s">
        <v>64</v>
      </c>
      <c r="AX92" s="62" t="s">
        <v>65</v>
      </c>
      <c r="AY92" s="62" t="s">
        <v>66</v>
      </c>
      <c r="AZ92" s="62" t="s">
        <v>67</v>
      </c>
      <c r="BA92" s="62" t="s">
        <v>68</v>
      </c>
      <c r="BB92" s="62" t="s">
        <v>69</v>
      </c>
      <c r="BC92" s="62" t="s">
        <v>70</v>
      </c>
      <c r="BD92" s="63" t="s">
        <v>71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28"/>
    </row>
    <row r="94" spans="1:91" s="6" customFormat="1" ht="32.450000000000003" customHeight="1">
      <c r="B94" s="67"/>
      <c r="C94" s="68" t="s">
        <v>72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11">
        <f>ROUND(SUM(AG95:AG101),2)</f>
        <v>547924.56999999995</v>
      </c>
      <c r="AH94" s="211"/>
      <c r="AI94" s="211"/>
      <c r="AJ94" s="211"/>
      <c r="AK94" s="211"/>
      <c r="AL94" s="211"/>
      <c r="AM94" s="211"/>
      <c r="AN94" s="194">
        <f t="shared" ref="AN94:AN101" si="0">SUM(AG94,AT94)</f>
        <v>657509.48</v>
      </c>
      <c r="AO94" s="194"/>
      <c r="AP94" s="194"/>
      <c r="AQ94" s="71" t="s">
        <v>1</v>
      </c>
      <c r="AR94" s="67"/>
      <c r="AS94" s="72">
        <f>ROUND(SUM(AS95:AS101),2)</f>
        <v>0</v>
      </c>
      <c r="AT94" s="73">
        <f t="shared" ref="AT94:AT101" si="1">ROUND(SUM(AV94:AW94),2)</f>
        <v>109584.91</v>
      </c>
      <c r="AU94" s="74">
        <f>ROUND(SUM(AU95:AU101),5)</f>
        <v>0</v>
      </c>
      <c r="AV94" s="73">
        <f>ROUND(AZ94*L32,2)</f>
        <v>0</v>
      </c>
      <c r="AW94" s="73">
        <f>ROUND(BA94*L33,2)</f>
        <v>109584.91</v>
      </c>
      <c r="AX94" s="73">
        <f>ROUND(BB94*L32,2)</f>
        <v>0</v>
      </c>
      <c r="AY94" s="73">
        <f>ROUND(BC94*L33,2)</f>
        <v>0</v>
      </c>
      <c r="AZ94" s="73">
        <f>ROUND(SUM(AZ95:AZ101),2)</f>
        <v>0</v>
      </c>
      <c r="BA94" s="73">
        <f>ROUND(SUM(BA95:BA101),2)</f>
        <v>547924.56999999995</v>
      </c>
      <c r="BB94" s="73">
        <f>ROUND(SUM(BB95:BB101),2)</f>
        <v>0</v>
      </c>
      <c r="BC94" s="73">
        <f>ROUND(SUM(BC95:BC101),2)</f>
        <v>0</v>
      </c>
      <c r="BD94" s="75">
        <f>ROUND(SUM(BD95:BD101),2)</f>
        <v>0</v>
      </c>
      <c r="BS94" s="76" t="s">
        <v>73</v>
      </c>
      <c r="BT94" s="76" t="s">
        <v>74</v>
      </c>
      <c r="BU94" s="77" t="s">
        <v>75</v>
      </c>
      <c r="BV94" s="76" t="s">
        <v>76</v>
      </c>
      <c r="BW94" s="76" t="s">
        <v>4</v>
      </c>
      <c r="BX94" s="76" t="s">
        <v>77</v>
      </c>
      <c r="CL94" s="76" t="s">
        <v>1</v>
      </c>
    </row>
    <row r="95" spans="1:91" s="7" customFormat="1" ht="16.5" customHeight="1">
      <c r="A95" s="78" t="s">
        <v>78</v>
      </c>
      <c r="B95" s="79"/>
      <c r="C95" s="80"/>
      <c r="D95" s="205" t="s">
        <v>79</v>
      </c>
      <c r="E95" s="205"/>
      <c r="F95" s="205"/>
      <c r="G95" s="205"/>
      <c r="H95" s="205"/>
      <c r="I95" s="81"/>
      <c r="J95" s="205" t="s">
        <v>80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'BLS01 - SO 01 - Školský p...'!J32</f>
        <v>5806.04</v>
      </c>
      <c r="AH95" s="204"/>
      <c r="AI95" s="204"/>
      <c r="AJ95" s="204"/>
      <c r="AK95" s="204"/>
      <c r="AL95" s="204"/>
      <c r="AM95" s="204"/>
      <c r="AN95" s="203">
        <f t="shared" si="0"/>
        <v>6967.25</v>
      </c>
      <c r="AO95" s="204"/>
      <c r="AP95" s="204"/>
      <c r="AQ95" s="82" t="s">
        <v>81</v>
      </c>
      <c r="AR95" s="79"/>
      <c r="AS95" s="83">
        <v>0</v>
      </c>
      <c r="AT95" s="84">
        <f t="shared" si="1"/>
        <v>1161.21</v>
      </c>
      <c r="AU95" s="85">
        <f>'BLS01 - SO 01 - Školský p...'!P124</f>
        <v>0</v>
      </c>
      <c r="AV95" s="84">
        <f>'BLS01 - SO 01 - Školský p...'!J35</f>
        <v>0</v>
      </c>
      <c r="AW95" s="84">
        <f>'BLS01 - SO 01 - Školský p...'!J36</f>
        <v>1161.21</v>
      </c>
      <c r="AX95" s="84">
        <f>'BLS01 - SO 01 - Školský p...'!J37</f>
        <v>0</v>
      </c>
      <c r="AY95" s="84">
        <f>'BLS01 - SO 01 - Školský p...'!J38</f>
        <v>0</v>
      </c>
      <c r="AZ95" s="84">
        <f>'BLS01 - SO 01 - Školský p...'!F35</f>
        <v>0</v>
      </c>
      <c r="BA95" s="84">
        <f>'BLS01 - SO 01 - Školský p...'!F36</f>
        <v>5806.04</v>
      </c>
      <c r="BB95" s="84">
        <f>'BLS01 - SO 01 - Školský p...'!F37</f>
        <v>0</v>
      </c>
      <c r="BC95" s="84">
        <f>'BLS01 - SO 01 - Školský p...'!F38</f>
        <v>0</v>
      </c>
      <c r="BD95" s="86">
        <f>'BLS01 - SO 01 - Školský p...'!F39</f>
        <v>0</v>
      </c>
      <c r="BT95" s="87" t="s">
        <v>82</v>
      </c>
      <c r="BV95" s="87" t="s">
        <v>76</v>
      </c>
      <c r="BW95" s="87" t="s">
        <v>83</v>
      </c>
      <c r="BX95" s="87" t="s">
        <v>4</v>
      </c>
      <c r="CL95" s="87" t="s">
        <v>1</v>
      </c>
      <c r="CM95" s="87" t="s">
        <v>74</v>
      </c>
    </row>
    <row r="96" spans="1:91" s="7" customFormat="1" ht="16.5" customHeight="1">
      <c r="A96" s="78" t="s">
        <v>78</v>
      </c>
      <c r="B96" s="79"/>
      <c r="C96" s="80"/>
      <c r="D96" s="205" t="s">
        <v>84</v>
      </c>
      <c r="E96" s="205"/>
      <c r="F96" s="205"/>
      <c r="G96" s="205"/>
      <c r="H96" s="205"/>
      <c r="I96" s="81"/>
      <c r="J96" s="205" t="s">
        <v>85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3">
        <f>'BLS02 - SO 02 - Stravovac...'!J32</f>
        <v>6151.99</v>
      </c>
      <c r="AH96" s="204"/>
      <c r="AI96" s="204"/>
      <c r="AJ96" s="204"/>
      <c r="AK96" s="204"/>
      <c r="AL96" s="204"/>
      <c r="AM96" s="204"/>
      <c r="AN96" s="203">
        <f t="shared" si="0"/>
        <v>7382.3899999999994</v>
      </c>
      <c r="AO96" s="204"/>
      <c r="AP96" s="204"/>
      <c r="AQ96" s="82" t="s">
        <v>81</v>
      </c>
      <c r="AR96" s="79"/>
      <c r="AS96" s="83">
        <v>0</v>
      </c>
      <c r="AT96" s="84">
        <f t="shared" si="1"/>
        <v>1230.4000000000001</v>
      </c>
      <c r="AU96" s="85">
        <f>'BLS02 - SO 02 - Stravovac...'!P124</f>
        <v>0</v>
      </c>
      <c r="AV96" s="84">
        <f>'BLS02 - SO 02 - Stravovac...'!J35</f>
        <v>0</v>
      </c>
      <c r="AW96" s="84">
        <f>'BLS02 - SO 02 - Stravovac...'!J36</f>
        <v>1230.4000000000001</v>
      </c>
      <c r="AX96" s="84">
        <f>'BLS02 - SO 02 - Stravovac...'!J37</f>
        <v>0</v>
      </c>
      <c r="AY96" s="84">
        <f>'BLS02 - SO 02 - Stravovac...'!J38</f>
        <v>0</v>
      </c>
      <c r="AZ96" s="84">
        <f>'BLS02 - SO 02 - Stravovac...'!F35</f>
        <v>0</v>
      </c>
      <c r="BA96" s="84">
        <f>'BLS02 - SO 02 - Stravovac...'!F36</f>
        <v>6151.99</v>
      </c>
      <c r="BB96" s="84">
        <f>'BLS02 - SO 02 - Stravovac...'!F37</f>
        <v>0</v>
      </c>
      <c r="BC96" s="84">
        <f>'BLS02 - SO 02 - Stravovac...'!F38</f>
        <v>0</v>
      </c>
      <c r="BD96" s="86">
        <f>'BLS02 - SO 02 - Stravovac...'!F39</f>
        <v>0</v>
      </c>
      <c r="BT96" s="87" t="s">
        <v>82</v>
      </c>
      <c r="BV96" s="87" t="s">
        <v>76</v>
      </c>
      <c r="BW96" s="87" t="s">
        <v>86</v>
      </c>
      <c r="BX96" s="87" t="s">
        <v>4</v>
      </c>
      <c r="CL96" s="87" t="s">
        <v>1</v>
      </c>
      <c r="CM96" s="87" t="s">
        <v>74</v>
      </c>
    </row>
    <row r="97" spans="1:91" s="7" customFormat="1" ht="16.5" customHeight="1">
      <c r="A97" s="78" t="s">
        <v>78</v>
      </c>
      <c r="B97" s="79"/>
      <c r="C97" s="80"/>
      <c r="D97" s="205" t="s">
        <v>87</v>
      </c>
      <c r="E97" s="205"/>
      <c r="F97" s="205"/>
      <c r="G97" s="205"/>
      <c r="H97" s="205"/>
      <c r="I97" s="81"/>
      <c r="J97" s="205" t="s">
        <v>88</v>
      </c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3">
        <f>'VR01 - SO 01 - Školský pa...'!J32</f>
        <v>4519.8</v>
      </c>
      <c r="AH97" s="204"/>
      <c r="AI97" s="204"/>
      <c r="AJ97" s="204"/>
      <c r="AK97" s="204"/>
      <c r="AL97" s="204"/>
      <c r="AM97" s="204"/>
      <c r="AN97" s="203">
        <f t="shared" si="0"/>
        <v>5423.76</v>
      </c>
      <c r="AO97" s="204"/>
      <c r="AP97" s="204"/>
      <c r="AQ97" s="82" t="s">
        <v>81</v>
      </c>
      <c r="AR97" s="79"/>
      <c r="AS97" s="83">
        <v>0</v>
      </c>
      <c r="AT97" s="84">
        <f t="shared" si="1"/>
        <v>903.96</v>
      </c>
      <c r="AU97" s="85">
        <f>'VR01 - SO 01 - Školský pa...'!P129</f>
        <v>0</v>
      </c>
      <c r="AV97" s="84">
        <f>'VR01 - SO 01 - Školský pa...'!J35</f>
        <v>0</v>
      </c>
      <c r="AW97" s="84">
        <f>'VR01 - SO 01 - Školský pa...'!J36</f>
        <v>903.96</v>
      </c>
      <c r="AX97" s="84">
        <f>'VR01 - SO 01 - Školský pa...'!J37</f>
        <v>0</v>
      </c>
      <c r="AY97" s="84">
        <f>'VR01 - SO 01 - Školský pa...'!J38</f>
        <v>0</v>
      </c>
      <c r="AZ97" s="84">
        <f>'VR01 - SO 01 - Školský pa...'!F35</f>
        <v>0</v>
      </c>
      <c r="BA97" s="84">
        <f>'VR01 - SO 01 - Školský pa...'!F36</f>
        <v>4519.8</v>
      </c>
      <c r="BB97" s="84">
        <f>'VR01 - SO 01 - Školský pa...'!F37</f>
        <v>0</v>
      </c>
      <c r="BC97" s="84">
        <f>'VR01 - SO 01 - Školský pa...'!F38</f>
        <v>0</v>
      </c>
      <c r="BD97" s="86">
        <f>'VR01 - SO 01 - Školský pa...'!F39</f>
        <v>0</v>
      </c>
      <c r="BT97" s="87" t="s">
        <v>82</v>
      </c>
      <c r="BV97" s="87" t="s">
        <v>76</v>
      </c>
      <c r="BW97" s="87" t="s">
        <v>89</v>
      </c>
      <c r="BX97" s="87" t="s">
        <v>4</v>
      </c>
      <c r="CL97" s="87" t="s">
        <v>1</v>
      </c>
      <c r="CM97" s="87" t="s">
        <v>74</v>
      </c>
    </row>
    <row r="98" spans="1:91" s="7" customFormat="1" ht="16.5" customHeight="1">
      <c r="A98" s="78" t="s">
        <v>78</v>
      </c>
      <c r="B98" s="79"/>
      <c r="C98" s="80"/>
      <c r="D98" s="205" t="s">
        <v>90</v>
      </c>
      <c r="E98" s="205"/>
      <c r="F98" s="205"/>
      <c r="G98" s="205"/>
      <c r="H98" s="205"/>
      <c r="I98" s="81"/>
      <c r="J98" s="205" t="s">
        <v>91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03">
        <f>'VR02 - SO02 - Stravovací ...'!J32</f>
        <v>2944.71</v>
      </c>
      <c r="AH98" s="204"/>
      <c r="AI98" s="204"/>
      <c r="AJ98" s="204"/>
      <c r="AK98" s="204"/>
      <c r="AL98" s="204"/>
      <c r="AM98" s="204"/>
      <c r="AN98" s="203">
        <f t="shared" si="0"/>
        <v>3533.65</v>
      </c>
      <c r="AO98" s="204"/>
      <c r="AP98" s="204"/>
      <c r="AQ98" s="82" t="s">
        <v>81</v>
      </c>
      <c r="AR98" s="79"/>
      <c r="AS98" s="83">
        <v>0</v>
      </c>
      <c r="AT98" s="84">
        <f t="shared" si="1"/>
        <v>588.94000000000005</v>
      </c>
      <c r="AU98" s="85">
        <f>'VR02 - SO02 - Stravovací ...'!P127</f>
        <v>0</v>
      </c>
      <c r="AV98" s="84">
        <f>'VR02 - SO02 - Stravovací ...'!J35</f>
        <v>0</v>
      </c>
      <c r="AW98" s="84">
        <f>'VR02 - SO02 - Stravovací ...'!J36</f>
        <v>588.94000000000005</v>
      </c>
      <c r="AX98" s="84">
        <f>'VR02 - SO02 - Stravovací ...'!J37</f>
        <v>0</v>
      </c>
      <c r="AY98" s="84">
        <f>'VR02 - SO02 - Stravovací ...'!J38</f>
        <v>0</v>
      </c>
      <c r="AZ98" s="84">
        <f>'VR02 - SO02 - Stravovací ...'!F35</f>
        <v>0</v>
      </c>
      <c r="BA98" s="84">
        <f>'VR02 - SO02 - Stravovací ...'!F36</f>
        <v>2944.71</v>
      </c>
      <c r="BB98" s="84">
        <f>'VR02 - SO02 - Stravovací ...'!F37</f>
        <v>0</v>
      </c>
      <c r="BC98" s="84">
        <f>'VR02 - SO02 - Stravovací ...'!F38</f>
        <v>0</v>
      </c>
      <c r="BD98" s="86">
        <f>'VR02 - SO02 - Stravovací ...'!F39</f>
        <v>0</v>
      </c>
      <c r="BT98" s="87" t="s">
        <v>82</v>
      </c>
      <c r="BV98" s="87" t="s">
        <v>76</v>
      </c>
      <c r="BW98" s="87" t="s">
        <v>92</v>
      </c>
      <c r="BX98" s="87" t="s">
        <v>4</v>
      </c>
      <c r="CL98" s="87" t="s">
        <v>1</v>
      </c>
      <c r="CM98" s="87" t="s">
        <v>74</v>
      </c>
    </row>
    <row r="99" spans="1:91" s="7" customFormat="1" ht="16.5" customHeight="1">
      <c r="A99" s="78" t="s">
        <v>78</v>
      </c>
      <c r="B99" s="79"/>
      <c r="C99" s="80"/>
      <c r="D99" s="205" t="s">
        <v>93</v>
      </c>
      <c r="E99" s="205"/>
      <c r="F99" s="205"/>
      <c r="G99" s="205"/>
      <c r="H99" s="205"/>
      <c r="I99" s="81"/>
      <c r="J99" s="205" t="s">
        <v>85</v>
      </c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3">
        <f>'VZT01 - SO 02 - Stravovac...'!J32</f>
        <v>26398.52</v>
      </c>
      <c r="AH99" s="204"/>
      <c r="AI99" s="204"/>
      <c r="AJ99" s="204"/>
      <c r="AK99" s="204"/>
      <c r="AL99" s="204"/>
      <c r="AM99" s="204"/>
      <c r="AN99" s="203">
        <f t="shared" si="0"/>
        <v>31678.22</v>
      </c>
      <c r="AO99" s="204"/>
      <c r="AP99" s="204"/>
      <c r="AQ99" s="82" t="s">
        <v>81</v>
      </c>
      <c r="AR99" s="79"/>
      <c r="AS99" s="83">
        <v>0</v>
      </c>
      <c r="AT99" s="84">
        <f t="shared" si="1"/>
        <v>5279.7</v>
      </c>
      <c r="AU99" s="85">
        <f>'VZT01 - SO 02 - Stravovac...'!P124</f>
        <v>0</v>
      </c>
      <c r="AV99" s="84">
        <f>'VZT01 - SO 02 - Stravovac...'!J35</f>
        <v>0</v>
      </c>
      <c r="AW99" s="84">
        <f>'VZT01 - SO 02 - Stravovac...'!J36</f>
        <v>5279.7</v>
      </c>
      <c r="AX99" s="84">
        <f>'VZT01 - SO 02 - Stravovac...'!J37</f>
        <v>0</v>
      </c>
      <c r="AY99" s="84">
        <f>'VZT01 - SO 02 - Stravovac...'!J38</f>
        <v>0</v>
      </c>
      <c r="AZ99" s="84">
        <f>'VZT01 - SO 02 - Stravovac...'!F35</f>
        <v>0</v>
      </c>
      <c r="BA99" s="84">
        <f>'VZT01 - SO 02 - Stravovac...'!F36</f>
        <v>26398.52</v>
      </c>
      <c r="BB99" s="84">
        <f>'VZT01 - SO 02 - Stravovac...'!F37</f>
        <v>0</v>
      </c>
      <c r="BC99" s="84">
        <f>'VZT01 - SO 02 - Stravovac...'!F38</f>
        <v>0</v>
      </c>
      <c r="BD99" s="86">
        <f>'VZT01 - SO 02 - Stravovac...'!F39</f>
        <v>0</v>
      </c>
      <c r="BT99" s="87" t="s">
        <v>82</v>
      </c>
      <c r="BV99" s="87" t="s">
        <v>76</v>
      </c>
      <c r="BW99" s="87" t="s">
        <v>94</v>
      </c>
      <c r="BX99" s="87" t="s">
        <v>4</v>
      </c>
      <c r="CL99" s="87" t="s">
        <v>1</v>
      </c>
      <c r="CM99" s="87" t="s">
        <v>74</v>
      </c>
    </row>
    <row r="100" spans="1:91" s="7" customFormat="1" ht="16.5" customHeight="1">
      <c r="A100" s="78" t="s">
        <v>78</v>
      </c>
      <c r="B100" s="79"/>
      <c r="C100" s="80"/>
      <c r="D100" s="205" t="s">
        <v>95</v>
      </c>
      <c r="E100" s="205"/>
      <c r="F100" s="205"/>
      <c r="G100" s="205"/>
      <c r="H100" s="205"/>
      <c r="I100" s="81"/>
      <c r="J100" s="205" t="s">
        <v>85</v>
      </c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3">
        <f>'ZFJ02 - SO 02 - Stravovac...'!J32</f>
        <v>217761.7</v>
      </c>
      <c r="AH100" s="204"/>
      <c r="AI100" s="204"/>
      <c r="AJ100" s="204"/>
      <c r="AK100" s="204"/>
      <c r="AL100" s="204"/>
      <c r="AM100" s="204"/>
      <c r="AN100" s="203">
        <f t="shared" si="0"/>
        <v>261314.04</v>
      </c>
      <c r="AO100" s="204"/>
      <c r="AP100" s="204"/>
      <c r="AQ100" s="82" t="s">
        <v>81</v>
      </c>
      <c r="AR100" s="79"/>
      <c r="AS100" s="83">
        <v>0</v>
      </c>
      <c r="AT100" s="84">
        <f t="shared" si="1"/>
        <v>43552.34</v>
      </c>
      <c r="AU100" s="85">
        <f>'ZFJ02 - SO 02 - Stravovac...'!P139</f>
        <v>0</v>
      </c>
      <c r="AV100" s="84">
        <f>'ZFJ02 - SO 02 - Stravovac...'!J35</f>
        <v>0</v>
      </c>
      <c r="AW100" s="84">
        <f>'ZFJ02 - SO 02 - Stravovac...'!J36</f>
        <v>43552.34</v>
      </c>
      <c r="AX100" s="84">
        <f>'ZFJ02 - SO 02 - Stravovac...'!J37</f>
        <v>0</v>
      </c>
      <c r="AY100" s="84">
        <f>'ZFJ02 - SO 02 - Stravovac...'!J38</f>
        <v>0</v>
      </c>
      <c r="AZ100" s="84">
        <f>'ZFJ02 - SO 02 - Stravovac...'!F35</f>
        <v>0</v>
      </c>
      <c r="BA100" s="84">
        <f>'ZFJ02 - SO 02 - Stravovac...'!F36</f>
        <v>217761.7</v>
      </c>
      <c r="BB100" s="84">
        <f>'ZFJ02 - SO 02 - Stravovac...'!F37</f>
        <v>0</v>
      </c>
      <c r="BC100" s="84">
        <f>'ZFJ02 - SO 02 - Stravovac...'!F38</f>
        <v>0</v>
      </c>
      <c r="BD100" s="86">
        <f>'ZFJ02 - SO 02 - Stravovac...'!F39</f>
        <v>0</v>
      </c>
      <c r="BT100" s="87" t="s">
        <v>82</v>
      </c>
      <c r="BV100" s="87" t="s">
        <v>76</v>
      </c>
      <c r="BW100" s="87" t="s">
        <v>96</v>
      </c>
      <c r="BX100" s="87" t="s">
        <v>4</v>
      </c>
      <c r="CL100" s="87" t="s">
        <v>1</v>
      </c>
      <c r="CM100" s="87" t="s">
        <v>74</v>
      </c>
    </row>
    <row r="101" spans="1:91" s="7" customFormat="1" ht="16.5" customHeight="1">
      <c r="A101" s="78" t="s">
        <v>78</v>
      </c>
      <c r="B101" s="79"/>
      <c r="C101" s="80"/>
      <c r="D101" s="205" t="s">
        <v>97</v>
      </c>
      <c r="E101" s="205"/>
      <c r="F101" s="205"/>
      <c r="G101" s="205"/>
      <c r="H101" s="205"/>
      <c r="I101" s="81"/>
      <c r="J101" s="205" t="s">
        <v>80</v>
      </c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3">
        <f>'ZFS01 - SO 01 - Školský p...'!J32</f>
        <v>284341.81</v>
      </c>
      <c r="AH101" s="204"/>
      <c r="AI101" s="204"/>
      <c r="AJ101" s="204"/>
      <c r="AK101" s="204"/>
      <c r="AL101" s="204"/>
      <c r="AM101" s="204"/>
      <c r="AN101" s="203">
        <f t="shared" si="0"/>
        <v>341210.17</v>
      </c>
      <c r="AO101" s="204"/>
      <c r="AP101" s="204"/>
      <c r="AQ101" s="82" t="s">
        <v>81</v>
      </c>
      <c r="AR101" s="79"/>
      <c r="AS101" s="88">
        <v>0</v>
      </c>
      <c r="AT101" s="89">
        <f t="shared" si="1"/>
        <v>56868.36</v>
      </c>
      <c r="AU101" s="90">
        <f>'ZFS01 - SO 01 - Školský p...'!P137</f>
        <v>0</v>
      </c>
      <c r="AV101" s="89">
        <f>'ZFS01 - SO 01 - Školský p...'!J35</f>
        <v>0</v>
      </c>
      <c r="AW101" s="89">
        <f>'ZFS01 - SO 01 - Školský p...'!J36</f>
        <v>56868.36</v>
      </c>
      <c r="AX101" s="89">
        <f>'ZFS01 - SO 01 - Školský p...'!J37</f>
        <v>0</v>
      </c>
      <c r="AY101" s="89">
        <f>'ZFS01 - SO 01 - Školský p...'!J38</f>
        <v>0</v>
      </c>
      <c r="AZ101" s="89">
        <f>'ZFS01 - SO 01 - Školský p...'!F35</f>
        <v>0</v>
      </c>
      <c r="BA101" s="89">
        <f>'ZFS01 - SO 01 - Školský p...'!F36</f>
        <v>284341.81</v>
      </c>
      <c r="BB101" s="89">
        <f>'ZFS01 - SO 01 - Školský p...'!F37</f>
        <v>0</v>
      </c>
      <c r="BC101" s="89">
        <f>'ZFS01 - SO 01 - Školský p...'!F38</f>
        <v>0</v>
      </c>
      <c r="BD101" s="91">
        <f>'ZFS01 - SO 01 - Školský p...'!F39</f>
        <v>0</v>
      </c>
      <c r="BT101" s="87" t="s">
        <v>82</v>
      </c>
      <c r="BV101" s="87" t="s">
        <v>76</v>
      </c>
      <c r="BW101" s="87" t="s">
        <v>98</v>
      </c>
      <c r="BX101" s="87" t="s">
        <v>4</v>
      </c>
      <c r="CL101" s="87" t="s">
        <v>1</v>
      </c>
      <c r="CM101" s="87" t="s">
        <v>74</v>
      </c>
    </row>
    <row r="102" spans="1:91">
      <c r="B102" s="17"/>
      <c r="AR102" s="17"/>
    </row>
    <row r="103" spans="1:91" s="2" customFormat="1" ht="30" customHeight="1">
      <c r="A103" s="28"/>
      <c r="B103" s="29"/>
      <c r="C103" s="68" t="s">
        <v>99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194">
        <v>0</v>
      </c>
      <c r="AH103" s="194"/>
      <c r="AI103" s="194"/>
      <c r="AJ103" s="194"/>
      <c r="AK103" s="194"/>
      <c r="AL103" s="194"/>
      <c r="AM103" s="194"/>
      <c r="AN103" s="194">
        <v>0</v>
      </c>
      <c r="AO103" s="194"/>
      <c r="AP103" s="194"/>
      <c r="AQ103" s="92"/>
      <c r="AR103" s="29"/>
      <c r="AS103" s="61" t="s">
        <v>100</v>
      </c>
      <c r="AT103" s="62" t="s">
        <v>101</v>
      </c>
      <c r="AU103" s="62" t="s">
        <v>38</v>
      </c>
      <c r="AV103" s="63" t="s">
        <v>61</v>
      </c>
      <c r="AW103" s="28"/>
      <c r="AX103" s="28"/>
      <c r="AY103" s="28"/>
      <c r="AZ103" s="28"/>
      <c r="BA103" s="28"/>
      <c r="BB103" s="28"/>
      <c r="BC103" s="28"/>
      <c r="BD103" s="28"/>
      <c r="BE103" s="28"/>
    </row>
    <row r="104" spans="1:91" s="2" customFormat="1" ht="10.9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9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</row>
    <row r="105" spans="1:91" s="2" customFormat="1" ht="30" customHeight="1">
      <c r="A105" s="28"/>
      <c r="B105" s="29"/>
      <c r="C105" s="93" t="s">
        <v>102</v>
      </c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195">
        <f>ROUND(AG94 + AG103, 2)</f>
        <v>547924.56999999995</v>
      </c>
      <c r="AH105" s="195"/>
      <c r="AI105" s="195"/>
      <c r="AJ105" s="195"/>
      <c r="AK105" s="195"/>
      <c r="AL105" s="195"/>
      <c r="AM105" s="195"/>
      <c r="AN105" s="195">
        <f>ROUND(AN94 + AN103, 2)</f>
        <v>657509.48</v>
      </c>
      <c r="AO105" s="195"/>
      <c r="AP105" s="195"/>
      <c r="AQ105" s="94"/>
      <c r="AR105" s="29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</row>
    <row r="106" spans="1:91" s="2" customFormat="1" ht="6.95" customHeight="1">
      <c r="A106" s="28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29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</row>
  </sheetData>
  <mergeCells count="70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AN96:AP96"/>
    <mergeCell ref="D96:H96"/>
    <mergeCell ref="J96:AF96"/>
    <mergeCell ref="AG96:AM96"/>
    <mergeCell ref="J97:AF97"/>
    <mergeCell ref="AN97:AP97"/>
    <mergeCell ref="D97:H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103:AM103"/>
    <mergeCell ref="AN103:AP103"/>
    <mergeCell ref="AG105:AM105"/>
    <mergeCell ref="AN105:AP105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AK38:AO38"/>
    <mergeCell ref="X38:AB38"/>
    <mergeCell ref="AR2:BE2"/>
    <mergeCell ref="L35:P35"/>
    <mergeCell ref="W35:AE35"/>
    <mergeCell ref="AK35:AO35"/>
    <mergeCell ref="L36:P36"/>
    <mergeCell ref="W36:AE36"/>
    <mergeCell ref="AK36:AO36"/>
    <mergeCell ref="L33:P33"/>
    <mergeCell ref="AK33:AO33"/>
    <mergeCell ref="W33:AE33"/>
    <mergeCell ref="W34:AE34"/>
    <mergeCell ref="AK34:AO34"/>
    <mergeCell ref="L34:P34"/>
  </mergeCells>
  <hyperlinks>
    <hyperlink ref="A95" location="'BLS01 - SO 01 - Školský p...'!C2" display="/"/>
    <hyperlink ref="A96" location="'BLS02 - SO 02 - Stravovac...'!C2" display="/"/>
    <hyperlink ref="A97" location="'VR01 - SO 01 - Školský pa...'!C2" display="/"/>
    <hyperlink ref="A98" location="'VR02 - SO02 - Stravovací ...'!C2" display="/"/>
    <hyperlink ref="A99" location="'VZT01 - SO 02 - Stravovac...'!C2" display="/"/>
    <hyperlink ref="A100" location="'ZFJ02 - SO 02 - Stravovac...'!C2" display="/"/>
    <hyperlink ref="A101" location="'ZFS01 - SO 01 - Školský p...'!C2" display="/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7"/>
  <sheetViews>
    <sheetView showGridLines="0" topLeftCell="A55" workbookViewId="0">
      <selection activeCell="H68" sqref="H6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83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Cabajska</v>
      </c>
      <c r="F7" s="222"/>
      <c r="G7" s="222"/>
      <c r="H7" s="222"/>
      <c r="L7" s="17"/>
    </row>
    <row r="8" spans="1:46" s="2" customFormat="1" ht="12" customHeight="1">
      <c r="A8" s="28"/>
      <c r="B8" s="29"/>
      <c r="C8" s="28"/>
      <c r="D8" s="23" t="s">
        <v>104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2" t="s">
        <v>105</v>
      </c>
      <c r="F9" s="223"/>
      <c r="G9" s="223"/>
      <c r="H9" s="223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15</v>
      </c>
      <c r="E11" s="28"/>
      <c r="F11" s="21" t="s">
        <v>1</v>
      </c>
      <c r="G11" s="28"/>
      <c r="H11" s="28"/>
      <c r="I11" s="23" t="s">
        <v>16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17</v>
      </c>
      <c r="E12" s="28"/>
      <c r="F12" s="21" t="s">
        <v>18</v>
      </c>
      <c r="G12" s="28"/>
      <c r="H12" s="28"/>
      <c r="I12" s="23" t="s">
        <v>19</v>
      </c>
      <c r="J12" s="54" t="str">
        <f>'Rekapitulácia stavby'!AN8</f>
        <v>4. 11. 2021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21</v>
      </c>
      <c r="E14" s="28"/>
      <c r="F14" s="28"/>
      <c r="G14" s="28"/>
      <c r="H14" s="28"/>
      <c r="I14" s="23" t="s">
        <v>22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23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24</v>
      </c>
      <c r="E17" s="28"/>
      <c r="F17" s="28"/>
      <c r="G17" s="28"/>
      <c r="H17" s="28"/>
      <c r="I17" s="23" t="s">
        <v>22</v>
      </c>
      <c r="J17" s="21" t="s">
        <v>25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" t="s">
        <v>26</v>
      </c>
      <c r="F18" s="28"/>
      <c r="G18" s="28"/>
      <c r="H18" s="28"/>
      <c r="I18" s="23" t="s">
        <v>23</v>
      </c>
      <c r="J18" s="21" t="s">
        <v>27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28</v>
      </c>
      <c r="E20" s="28"/>
      <c r="F20" s="28"/>
      <c r="G20" s="28"/>
      <c r="H20" s="28"/>
      <c r="I20" s="23" t="s">
        <v>22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23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22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23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8" t="s">
        <v>1</v>
      </c>
      <c r="F27" s="198"/>
      <c r="G27" s="198"/>
      <c r="H27" s="198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106</v>
      </c>
      <c r="E30" s="28"/>
      <c r="F30" s="28"/>
      <c r="G30" s="28"/>
      <c r="H30" s="28"/>
      <c r="I30" s="28"/>
      <c r="J30" s="27">
        <f>J96</f>
        <v>5806.0400000000009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107</v>
      </c>
      <c r="E31" s="28"/>
      <c r="F31" s="28"/>
      <c r="G31" s="28"/>
      <c r="H31" s="28"/>
      <c r="I31" s="28"/>
      <c r="J31" s="27">
        <f>J103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34</v>
      </c>
      <c r="E32" s="28"/>
      <c r="F32" s="28"/>
      <c r="G32" s="28"/>
      <c r="H32" s="28"/>
      <c r="I32" s="28"/>
      <c r="J32" s="70">
        <f>ROUND(J30 + J31, 2)</f>
        <v>5806.04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36</v>
      </c>
      <c r="G34" s="28"/>
      <c r="H34" s="28"/>
      <c r="I34" s="32" t="s">
        <v>35</v>
      </c>
      <c r="J34" s="32" t="s">
        <v>37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38</v>
      </c>
      <c r="E35" s="34" t="s">
        <v>39</v>
      </c>
      <c r="F35" s="103">
        <f>ROUND((SUM(BE103:BE104) + SUM(BE124:BE206)),  2)</f>
        <v>0</v>
      </c>
      <c r="G35" s="104"/>
      <c r="H35" s="104"/>
      <c r="I35" s="105">
        <v>0.2</v>
      </c>
      <c r="J35" s="103">
        <f>ROUND(((SUM(BE103:BE104) + SUM(BE124:BE206))*I35),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40</v>
      </c>
      <c r="F36" s="106">
        <f>ROUND((SUM(BF103:BF104) + SUM(BF124:BF206)),  2)</f>
        <v>5806.04</v>
      </c>
      <c r="G36" s="28"/>
      <c r="H36" s="28"/>
      <c r="I36" s="107">
        <v>0.2</v>
      </c>
      <c r="J36" s="106">
        <f>ROUND(((SUM(BF103:BF104) + SUM(BF124:BF206))*I36),  2)</f>
        <v>1161.21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41</v>
      </c>
      <c r="F37" s="106">
        <f>ROUND((SUM(BG103:BG104) + SUM(BG124:BG206)),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42</v>
      </c>
      <c r="F38" s="106">
        <f>ROUND((SUM(BH103:BH104) + SUM(BH124:BH206)),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43</v>
      </c>
      <c r="F39" s="103">
        <f>ROUND((SUM(BI103:BI104) + SUM(BI124:BI206)),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44</v>
      </c>
      <c r="E41" s="59"/>
      <c r="F41" s="59"/>
      <c r="G41" s="109" t="s">
        <v>45</v>
      </c>
      <c r="H41" s="110" t="s">
        <v>46</v>
      </c>
      <c r="I41" s="59"/>
      <c r="J41" s="111">
        <f>SUM(J32:J39)</f>
        <v>6967.25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49</v>
      </c>
      <c r="E61" s="31"/>
      <c r="F61" s="113" t="s">
        <v>50</v>
      </c>
      <c r="G61" s="44" t="s">
        <v>49</v>
      </c>
      <c r="H61" s="31"/>
      <c r="I61" s="31"/>
      <c r="J61" s="114" t="s">
        <v>50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49</v>
      </c>
      <c r="E76" s="31"/>
      <c r="F76" s="113" t="s">
        <v>50</v>
      </c>
      <c r="G76" s="44" t="s">
        <v>49</v>
      </c>
      <c r="H76" s="31"/>
      <c r="I76" s="31"/>
      <c r="J76" s="114" t="s">
        <v>50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108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1" t="str">
        <f>E7</f>
        <v>Cabajska</v>
      </c>
      <c r="F85" s="222"/>
      <c r="G85" s="222"/>
      <c r="H85" s="222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104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2" t="str">
        <f>E9</f>
        <v>BLS01 - SO 01 - Školský p...</v>
      </c>
      <c r="F87" s="223"/>
      <c r="G87" s="223"/>
      <c r="H87" s="223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17</v>
      </c>
      <c r="D89" s="28"/>
      <c r="E89" s="28"/>
      <c r="F89" s="21" t="str">
        <f>F12</f>
        <v xml:space="preserve"> </v>
      </c>
      <c r="G89" s="28"/>
      <c r="H89" s="28"/>
      <c r="I89" s="23" t="s">
        <v>19</v>
      </c>
      <c r="J89" s="54" t="str">
        <f>IF(J12="","",J12)</f>
        <v>4. 11. 2021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21</v>
      </c>
      <c r="D91" s="28"/>
      <c r="E91" s="28"/>
      <c r="F91" s="21" t="str">
        <f>E15</f>
        <v xml:space="preserve"> </v>
      </c>
      <c r="G91" s="28"/>
      <c r="H91" s="28"/>
      <c r="I91" s="23" t="s">
        <v>28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24</v>
      </c>
      <c r="D92" s="28"/>
      <c r="E92" s="28"/>
      <c r="F92" s="21" t="str">
        <f>IF(E18="","",E18)</f>
        <v>BAUMANN Nitra s.r.o.</v>
      </c>
      <c r="G92" s="28"/>
      <c r="H92" s="28"/>
      <c r="I92" s="23" t="s">
        <v>30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109</v>
      </c>
      <c r="D94" s="94"/>
      <c r="E94" s="94"/>
      <c r="F94" s="94"/>
      <c r="G94" s="94"/>
      <c r="H94" s="94"/>
      <c r="I94" s="94"/>
      <c r="J94" s="116" t="s">
        <v>110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111</v>
      </c>
      <c r="D96" s="28"/>
      <c r="E96" s="28"/>
      <c r="F96" s="28"/>
      <c r="G96" s="28"/>
      <c r="H96" s="28"/>
      <c r="I96" s="28"/>
      <c r="J96" s="70">
        <f>J124</f>
        <v>5806.0400000000009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112</v>
      </c>
    </row>
    <row r="97" spans="1:31" s="9" customFormat="1" ht="24.95" customHeight="1">
      <c r="B97" s="118"/>
      <c r="D97" s="119" t="s">
        <v>113</v>
      </c>
      <c r="E97" s="120"/>
      <c r="F97" s="120"/>
      <c r="G97" s="120"/>
      <c r="H97" s="120"/>
      <c r="I97" s="120"/>
      <c r="J97" s="121">
        <f>J125</f>
        <v>5806.0400000000009</v>
      </c>
      <c r="L97" s="118"/>
    </row>
    <row r="98" spans="1:31" s="10" customFormat="1" ht="19.899999999999999" customHeight="1">
      <c r="B98" s="122"/>
      <c r="D98" s="123" t="s">
        <v>114</v>
      </c>
      <c r="E98" s="124"/>
      <c r="F98" s="124"/>
      <c r="G98" s="124"/>
      <c r="H98" s="124"/>
      <c r="I98" s="124"/>
      <c r="J98" s="125">
        <f>J126</f>
        <v>5172.170000000001</v>
      </c>
      <c r="L98" s="122"/>
    </row>
    <row r="99" spans="1:31" s="10" customFormat="1" ht="19.899999999999999" customHeight="1">
      <c r="B99" s="122"/>
      <c r="D99" s="123" t="s">
        <v>115</v>
      </c>
      <c r="E99" s="124"/>
      <c r="F99" s="124"/>
      <c r="G99" s="124"/>
      <c r="H99" s="124"/>
      <c r="I99" s="124"/>
      <c r="J99" s="125">
        <f>J201</f>
        <v>467.28</v>
      </c>
      <c r="L99" s="122"/>
    </row>
    <row r="100" spans="1:31" s="10" customFormat="1" ht="19.899999999999999" customHeight="1">
      <c r="B100" s="122"/>
      <c r="D100" s="123" t="s">
        <v>116</v>
      </c>
      <c r="E100" s="124"/>
      <c r="F100" s="124"/>
      <c r="G100" s="124"/>
      <c r="H100" s="124"/>
      <c r="I100" s="124"/>
      <c r="J100" s="125">
        <f>J204</f>
        <v>166.59</v>
      </c>
      <c r="L100" s="122"/>
    </row>
    <row r="101" spans="1:31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1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6.95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1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9.25" customHeight="1">
      <c r="A103" s="28"/>
      <c r="B103" s="29"/>
      <c r="C103" s="117" t="s">
        <v>117</v>
      </c>
      <c r="D103" s="28"/>
      <c r="E103" s="28"/>
      <c r="F103" s="28"/>
      <c r="G103" s="28"/>
      <c r="H103" s="28"/>
      <c r="I103" s="28"/>
      <c r="J103" s="126">
        <v>0</v>
      </c>
      <c r="K103" s="28"/>
      <c r="L103" s="41"/>
      <c r="N103" s="127" t="s">
        <v>38</v>
      </c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18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9.25" customHeight="1">
      <c r="A105" s="28"/>
      <c r="B105" s="29"/>
      <c r="C105" s="93" t="s">
        <v>102</v>
      </c>
      <c r="D105" s="94"/>
      <c r="E105" s="94"/>
      <c r="F105" s="94"/>
      <c r="G105" s="94"/>
      <c r="H105" s="94"/>
      <c r="I105" s="94"/>
      <c r="J105" s="95">
        <f>ROUND(J96+J103,2)</f>
        <v>5806.04</v>
      </c>
      <c r="K105" s="94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pans="1:31" s="2" customFormat="1" ht="6.95" customHeight="1">
      <c r="A110" s="2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18" t="s">
        <v>118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3" t="s">
        <v>13</v>
      </c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21" t="str">
        <f>E7</f>
        <v>Cabajska</v>
      </c>
      <c r="F114" s="222"/>
      <c r="G114" s="222"/>
      <c r="H114" s="222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3" t="s">
        <v>104</v>
      </c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>
      <c r="A116" s="28"/>
      <c r="B116" s="29"/>
      <c r="C116" s="28"/>
      <c r="D116" s="28"/>
      <c r="E116" s="212" t="str">
        <f>E9</f>
        <v>BLS01 - SO 01 - Školský p...</v>
      </c>
      <c r="F116" s="223"/>
      <c r="G116" s="223"/>
      <c r="H116" s="223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3" t="s">
        <v>17</v>
      </c>
      <c r="D118" s="28"/>
      <c r="E118" s="28"/>
      <c r="F118" s="21" t="str">
        <f>F12</f>
        <v xml:space="preserve"> </v>
      </c>
      <c r="G118" s="28"/>
      <c r="H118" s="28"/>
      <c r="I118" s="23" t="s">
        <v>19</v>
      </c>
      <c r="J118" s="54" t="str">
        <f>IF(J12="","",J12)</f>
        <v>4. 11. 2021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3" t="s">
        <v>21</v>
      </c>
      <c r="D120" s="28"/>
      <c r="E120" s="28"/>
      <c r="F120" s="21" t="str">
        <f>E15</f>
        <v xml:space="preserve"> </v>
      </c>
      <c r="G120" s="28"/>
      <c r="H120" s="28"/>
      <c r="I120" s="23" t="s">
        <v>28</v>
      </c>
      <c r="J120" s="24" t="str">
        <f>E21</f>
        <v xml:space="preserve"> </v>
      </c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>
      <c r="A121" s="28"/>
      <c r="B121" s="29"/>
      <c r="C121" s="23" t="s">
        <v>24</v>
      </c>
      <c r="D121" s="28"/>
      <c r="E121" s="28"/>
      <c r="F121" s="21" t="str">
        <f>IF(E18="","",E18)</f>
        <v>BAUMANN Nitra s.r.o.</v>
      </c>
      <c r="G121" s="28"/>
      <c r="H121" s="28"/>
      <c r="I121" s="23" t="s">
        <v>30</v>
      </c>
      <c r="J121" s="24" t="str">
        <f>E24</f>
        <v xml:space="preserve"> </v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28"/>
      <c r="B123" s="129"/>
      <c r="C123" s="130" t="s">
        <v>119</v>
      </c>
      <c r="D123" s="131" t="s">
        <v>59</v>
      </c>
      <c r="E123" s="131" t="s">
        <v>55</v>
      </c>
      <c r="F123" s="131" t="s">
        <v>56</v>
      </c>
      <c r="G123" s="131" t="s">
        <v>120</v>
      </c>
      <c r="H123" s="131" t="s">
        <v>121</v>
      </c>
      <c r="I123" s="131" t="s">
        <v>122</v>
      </c>
      <c r="J123" s="132" t="s">
        <v>110</v>
      </c>
      <c r="K123" s="133" t="s">
        <v>123</v>
      </c>
      <c r="L123" s="134"/>
      <c r="M123" s="61" t="s">
        <v>1</v>
      </c>
      <c r="N123" s="62" t="s">
        <v>38</v>
      </c>
      <c r="O123" s="62" t="s">
        <v>124</v>
      </c>
      <c r="P123" s="62" t="s">
        <v>125</v>
      </c>
      <c r="Q123" s="62" t="s">
        <v>126</v>
      </c>
      <c r="R123" s="62" t="s">
        <v>127</v>
      </c>
      <c r="S123" s="62" t="s">
        <v>128</v>
      </c>
      <c r="T123" s="62" t="s">
        <v>129</v>
      </c>
      <c r="U123" s="63" t="s">
        <v>130</v>
      </c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</row>
    <row r="124" spans="1:65" s="2" customFormat="1" ht="22.9" customHeight="1">
      <c r="A124" s="28"/>
      <c r="B124" s="29"/>
      <c r="C124" s="68" t="s">
        <v>106</v>
      </c>
      <c r="D124" s="28"/>
      <c r="E124" s="28"/>
      <c r="F124" s="28"/>
      <c r="G124" s="28"/>
      <c r="H124" s="28"/>
      <c r="I124" s="28"/>
      <c r="J124" s="135">
        <f>BK124</f>
        <v>5806.0400000000009</v>
      </c>
      <c r="K124" s="28"/>
      <c r="L124" s="29"/>
      <c r="M124" s="64"/>
      <c r="N124" s="55"/>
      <c r="O124" s="65"/>
      <c r="P124" s="136">
        <f>P125</f>
        <v>0</v>
      </c>
      <c r="Q124" s="65"/>
      <c r="R124" s="136">
        <f>R125</f>
        <v>0</v>
      </c>
      <c r="S124" s="65"/>
      <c r="T124" s="136">
        <f>T125</f>
        <v>0</v>
      </c>
      <c r="U124" s="66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4" t="s">
        <v>73</v>
      </c>
      <c r="AU124" s="14" t="s">
        <v>112</v>
      </c>
      <c r="BK124" s="137">
        <f>BK125</f>
        <v>5806.0400000000009</v>
      </c>
    </row>
    <row r="125" spans="1:65" s="12" customFormat="1" ht="25.9" customHeight="1">
      <c r="B125" s="138"/>
      <c r="D125" s="139" t="s">
        <v>73</v>
      </c>
      <c r="E125" s="140" t="s">
        <v>131</v>
      </c>
      <c r="F125" s="140" t="s">
        <v>132</v>
      </c>
      <c r="J125" s="141">
        <f>BK125</f>
        <v>5806.0400000000009</v>
      </c>
      <c r="L125" s="138"/>
      <c r="M125" s="142"/>
      <c r="N125" s="143"/>
      <c r="O125" s="143"/>
      <c r="P125" s="144">
        <f>P126+P201+P204</f>
        <v>0</v>
      </c>
      <c r="Q125" s="143"/>
      <c r="R125" s="144">
        <f>R126+R201+R204</f>
        <v>0</v>
      </c>
      <c r="S125" s="143"/>
      <c r="T125" s="144">
        <f>T126+T201+T204</f>
        <v>0</v>
      </c>
      <c r="U125" s="145"/>
      <c r="AR125" s="139" t="s">
        <v>133</v>
      </c>
      <c r="AT125" s="146" t="s">
        <v>73</v>
      </c>
      <c r="AU125" s="146" t="s">
        <v>74</v>
      </c>
      <c r="AY125" s="139" t="s">
        <v>134</v>
      </c>
      <c r="BK125" s="147">
        <f>BK126+BK201+BK204</f>
        <v>5806.0400000000009</v>
      </c>
    </row>
    <row r="126" spans="1:65" s="12" customFormat="1" ht="22.9" customHeight="1">
      <c r="B126" s="138"/>
      <c r="D126" s="139" t="s">
        <v>73</v>
      </c>
      <c r="E126" s="148" t="s">
        <v>135</v>
      </c>
      <c r="F126" s="148" t="s">
        <v>136</v>
      </c>
      <c r="J126" s="149">
        <f>BK126</f>
        <v>5172.170000000001</v>
      </c>
      <c r="L126" s="138"/>
      <c r="M126" s="142"/>
      <c r="N126" s="143"/>
      <c r="O126" s="143"/>
      <c r="P126" s="144">
        <f>SUM(P127:P200)</f>
        <v>0</v>
      </c>
      <c r="Q126" s="143"/>
      <c r="R126" s="144">
        <f>SUM(R127:R200)</f>
        <v>0</v>
      </c>
      <c r="S126" s="143"/>
      <c r="T126" s="144">
        <f>SUM(T127:T200)</f>
        <v>0</v>
      </c>
      <c r="U126" s="145"/>
      <c r="AR126" s="139" t="s">
        <v>133</v>
      </c>
      <c r="AT126" s="146" t="s">
        <v>73</v>
      </c>
      <c r="AU126" s="146" t="s">
        <v>82</v>
      </c>
      <c r="AY126" s="139" t="s">
        <v>134</v>
      </c>
      <c r="BK126" s="147">
        <f>SUM(BK127:BK200)</f>
        <v>5172.170000000001</v>
      </c>
    </row>
    <row r="127" spans="1:65" s="2" customFormat="1" ht="24.2" customHeight="1">
      <c r="A127" s="28"/>
      <c r="B127" s="150"/>
      <c r="C127" s="151" t="s">
        <v>82</v>
      </c>
      <c r="D127" s="151" t="s">
        <v>137</v>
      </c>
      <c r="E127" s="152" t="s">
        <v>138</v>
      </c>
      <c r="F127" s="153" t="s">
        <v>139</v>
      </c>
      <c r="G127" s="154" t="s">
        <v>140</v>
      </c>
      <c r="H127" s="155">
        <v>63</v>
      </c>
      <c r="I127" s="156">
        <v>1.44</v>
      </c>
      <c r="J127" s="156">
        <f>ROUND(I127*H127,2)</f>
        <v>90.72</v>
      </c>
      <c r="K127" s="157"/>
      <c r="L127" s="29"/>
      <c r="M127" s="158" t="s">
        <v>1</v>
      </c>
      <c r="N127" s="159" t="s">
        <v>40</v>
      </c>
      <c r="O127" s="160">
        <v>0</v>
      </c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0">
        <f>S127*H127</f>
        <v>0</v>
      </c>
      <c r="U127" s="161" t="s">
        <v>1</v>
      </c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2" t="s">
        <v>141</v>
      </c>
      <c r="AT127" s="162" t="s">
        <v>137</v>
      </c>
      <c r="AU127" s="162" t="s">
        <v>142</v>
      </c>
      <c r="AY127" s="14" t="s">
        <v>134</v>
      </c>
      <c r="BE127" s="163">
        <f>IF(N127="základná",J127,0)</f>
        <v>0</v>
      </c>
      <c r="BF127" s="163">
        <f>IF(N127="znížená",J127,0)</f>
        <v>90.72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4" t="s">
        <v>142</v>
      </c>
      <c r="BK127" s="163">
        <f>ROUND(I127*H127,2)</f>
        <v>90.72</v>
      </c>
      <c r="BL127" s="14" t="s">
        <v>141</v>
      </c>
      <c r="BM127" s="162" t="s">
        <v>142</v>
      </c>
    </row>
    <row r="128" spans="1:65" s="2" customFormat="1">
      <c r="A128" s="28"/>
      <c r="B128" s="29"/>
      <c r="C128" s="28"/>
      <c r="D128" s="164" t="s">
        <v>143</v>
      </c>
      <c r="E128" s="28"/>
      <c r="F128" s="165" t="s">
        <v>139</v>
      </c>
      <c r="G128" s="28"/>
      <c r="H128" s="28"/>
      <c r="I128" s="28"/>
      <c r="J128" s="28"/>
      <c r="K128" s="28"/>
      <c r="L128" s="29"/>
      <c r="M128" s="166"/>
      <c r="N128" s="167"/>
      <c r="O128" s="57"/>
      <c r="P128" s="57"/>
      <c r="Q128" s="57"/>
      <c r="R128" s="57"/>
      <c r="S128" s="57"/>
      <c r="T128" s="57"/>
      <c r="U128" s="5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143</v>
      </c>
      <c r="AU128" s="14" t="s">
        <v>142</v>
      </c>
    </row>
    <row r="129" spans="1:65" s="2" customFormat="1" ht="33" customHeight="1">
      <c r="A129" s="28"/>
      <c r="B129" s="150"/>
      <c r="C129" s="168" t="s">
        <v>142</v>
      </c>
      <c r="D129" s="168" t="s">
        <v>131</v>
      </c>
      <c r="E129" s="169" t="s">
        <v>144</v>
      </c>
      <c r="F129" s="170" t="s">
        <v>145</v>
      </c>
      <c r="G129" s="171" t="s">
        <v>146</v>
      </c>
      <c r="H129" s="172">
        <v>40.75</v>
      </c>
      <c r="I129" s="173">
        <v>1.32</v>
      </c>
      <c r="J129" s="173">
        <f>ROUND(I129*H129,2)</f>
        <v>53.79</v>
      </c>
      <c r="K129" s="174"/>
      <c r="L129" s="175"/>
      <c r="M129" s="176" t="s">
        <v>1</v>
      </c>
      <c r="N129" s="177" t="s">
        <v>40</v>
      </c>
      <c r="O129" s="160">
        <v>0</v>
      </c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0">
        <f>S129*H129</f>
        <v>0</v>
      </c>
      <c r="U129" s="161" t="s">
        <v>1</v>
      </c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2" t="s">
        <v>147</v>
      </c>
      <c r="AT129" s="162" t="s">
        <v>131</v>
      </c>
      <c r="AU129" s="162" t="s">
        <v>142</v>
      </c>
      <c r="AY129" s="14" t="s">
        <v>134</v>
      </c>
      <c r="BE129" s="163">
        <f>IF(N129="základná",J129,0)</f>
        <v>0</v>
      </c>
      <c r="BF129" s="163">
        <f>IF(N129="znížená",J129,0)</f>
        <v>53.79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4" t="s">
        <v>142</v>
      </c>
      <c r="BK129" s="163">
        <f>ROUND(I129*H129,2)</f>
        <v>53.79</v>
      </c>
      <c r="BL129" s="14" t="s">
        <v>141</v>
      </c>
      <c r="BM129" s="162" t="s">
        <v>148</v>
      </c>
    </row>
    <row r="130" spans="1:65" s="2" customFormat="1" ht="19.5">
      <c r="A130" s="28"/>
      <c r="B130" s="29"/>
      <c r="C130" s="28"/>
      <c r="D130" s="164" t="s">
        <v>143</v>
      </c>
      <c r="E130" s="28"/>
      <c r="F130" s="165" t="s">
        <v>145</v>
      </c>
      <c r="G130" s="28"/>
      <c r="H130" s="28"/>
      <c r="I130" s="28"/>
      <c r="J130" s="28"/>
      <c r="K130" s="28"/>
      <c r="L130" s="29"/>
      <c r="M130" s="166"/>
      <c r="N130" s="167"/>
      <c r="O130" s="57"/>
      <c r="P130" s="57"/>
      <c r="Q130" s="57"/>
      <c r="R130" s="57"/>
      <c r="S130" s="57"/>
      <c r="T130" s="57"/>
      <c r="U130" s="5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143</v>
      </c>
      <c r="AU130" s="14" t="s">
        <v>142</v>
      </c>
    </row>
    <row r="131" spans="1:65" s="2" customFormat="1" ht="16.5" customHeight="1">
      <c r="A131" s="28"/>
      <c r="B131" s="150"/>
      <c r="C131" s="151" t="s">
        <v>133</v>
      </c>
      <c r="D131" s="151" t="s">
        <v>137</v>
      </c>
      <c r="E131" s="152" t="s">
        <v>149</v>
      </c>
      <c r="F131" s="153" t="s">
        <v>150</v>
      </c>
      <c r="G131" s="154" t="s">
        <v>151</v>
      </c>
      <c r="H131" s="155">
        <v>136</v>
      </c>
      <c r="I131" s="156">
        <v>1.24</v>
      </c>
      <c r="J131" s="156">
        <f>ROUND(I131*H131,2)</f>
        <v>168.64</v>
      </c>
      <c r="K131" s="157"/>
      <c r="L131" s="29"/>
      <c r="M131" s="158" t="s">
        <v>1</v>
      </c>
      <c r="N131" s="159" t="s">
        <v>40</v>
      </c>
      <c r="O131" s="160">
        <v>0</v>
      </c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0">
        <f>S131*H131</f>
        <v>0</v>
      </c>
      <c r="U131" s="161" t="s">
        <v>1</v>
      </c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2" t="s">
        <v>141</v>
      </c>
      <c r="AT131" s="162" t="s">
        <v>137</v>
      </c>
      <c r="AU131" s="162" t="s">
        <v>142</v>
      </c>
      <c r="AY131" s="14" t="s">
        <v>134</v>
      </c>
      <c r="BE131" s="163">
        <f>IF(N131="základná",J131,0)</f>
        <v>0</v>
      </c>
      <c r="BF131" s="163">
        <f>IF(N131="znížená",J131,0)</f>
        <v>168.64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4" t="s">
        <v>142</v>
      </c>
      <c r="BK131" s="163">
        <f>ROUND(I131*H131,2)</f>
        <v>168.64</v>
      </c>
      <c r="BL131" s="14" t="s">
        <v>141</v>
      </c>
      <c r="BM131" s="162" t="s">
        <v>152</v>
      </c>
    </row>
    <row r="132" spans="1:65" s="2" customFormat="1">
      <c r="A132" s="28"/>
      <c r="B132" s="29"/>
      <c r="C132" s="28"/>
      <c r="D132" s="164" t="s">
        <v>143</v>
      </c>
      <c r="E132" s="28"/>
      <c r="F132" s="165" t="s">
        <v>150</v>
      </c>
      <c r="G132" s="28"/>
      <c r="H132" s="28"/>
      <c r="I132" s="28"/>
      <c r="J132" s="28"/>
      <c r="K132" s="28"/>
      <c r="L132" s="29"/>
      <c r="M132" s="166"/>
      <c r="N132" s="167"/>
      <c r="O132" s="57"/>
      <c r="P132" s="57"/>
      <c r="Q132" s="57"/>
      <c r="R132" s="57"/>
      <c r="S132" s="57"/>
      <c r="T132" s="57"/>
      <c r="U132" s="5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4" t="s">
        <v>143</v>
      </c>
      <c r="AU132" s="14" t="s">
        <v>142</v>
      </c>
    </row>
    <row r="133" spans="1:65" s="2" customFormat="1" ht="24.2" customHeight="1">
      <c r="A133" s="28"/>
      <c r="B133" s="150"/>
      <c r="C133" s="168" t="s">
        <v>148</v>
      </c>
      <c r="D133" s="168" t="s">
        <v>131</v>
      </c>
      <c r="E133" s="169" t="s">
        <v>153</v>
      </c>
      <c r="F133" s="170" t="s">
        <v>154</v>
      </c>
      <c r="G133" s="171" t="s">
        <v>151</v>
      </c>
      <c r="H133" s="172">
        <v>136</v>
      </c>
      <c r="I133" s="173">
        <v>2.79</v>
      </c>
      <c r="J133" s="173">
        <f>ROUND(I133*H133,2)</f>
        <v>379.44</v>
      </c>
      <c r="K133" s="174"/>
      <c r="L133" s="175"/>
      <c r="M133" s="176" t="s">
        <v>1</v>
      </c>
      <c r="N133" s="177" t="s">
        <v>40</v>
      </c>
      <c r="O133" s="160">
        <v>0</v>
      </c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0">
        <f>S133*H133</f>
        <v>0</v>
      </c>
      <c r="U133" s="161" t="s">
        <v>1</v>
      </c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2" t="s">
        <v>147</v>
      </c>
      <c r="AT133" s="162" t="s">
        <v>131</v>
      </c>
      <c r="AU133" s="162" t="s">
        <v>142</v>
      </c>
      <c r="AY133" s="14" t="s">
        <v>134</v>
      </c>
      <c r="BE133" s="163">
        <f>IF(N133="základná",J133,0)</f>
        <v>0</v>
      </c>
      <c r="BF133" s="163">
        <f>IF(N133="znížená",J133,0)</f>
        <v>379.44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4" t="s">
        <v>142</v>
      </c>
      <c r="BK133" s="163">
        <f>ROUND(I133*H133,2)</f>
        <v>379.44</v>
      </c>
      <c r="BL133" s="14" t="s">
        <v>141</v>
      </c>
      <c r="BM133" s="162" t="s">
        <v>155</v>
      </c>
    </row>
    <row r="134" spans="1:65" s="2" customFormat="1">
      <c r="A134" s="28"/>
      <c r="B134" s="29"/>
      <c r="C134" s="28"/>
      <c r="D134" s="164" t="s">
        <v>143</v>
      </c>
      <c r="E134" s="28"/>
      <c r="F134" s="165" t="s">
        <v>154</v>
      </c>
      <c r="G134" s="28"/>
      <c r="H134" s="28"/>
      <c r="I134" s="28"/>
      <c r="J134" s="28"/>
      <c r="K134" s="28"/>
      <c r="L134" s="29"/>
      <c r="M134" s="166"/>
      <c r="N134" s="167"/>
      <c r="O134" s="57"/>
      <c r="P134" s="57"/>
      <c r="Q134" s="57"/>
      <c r="R134" s="57"/>
      <c r="S134" s="57"/>
      <c r="T134" s="57"/>
      <c r="U134" s="5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4" t="s">
        <v>143</v>
      </c>
      <c r="AU134" s="14" t="s">
        <v>142</v>
      </c>
    </row>
    <row r="135" spans="1:65" s="2" customFormat="1" ht="24.2" customHeight="1">
      <c r="A135" s="28"/>
      <c r="B135" s="150"/>
      <c r="C135" s="168" t="s">
        <v>156</v>
      </c>
      <c r="D135" s="168" t="s">
        <v>131</v>
      </c>
      <c r="E135" s="169" t="s">
        <v>157</v>
      </c>
      <c r="F135" s="170" t="s">
        <v>158</v>
      </c>
      <c r="G135" s="171" t="s">
        <v>151</v>
      </c>
      <c r="H135" s="172">
        <v>136</v>
      </c>
      <c r="I135" s="173">
        <v>1.38</v>
      </c>
      <c r="J135" s="173">
        <f>ROUND(I135*H135,2)</f>
        <v>187.68</v>
      </c>
      <c r="K135" s="174"/>
      <c r="L135" s="175"/>
      <c r="M135" s="176" t="s">
        <v>1</v>
      </c>
      <c r="N135" s="177" t="s">
        <v>40</v>
      </c>
      <c r="O135" s="160">
        <v>0</v>
      </c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0">
        <f>S135*H135</f>
        <v>0</v>
      </c>
      <c r="U135" s="161" t="s">
        <v>1</v>
      </c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2" t="s">
        <v>147</v>
      </c>
      <c r="AT135" s="162" t="s">
        <v>131</v>
      </c>
      <c r="AU135" s="162" t="s">
        <v>142</v>
      </c>
      <c r="AY135" s="14" t="s">
        <v>134</v>
      </c>
      <c r="BE135" s="163">
        <f>IF(N135="základná",J135,0)</f>
        <v>0</v>
      </c>
      <c r="BF135" s="163">
        <f>IF(N135="znížená",J135,0)</f>
        <v>187.68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4" t="s">
        <v>142</v>
      </c>
      <c r="BK135" s="163">
        <f>ROUND(I135*H135,2)</f>
        <v>187.68</v>
      </c>
      <c r="BL135" s="14" t="s">
        <v>141</v>
      </c>
      <c r="BM135" s="162" t="s">
        <v>159</v>
      </c>
    </row>
    <row r="136" spans="1:65" s="2" customFormat="1" ht="19.5">
      <c r="A136" s="28"/>
      <c r="B136" s="29"/>
      <c r="C136" s="28"/>
      <c r="D136" s="164" t="s">
        <v>143</v>
      </c>
      <c r="E136" s="28"/>
      <c r="F136" s="165" t="s">
        <v>158</v>
      </c>
      <c r="G136" s="28"/>
      <c r="H136" s="28"/>
      <c r="I136" s="28"/>
      <c r="J136" s="28"/>
      <c r="K136" s="28"/>
      <c r="L136" s="29"/>
      <c r="M136" s="166"/>
      <c r="N136" s="167"/>
      <c r="O136" s="57"/>
      <c r="P136" s="57"/>
      <c r="Q136" s="57"/>
      <c r="R136" s="57"/>
      <c r="S136" s="57"/>
      <c r="T136" s="57"/>
      <c r="U136" s="5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4" t="s">
        <v>143</v>
      </c>
      <c r="AU136" s="14" t="s">
        <v>142</v>
      </c>
    </row>
    <row r="137" spans="1:65" s="2" customFormat="1" ht="24.2" customHeight="1">
      <c r="A137" s="28"/>
      <c r="B137" s="150"/>
      <c r="C137" s="151" t="s">
        <v>152</v>
      </c>
      <c r="D137" s="151" t="s">
        <v>137</v>
      </c>
      <c r="E137" s="152" t="s">
        <v>160</v>
      </c>
      <c r="F137" s="153" t="s">
        <v>161</v>
      </c>
      <c r="G137" s="154" t="s">
        <v>151</v>
      </c>
      <c r="H137" s="155">
        <v>1</v>
      </c>
      <c r="I137" s="156">
        <v>7.08</v>
      </c>
      <c r="J137" s="156">
        <f>ROUND(I137*H137,2)</f>
        <v>7.08</v>
      </c>
      <c r="K137" s="157"/>
      <c r="L137" s="29"/>
      <c r="M137" s="158" t="s">
        <v>1</v>
      </c>
      <c r="N137" s="159" t="s">
        <v>40</v>
      </c>
      <c r="O137" s="160">
        <v>0</v>
      </c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0">
        <f>S137*H137</f>
        <v>0</v>
      </c>
      <c r="U137" s="161" t="s">
        <v>1</v>
      </c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2" t="s">
        <v>141</v>
      </c>
      <c r="AT137" s="162" t="s">
        <v>137</v>
      </c>
      <c r="AU137" s="162" t="s">
        <v>142</v>
      </c>
      <c r="AY137" s="14" t="s">
        <v>134</v>
      </c>
      <c r="BE137" s="163">
        <f>IF(N137="základná",J137,0)</f>
        <v>0</v>
      </c>
      <c r="BF137" s="163">
        <f>IF(N137="znížená",J137,0)</f>
        <v>7.08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4" t="s">
        <v>142</v>
      </c>
      <c r="BK137" s="163">
        <f>ROUND(I137*H137,2)</f>
        <v>7.08</v>
      </c>
      <c r="BL137" s="14" t="s">
        <v>141</v>
      </c>
      <c r="BM137" s="162" t="s">
        <v>162</v>
      </c>
    </row>
    <row r="138" spans="1:65" s="2" customFormat="1">
      <c r="A138" s="28"/>
      <c r="B138" s="29"/>
      <c r="C138" s="28"/>
      <c r="D138" s="164" t="s">
        <v>143</v>
      </c>
      <c r="E138" s="28"/>
      <c r="F138" s="165" t="s">
        <v>161</v>
      </c>
      <c r="G138" s="28"/>
      <c r="H138" s="28"/>
      <c r="I138" s="28"/>
      <c r="J138" s="28"/>
      <c r="K138" s="28"/>
      <c r="L138" s="29"/>
      <c r="M138" s="166"/>
      <c r="N138" s="167"/>
      <c r="O138" s="57"/>
      <c r="P138" s="57"/>
      <c r="Q138" s="57"/>
      <c r="R138" s="57"/>
      <c r="S138" s="57"/>
      <c r="T138" s="57"/>
      <c r="U138" s="5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4" t="s">
        <v>143</v>
      </c>
      <c r="AU138" s="14" t="s">
        <v>142</v>
      </c>
    </row>
    <row r="139" spans="1:65" s="2" customFormat="1" ht="24.2" customHeight="1">
      <c r="A139" s="28"/>
      <c r="B139" s="150"/>
      <c r="C139" s="168" t="s">
        <v>163</v>
      </c>
      <c r="D139" s="168" t="s">
        <v>131</v>
      </c>
      <c r="E139" s="169" t="s">
        <v>164</v>
      </c>
      <c r="F139" s="170" t="s">
        <v>165</v>
      </c>
      <c r="G139" s="171" t="s">
        <v>151</v>
      </c>
      <c r="H139" s="172">
        <v>1</v>
      </c>
      <c r="I139" s="173">
        <v>8.26</v>
      </c>
      <c r="J139" s="173">
        <f>ROUND(I139*H139,2)</f>
        <v>8.26</v>
      </c>
      <c r="K139" s="174"/>
      <c r="L139" s="175"/>
      <c r="M139" s="176" t="s">
        <v>1</v>
      </c>
      <c r="N139" s="177" t="s">
        <v>40</v>
      </c>
      <c r="O139" s="160">
        <v>0</v>
      </c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0">
        <f>S139*H139</f>
        <v>0</v>
      </c>
      <c r="U139" s="161" t="s">
        <v>1</v>
      </c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2" t="s">
        <v>147</v>
      </c>
      <c r="AT139" s="162" t="s">
        <v>131</v>
      </c>
      <c r="AU139" s="162" t="s">
        <v>142</v>
      </c>
      <c r="AY139" s="14" t="s">
        <v>134</v>
      </c>
      <c r="BE139" s="163">
        <f>IF(N139="základná",J139,0)</f>
        <v>0</v>
      </c>
      <c r="BF139" s="163">
        <f>IF(N139="znížená",J139,0)</f>
        <v>8.26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4" t="s">
        <v>142</v>
      </c>
      <c r="BK139" s="163">
        <f>ROUND(I139*H139,2)</f>
        <v>8.26</v>
      </c>
      <c r="BL139" s="14" t="s">
        <v>141</v>
      </c>
      <c r="BM139" s="162" t="s">
        <v>166</v>
      </c>
    </row>
    <row r="140" spans="1:65" s="2" customFormat="1" ht="19.5">
      <c r="A140" s="28"/>
      <c r="B140" s="29"/>
      <c r="C140" s="28"/>
      <c r="D140" s="164" t="s">
        <v>143</v>
      </c>
      <c r="E140" s="28"/>
      <c r="F140" s="165" t="s">
        <v>165</v>
      </c>
      <c r="G140" s="28"/>
      <c r="H140" s="28"/>
      <c r="I140" s="28"/>
      <c r="J140" s="28"/>
      <c r="K140" s="28"/>
      <c r="L140" s="29"/>
      <c r="M140" s="166"/>
      <c r="N140" s="167"/>
      <c r="O140" s="57"/>
      <c r="P140" s="57"/>
      <c r="Q140" s="57"/>
      <c r="R140" s="57"/>
      <c r="S140" s="57"/>
      <c r="T140" s="57"/>
      <c r="U140" s="5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4" t="s">
        <v>143</v>
      </c>
      <c r="AU140" s="14" t="s">
        <v>142</v>
      </c>
    </row>
    <row r="141" spans="1:65" s="2" customFormat="1" ht="16.5" customHeight="1">
      <c r="A141" s="28"/>
      <c r="B141" s="150"/>
      <c r="C141" s="151" t="s">
        <v>155</v>
      </c>
      <c r="D141" s="151" t="s">
        <v>137</v>
      </c>
      <c r="E141" s="152" t="s">
        <v>167</v>
      </c>
      <c r="F141" s="153" t="s">
        <v>168</v>
      </c>
      <c r="G141" s="154" t="s">
        <v>151</v>
      </c>
      <c r="H141" s="155">
        <v>18</v>
      </c>
      <c r="I141" s="156">
        <v>2.82</v>
      </c>
      <c r="J141" s="156">
        <f>ROUND(I141*H141,2)</f>
        <v>50.76</v>
      </c>
      <c r="K141" s="157"/>
      <c r="L141" s="29"/>
      <c r="M141" s="158" t="s">
        <v>1</v>
      </c>
      <c r="N141" s="159" t="s">
        <v>40</v>
      </c>
      <c r="O141" s="160">
        <v>0</v>
      </c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0">
        <f>S141*H141</f>
        <v>0</v>
      </c>
      <c r="U141" s="161" t="s">
        <v>1</v>
      </c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2" t="s">
        <v>141</v>
      </c>
      <c r="AT141" s="162" t="s">
        <v>137</v>
      </c>
      <c r="AU141" s="162" t="s">
        <v>142</v>
      </c>
      <c r="AY141" s="14" t="s">
        <v>134</v>
      </c>
      <c r="BE141" s="163">
        <f>IF(N141="základná",J141,0)</f>
        <v>0</v>
      </c>
      <c r="BF141" s="163">
        <f>IF(N141="znížená",J141,0)</f>
        <v>50.76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4" t="s">
        <v>142</v>
      </c>
      <c r="BK141" s="163">
        <f>ROUND(I141*H141,2)</f>
        <v>50.76</v>
      </c>
      <c r="BL141" s="14" t="s">
        <v>141</v>
      </c>
      <c r="BM141" s="162" t="s">
        <v>169</v>
      </c>
    </row>
    <row r="142" spans="1:65" s="2" customFormat="1">
      <c r="A142" s="28"/>
      <c r="B142" s="29"/>
      <c r="C142" s="28"/>
      <c r="D142" s="164" t="s">
        <v>143</v>
      </c>
      <c r="E142" s="28"/>
      <c r="F142" s="165" t="s">
        <v>168</v>
      </c>
      <c r="G142" s="28"/>
      <c r="H142" s="28"/>
      <c r="I142" s="28"/>
      <c r="J142" s="28"/>
      <c r="K142" s="28"/>
      <c r="L142" s="29"/>
      <c r="M142" s="166"/>
      <c r="N142" s="167"/>
      <c r="O142" s="57"/>
      <c r="P142" s="57"/>
      <c r="Q142" s="57"/>
      <c r="R142" s="57"/>
      <c r="S142" s="57"/>
      <c r="T142" s="57"/>
      <c r="U142" s="5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143</v>
      </c>
      <c r="AU142" s="14" t="s">
        <v>142</v>
      </c>
    </row>
    <row r="143" spans="1:65" s="2" customFormat="1" ht="37.9" customHeight="1">
      <c r="A143" s="28"/>
      <c r="B143" s="150"/>
      <c r="C143" s="168" t="s">
        <v>170</v>
      </c>
      <c r="D143" s="168" t="s">
        <v>131</v>
      </c>
      <c r="E143" s="169" t="s">
        <v>171</v>
      </c>
      <c r="F143" s="170" t="s">
        <v>172</v>
      </c>
      <c r="G143" s="171" t="s">
        <v>151</v>
      </c>
      <c r="H143" s="172">
        <v>18</v>
      </c>
      <c r="I143" s="173">
        <v>1.39</v>
      </c>
      <c r="J143" s="173">
        <f>ROUND(I143*H143,2)</f>
        <v>25.02</v>
      </c>
      <c r="K143" s="174"/>
      <c r="L143" s="175"/>
      <c r="M143" s="176" t="s">
        <v>1</v>
      </c>
      <c r="N143" s="177" t="s">
        <v>40</v>
      </c>
      <c r="O143" s="160">
        <v>0</v>
      </c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0">
        <f>S143*H143</f>
        <v>0</v>
      </c>
      <c r="U143" s="161" t="s">
        <v>1</v>
      </c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2" t="s">
        <v>147</v>
      </c>
      <c r="AT143" s="162" t="s">
        <v>131</v>
      </c>
      <c r="AU143" s="162" t="s">
        <v>142</v>
      </c>
      <c r="AY143" s="14" t="s">
        <v>134</v>
      </c>
      <c r="BE143" s="163">
        <f>IF(N143="základná",J143,0)</f>
        <v>0</v>
      </c>
      <c r="BF143" s="163">
        <f>IF(N143="znížená",J143,0)</f>
        <v>25.02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4" t="s">
        <v>142</v>
      </c>
      <c r="BK143" s="163">
        <f>ROUND(I143*H143,2)</f>
        <v>25.02</v>
      </c>
      <c r="BL143" s="14" t="s">
        <v>141</v>
      </c>
      <c r="BM143" s="162" t="s">
        <v>173</v>
      </c>
    </row>
    <row r="144" spans="1:65" s="2" customFormat="1" ht="19.5">
      <c r="A144" s="28"/>
      <c r="B144" s="29"/>
      <c r="C144" s="28"/>
      <c r="D144" s="164" t="s">
        <v>143</v>
      </c>
      <c r="E144" s="28"/>
      <c r="F144" s="165" t="s">
        <v>172</v>
      </c>
      <c r="G144" s="28"/>
      <c r="H144" s="28"/>
      <c r="I144" s="28"/>
      <c r="J144" s="28"/>
      <c r="K144" s="28"/>
      <c r="L144" s="29"/>
      <c r="M144" s="166"/>
      <c r="N144" s="167"/>
      <c r="O144" s="57"/>
      <c r="P144" s="57"/>
      <c r="Q144" s="57"/>
      <c r="R144" s="57"/>
      <c r="S144" s="57"/>
      <c r="T144" s="57"/>
      <c r="U144" s="5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143</v>
      </c>
      <c r="AU144" s="14" t="s">
        <v>142</v>
      </c>
    </row>
    <row r="145" spans="1:65" s="2" customFormat="1" ht="16.5" customHeight="1">
      <c r="A145" s="28"/>
      <c r="B145" s="150"/>
      <c r="C145" s="151" t="s">
        <v>159</v>
      </c>
      <c r="D145" s="151" t="s">
        <v>137</v>
      </c>
      <c r="E145" s="152" t="s">
        <v>174</v>
      </c>
      <c r="F145" s="153" t="s">
        <v>175</v>
      </c>
      <c r="G145" s="154" t="s">
        <v>151</v>
      </c>
      <c r="H145" s="155">
        <v>3</v>
      </c>
      <c r="I145" s="156">
        <v>3.9</v>
      </c>
      <c r="J145" s="156">
        <f>ROUND(I145*H145,2)</f>
        <v>11.7</v>
      </c>
      <c r="K145" s="157"/>
      <c r="L145" s="29"/>
      <c r="M145" s="158" t="s">
        <v>1</v>
      </c>
      <c r="N145" s="159" t="s">
        <v>40</v>
      </c>
      <c r="O145" s="160">
        <v>0</v>
      </c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0">
        <f>S145*H145</f>
        <v>0</v>
      </c>
      <c r="U145" s="161" t="s">
        <v>1</v>
      </c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2" t="s">
        <v>141</v>
      </c>
      <c r="AT145" s="162" t="s">
        <v>137</v>
      </c>
      <c r="AU145" s="162" t="s">
        <v>142</v>
      </c>
      <c r="AY145" s="14" t="s">
        <v>134</v>
      </c>
      <c r="BE145" s="163">
        <f>IF(N145="základná",J145,0)</f>
        <v>0</v>
      </c>
      <c r="BF145" s="163">
        <f>IF(N145="znížená",J145,0)</f>
        <v>11.7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4" t="s">
        <v>142</v>
      </c>
      <c r="BK145" s="163">
        <f>ROUND(I145*H145,2)</f>
        <v>11.7</v>
      </c>
      <c r="BL145" s="14" t="s">
        <v>141</v>
      </c>
      <c r="BM145" s="162" t="s">
        <v>7</v>
      </c>
    </row>
    <row r="146" spans="1:65" s="2" customFormat="1">
      <c r="A146" s="28"/>
      <c r="B146" s="29"/>
      <c r="C146" s="28"/>
      <c r="D146" s="164" t="s">
        <v>143</v>
      </c>
      <c r="E146" s="28"/>
      <c r="F146" s="165" t="s">
        <v>175</v>
      </c>
      <c r="G146" s="28"/>
      <c r="H146" s="28"/>
      <c r="I146" s="28"/>
      <c r="J146" s="28"/>
      <c r="K146" s="28"/>
      <c r="L146" s="29"/>
      <c r="M146" s="166"/>
      <c r="N146" s="167"/>
      <c r="O146" s="57"/>
      <c r="P146" s="57"/>
      <c r="Q146" s="57"/>
      <c r="R146" s="57"/>
      <c r="S146" s="57"/>
      <c r="T146" s="57"/>
      <c r="U146" s="5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4" t="s">
        <v>143</v>
      </c>
      <c r="AU146" s="14" t="s">
        <v>142</v>
      </c>
    </row>
    <row r="147" spans="1:65" s="2" customFormat="1" ht="16.5" customHeight="1">
      <c r="A147" s="28"/>
      <c r="B147" s="150"/>
      <c r="C147" s="168" t="s">
        <v>176</v>
      </c>
      <c r="D147" s="168" t="s">
        <v>131</v>
      </c>
      <c r="E147" s="169" t="s">
        <v>177</v>
      </c>
      <c r="F147" s="170" t="s">
        <v>178</v>
      </c>
      <c r="G147" s="171" t="s">
        <v>151</v>
      </c>
      <c r="H147" s="172">
        <v>3</v>
      </c>
      <c r="I147" s="173">
        <v>1.4</v>
      </c>
      <c r="J147" s="173">
        <f>ROUND(I147*H147,2)</f>
        <v>4.2</v>
      </c>
      <c r="K147" s="174"/>
      <c r="L147" s="175"/>
      <c r="M147" s="176" t="s">
        <v>1</v>
      </c>
      <c r="N147" s="177" t="s">
        <v>40</v>
      </c>
      <c r="O147" s="160">
        <v>0</v>
      </c>
      <c r="P147" s="160">
        <f>O147*H147</f>
        <v>0</v>
      </c>
      <c r="Q147" s="160">
        <v>0</v>
      </c>
      <c r="R147" s="160">
        <f>Q147*H147</f>
        <v>0</v>
      </c>
      <c r="S147" s="160">
        <v>0</v>
      </c>
      <c r="T147" s="160">
        <f>S147*H147</f>
        <v>0</v>
      </c>
      <c r="U147" s="161" t="s">
        <v>1</v>
      </c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2" t="s">
        <v>147</v>
      </c>
      <c r="AT147" s="162" t="s">
        <v>131</v>
      </c>
      <c r="AU147" s="162" t="s">
        <v>142</v>
      </c>
      <c r="AY147" s="14" t="s">
        <v>134</v>
      </c>
      <c r="BE147" s="163">
        <f>IF(N147="základná",J147,0)</f>
        <v>0</v>
      </c>
      <c r="BF147" s="163">
        <f>IF(N147="znížená",J147,0)</f>
        <v>4.2</v>
      </c>
      <c r="BG147" s="163">
        <f>IF(N147="zákl. prenesená",J147,0)</f>
        <v>0</v>
      </c>
      <c r="BH147" s="163">
        <f>IF(N147="zníž. prenesená",J147,0)</f>
        <v>0</v>
      </c>
      <c r="BI147" s="163">
        <f>IF(N147="nulová",J147,0)</f>
        <v>0</v>
      </c>
      <c r="BJ147" s="14" t="s">
        <v>142</v>
      </c>
      <c r="BK147" s="163">
        <f>ROUND(I147*H147,2)</f>
        <v>4.2</v>
      </c>
      <c r="BL147" s="14" t="s">
        <v>141</v>
      </c>
      <c r="BM147" s="162" t="s">
        <v>179</v>
      </c>
    </row>
    <row r="148" spans="1:65" s="2" customFormat="1">
      <c r="A148" s="28"/>
      <c r="B148" s="29"/>
      <c r="C148" s="28"/>
      <c r="D148" s="164" t="s">
        <v>143</v>
      </c>
      <c r="E148" s="28"/>
      <c r="F148" s="165" t="s">
        <v>178</v>
      </c>
      <c r="G148" s="28"/>
      <c r="H148" s="28"/>
      <c r="I148" s="28"/>
      <c r="J148" s="28"/>
      <c r="K148" s="28"/>
      <c r="L148" s="29"/>
      <c r="M148" s="166"/>
      <c r="N148" s="167"/>
      <c r="O148" s="57"/>
      <c r="P148" s="57"/>
      <c r="Q148" s="57"/>
      <c r="R148" s="57"/>
      <c r="S148" s="57"/>
      <c r="T148" s="57"/>
      <c r="U148" s="5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4" t="s">
        <v>143</v>
      </c>
      <c r="AU148" s="14" t="s">
        <v>142</v>
      </c>
    </row>
    <row r="149" spans="1:65" s="2" customFormat="1" ht="16.5" customHeight="1">
      <c r="A149" s="28"/>
      <c r="B149" s="150"/>
      <c r="C149" s="151" t="s">
        <v>162</v>
      </c>
      <c r="D149" s="151" t="s">
        <v>137</v>
      </c>
      <c r="E149" s="152" t="s">
        <v>180</v>
      </c>
      <c r="F149" s="153" t="s">
        <v>181</v>
      </c>
      <c r="G149" s="154" t="s">
        <v>151</v>
      </c>
      <c r="H149" s="155">
        <v>9</v>
      </c>
      <c r="I149" s="156">
        <v>12.03</v>
      </c>
      <c r="J149" s="156">
        <f>ROUND(I149*H149,2)</f>
        <v>108.27</v>
      </c>
      <c r="K149" s="157"/>
      <c r="L149" s="29"/>
      <c r="M149" s="158" t="s">
        <v>1</v>
      </c>
      <c r="N149" s="159" t="s">
        <v>40</v>
      </c>
      <c r="O149" s="160">
        <v>0</v>
      </c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0">
        <f>S149*H149</f>
        <v>0</v>
      </c>
      <c r="U149" s="161" t="s">
        <v>1</v>
      </c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2" t="s">
        <v>141</v>
      </c>
      <c r="AT149" s="162" t="s">
        <v>137</v>
      </c>
      <c r="AU149" s="162" t="s">
        <v>142</v>
      </c>
      <c r="AY149" s="14" t="s">
        <v>134</v>
      </c>
      <c r="BE149" s="163">
        <f>IF(N149="základná",J149,0)</f>
        <v>0</v>
      </c>
      <c r="BF149" s="163">
        <f>IF(N149="znížená",J149,0)</f>
        <v>108.27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4" t="s">
        <v>142</v>
      </c>
      <c r="BK149" s="163">
        <f>ROUND(I149*H149,2)</f>
        <v>108.27</v>
      </c>
      <c r="BL149" s="14" t="s">
        <v>141</v>
      </c>
      <c r="BM149" s="162" t="s">
        <v>182</v>
      </c>
    </row>
    <row r="150" spans="1:65" s="2" customFormat="1">
      <c r="A150" s="28"/>
      <c r="B150" s="29"/>
      <c r="C150" s="28"/>
      <c r="D150" s="164" t="s">
        <v>143</v>
      </c>
      <c r="E150" s="28"/>
      <c r="F150" s="165" t="s">
        <v>181</v>
      </c>
      <c r="G150" s="28"/>
      <c r="H150" s="28"/>
      <c r="I150" s="28"/>
      <c r="J150" s="28"/>
      <c r="K150" s="28"/>
      <c r="L150" s="29"/>
      <c r="M150" s="166"/>
      <c r="N150" s="167"/>
      <c r="O150" s="57"/>
      <c r="P150" s="57"/>
      <c r="Q150" s="57"/>
      <c r="R150" s="57"/>
      <c r="S150" s="57"/>
      <c r="T150" s="57"/>
      <c r="U150" s="5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143</v>
      </c>
      <c r="AU150" s="14" t="s">
        <v>142</v>
      </c>
    </row>
    <row r="151" spans="1:65" s="2" customFormat="1" ht="24.2" customHeight="1">
      <c r="A151" s="28"/>
      <c r="B151" s="150"/>
      <c r="C151" s="168" t="s">
        <v>183</v>
      </c>
      <c r="D151" s="168" t="s">
        <v>131</v>
      </c>
      <c r="E151" s="169" t="s">
        <v>184</v>
      </c>
      <c r="F151" s="170" t="s">
        <v>185</v>
      </c>
      <c r="G151" s="171" t="s">
        <v>151</v>
      </c>
      <c r="H151" s="172">
        <v>9</v>
      </c>
      <c r="I151" s="173">
        <v>5.47</v>
      </c>
      <c r="J151" s="173">
        <f>ROUND(I151*H151,2)</f>
        <v>49.23</v>
      </c>
      <c r="K151" s="174"/>
      <c r="L151" s="175"/>
      <c r="M151" s="176" t="s">
        <v>1</v>
      </c>
      <c r="N151" s="177" t="s">
        <v>40</v>
      </c>
      <c r="O151" s="160">
        <v>0</v>
      </c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0">
        <f>S151*H151</f>
        <v>0</v>
      </c>
      <c r="U151" s="161" t="s">
        <v>1</v>
      </c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2" t="s">
        <v>147</v>
      </c>
      <c r="AT151" s="162" t="s">
        <v>131</v>
      </c>
      <c r="AU151" s="162" t="s">
        <v>142</v>
      </c>
      <c r="AY151" s="14" t="s">
        <v>134</v>
      </c>
      <c r="BE151" s="163">
        <f>IF(N151="základná",J151,0)</f>
        <v>0</v>
      </c>
      <c r="BF151" s="163">
        <f>IF(N151="znížená",J151,0)</f>
        <v>49.23</v>
      </c>
      <c r="BG151" s="163">
        <f>IF(N151="zákl. prenesená",J151,0)</f>
        <v>0</v>
      </c>
      <c r="BH151" s="163">
        <f>IF(N151="zníž. prenesená",J151,0)</f>
        <v>0</v>
      </c>
      <c r="BI151" s="163">
        <f>IF(N151="nulová",J151,0)</f>
        <v>0</v>
      </c>
      <c r="BJ151" s="14" t="s">
        <v>142</v>
      </c>
      <c r="BK151" s="163">
        <f>ROUND(I151*H151,2)</f>
        <v>49.23</v>
      </c>
      <c r="BL151" s="14" t="s">
        <v>141</v>
      </c>
      <c r="BM151" s="162" t="s">
        <v>186</v>
      </c>
    </row>
    <row r="152" spans="1:65" s="2" customFormat="1">
      <c r="A152" s="28"/>
      <c r="B152" s="29"/>
      <c r="C152" s="28"/>
      <c r="D152" s="164" t="s">
        <v>143</v>
      </c>
      <c r="E152" s="28"/>
      <c r="F152" s="165" t="s">
        <v>185</v>
      </c>
      <c r="G152" s="28"/>
      <c r="H152" s="28"/>
      <c r="I152" s="28"/>
      <c r="J152" s="28"/>
      <c r="K152" s="28"/>
      <c r="L152" s="29"/>
      <c r="M152" s="166"/>
      <c r="N152" s="167"/>
      <c r="O152" s="57"/>
      <c r="P152" s="57"/>
      <c r="Q152" s="57"/>
      <c r="R152" s="57"/>
      <c r="S152" s="57"/>
      <c r="T152" s="57"/>
      <c r="U152" s="5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4" t="s">
        <v>143</v>
      </c>
      <c r="AU152" s="14" t="s">
        <v>142</v>
      </c>
    </row>
    <row r="153" spans="1:65" s="2" customFormat="1" ht="21.75" customHeight="1">
      <c r="A153" s="28"/>
      <c r="B153" s="150"/>
      <c r="C153" s="151" t="s">
        <v>166</v>
      </c>
      <c r="D153" s="151" t="s">
        <v>137</v>
      </c>
      <c r="E153" s="152" t="s">
        <v>187</v>
      </c>
      <c r="F153" s="153" t="s">
        <v>188</v>
      </c>
      <c r="G153" s="154" t="s">
        <v>151</v>
      </c>
      <c r="H153" s="155">
        <v>18</v>
      </c>
      <c r="I153" s="156">
        <v>4.75</v>
      </c>
      <c r="J153" s="156">
        <f>ROUND(I153*H153,2)</f>
        <v>85.5</v>
      </c>
      <c r="K153" s="157"/>
      <c r="L153" s="29"/>
      <c r="M153" s="158" t="s">
        <v>1</v>
      </c>
      <c r="N153" s="159" t="s">
        <v>40</v>
      </c>
      <c r="O153" s="160">
        <v>0</v>
      </c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0">
        <f>S153*H153</f>
        <v>0</v>
      </c>
      <c r="U153" s="161" t="s">
        <v>1</v>
      </c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2" t="s">
        <v>141</v>
      </c>
      <c r="AT153" s="162" t="s">
        <v>137</v>
      </c>
      <c r="AU153" s="162" t="s">
        <v>142</v>
      </c>
      <c r="AY153" s="14" t="s">
        <v>134</v>
      </c>
      <c r="BE153" s="163">
        <f>IF(N153="základná",J153,0)</f>
        <v>0</v>
      </c>
      <c r="BF153" s="163">
        <f>IF(N153="znížená",J153,0)</f>
        <v>85.5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4" t="s">
        <v>142</v>
      </c>
      <c r="BK153" s="163">
        <f>ROUND(I153*H153,2)</f>
        <v>85.5</v>
      </c>
      <c r="BL153" s="14" t="s">
        <v>141</v>
      </c>
      <c r="BM153" s="162" t="s">
        <v>189</v>
      </c>
    </row>
    <row r="154" spans="1:65" s="2" customFormat="1">
      <c r="A154" s="28"/>
      <c r="B154" s="29"/>
      <c r="C154" s="28"/>
      <c r="D154" s="164" t="s">
        <v>143</v>
      </c>
      <c r="E154" s="28"/>
      <c r="F154" s="165" t="s">
        <v>188</v>
      </c>
      <c r="G154" s="28"/>
      <c r="H154" s="28"/>
      <c r="I154" s="28"/>
      <c r="J154" s="28"/>
      <c r="K154" s="28"/>
      <c r="L154" s="29"/>
      <c r="M154" s="166"/>
      <c r="N154" s="167"/>
      <c r="O154" s="57"/>
      <c r="P154" s="57"/>
      <c r="Q154" s="57"/>
      <c r="R154" s="57"/>
      <c r="S154" s="57"/>
      <c r="T154" s="57"/>
      <c r="U154" s="5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4" t="s">
        <v>143</v>
      </c>
      <c r="AU154" s="14" t="s">
        <v>142</v>
      </c>
    </row>
    <row r="155" spans="1:65" s="2" customFormat="1" ht="24.2" customHeight="1">
      <c r="A155" s="28"/>
      <c r="B155" s="150"/>
      <c r="C155" s="168" t="s">
        <v>190</v>
      </c>
      <c r="D155" s="168" t="s">
        <v>131</v>
      </c>
      <c r="E155" s="169" t="s">
        <v>191</v>
      </c>
      <c r="F155" s="170" t="s">
        <v>192</v>
      </c>
      <c r="G155" s="171" t="s">
        <v>151</v>
      </c>
      <c r="H155" s="172">
        <v>18</v>
      </c>
      <c r="I155" s="173">
        <v>0.85</v>
      </c>
      <c r="J155" s="173">
        <f>ROUND(I155*H155,2)</f>
        <v>15.3</v>
      </c>
      <c r="K155" s="174"/>
      <c r="L155" s="175"/>
      <c r="M155" s="176" t="s">
        <v>1</v>
      </c>
      <c r="N155" s="177" t="s">
        <v>40</v>
      </c>
      <c r="O155" s="160">
        <v>0</v>
      </c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0">
        <f>S155*H155</f>
        <v>0</v>
      </c>
      <c r="U155" s="161" t="s">
        <v>1</v>
      </c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2" t="s">
        <v>147</v>
      </c>
      <c r="AT155" s="162" t="s">
        <v>131</v>
      </c>
      <c r="AU155" s="162" t="s">
        <v>142</v>
      </c>
      <c r="AY155" s="14" t="s">
        <v>134</v>
      </c>
      <c r="BE155" s="163">
        <f>IF(N155="základná",J155,0)</f>
        <v>0</v>
      </c>
      <c r="BF155" s="163">
        <f>IF(N155="znížená",J155,0)</f>
        <v>15.3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4" t="s">
        <v>142</v>
      </c>
      <c r="BK155" s="163">
        <f>ROUND(I155*H155,2)</f>
        <v>15.3</v>
      </c>
      <c r="BL155" s="14" t="s">
        <v>141</v>
      </c>
      <c r="BM155" s="162" t="s">
        <v>193</v>
      </c>
    </row>
    <row r="156" spans="1:65" s="2" customFormat="1" ht="19.5">
      <c r="A156" s="28"/>
      <c r="B156" s="29"/>
      <c r="C156" s="28"/>
      <c r="D156" s="164" t="s">
        <v>143</v>
      </c>
      <c r="E156" s="28"/>
      <c r="F156" s="165" t="s">
        <v>192</v>
      </c>
      <c r="G156" s="28"/>
      <c r="H156" s="28"/>
      <c r="I156" s="28"/>
      <c r="J156" s="28"/>
      <c r="K156" s="28"/>
      <c r="L156" s="29"/>
      <c r="M156" s="166"/>
      <c r="N156" s="167"/>
      <c r="O156" s="57"/>
      <c r="P156" s="57"/>
      <c r="Q156" s="57"/>
      <c r="R156" s="57"/>
      <c r="S156" s="57"/>
      <c r="T156" s="57"/>
      <c r="U156" s="5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4" t="s">
        <v>143</v>
      </c>
      <c r="AU156" s="14" t="s">
        <v>142</v>
      </c>
    </row>
    <row r="157" spans="1:65" s="2" customFormat="1" ht="16.5" customHeight="1">
      <c r="A157" s="28"/>
      <c r="B157" s="150"/>
      <c r="C157" s="151" t="s">
        <v>169</v>
      </c>
      <c r="D157" s="151" t="s">
        <v>137</v>
      </c>
      <c r="E157" s="152" t="s">
        <v>194</v>
      </c>
      <c r="F157" s="153" t="s">
        <v>195</v>
      </c>
      <c r="G157" s="154" t="s">
        <v>151</v>
      </c>
      <c r="H157" s="155">
        <v>18</v>
      </c>
      <c r="I157" s="156">
        <v>13.72</v>
      </c>
      <c r="J157" s="156">
        <f>ROUND(I157*H157,2)</f>
        <v>246.96</v>
      </c>
      <c r="K157" s="157"/>
      <c r="L157" s="29"/>
      <c r="M157" s="158" t="s">
        <v>1</v>
      </c>
      <c r="N157" s="159" t="s">
        <v>40</v>
      </c>
      <c r="O157" s="160">
        <v>0</v>
      </c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0">
        <f>S157*H157</f>
        <v>0</v>
      </c>
      <c r="U157" s="161" t="s">
        <v>1</v>
      </c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2" t="s">
        <v>141</v>
      </c>
      <c r="AT157" s="162" t="s">
        <v>137</v>
      </c>
      <c r="AU157" s="162" t="s">
        <v>142</v>
      </c>
      <c r="AY157" s="14" t="s">
        <v>134</v>
      </c>
      <c r="BE157" s="163">
        <f>IF(N157="základná",J157,0)</f>
        <v>0</v>
      </c>
      <c r="BF157" s="163">
        <f>IF(N157="znížená",J157,0)</f>
        <v>246.96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4" t="s">
        <v>142</v>
      </c>
      <c r="BK157" s="163">
        <f>ROUND(I157*H157,2)</f>
        <v>246.96</v>
      </c>
      <c r="BL157" s="14" t="s">
        <v>141</v>
      </c>
      <c r="BM157" s="162" t="s">
        <v>196</v>
      </c>
    </row>
    <row r="158" spans="1:65" s="2" customFormat="1">
      <c r="A158" s="28"/>
      <c r="B158" s="29"/>
      <c r="C158" s="28"/>
      <c r="D158" s="164" t="s">
        <v>143</v>
      </c>
      <c r="E158" s="28"/>
      <c r="F158" s="165" t="s">
        <v>195</v>
      </c>
      <c r="G158" s="28"/>
      <c r="H158" s="28"/>
      <c r="I158" s="28"/>
      <c r="J158" s="28"/>
      <c r="K158" s="28"/>
      <c r="L158" s="29"/>
      <c r="M158" s="166"/>
      <c r="N158" s="167"/>
      <c r="O158" s="57"/>
      <c r="P158" s="57"/>
      <c r="Q158" s="57"/>
      <c r="R158" s="57"/>
      <c r="S158" s="57"/>
      <c r="T158" s="57"/>
      <c r="U158" s="5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T158" s="14" t="s">
        <v>143</v>
      </c>
      <c r="AU158" s="14" t="s">
        <v>142</v>
      </c>
    </row>
    <row r="159" spans="1:65" s="2" customFormat="1" ht="33" customHeight="1">
      <c r="A159" s="28"/>
      <c r="B159" s="150"/>
      <c r="C159" s="168" t="s">
        <v>197</v>
      </c>
      <c r="D159" s="168" t="s">
        <v>131</v>
      </c>
      <c r="E159" s="169" t="s">
        <v>198</v>
      </c>
      <c r="F159" s="170" t="s">
        <v>199</v>
      </c>
      <c r="G159" s="171" t="s">
        <v>151</v>
      </c>
      <c r="H159" s="172">
        <v>18</v>
      </c>
      <c r="I159" s="173">
        <v>16.760000000000002</v>
      </c>
      <c r="J159" s="173">
        <f>ROUND(I159*H159,2)</f>
        <v>301.68</v>
      </c>
      <c r="K159" s="174"/>
      <c r="L159" s="175"/>
      <c r="M159" s="176" t="s">
        <v>1</v>
      </c>
      <c r="N159" s="177" t="s">
        <v>40</v>
      </c>
      <c r="O159" s="160">
        <v>0</v>
      </c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0">
        <f>S159*H159</f>
        <v>0</v>
      </c>
      <c r="U159" s="161" t="s">
        <v>1</v>
      </c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2" t="s">
        <v>147</v>
      </c>
      <c r="AT159" s="162" t="s">
        <v>131</v>
      </c>
      <c r="AU159" s="162" t="s">
        <v>142</v>
      </c>
      <c r="AY159" s="14" t="s">
        <v>134</v>
      </c>
      <c r="BE159" s="163">
        <f>IF(N159="základná",J159,0)</f>
        <v>0</v>
      </c>
      <c r="BF159" s="163">
        <f>IF(N159="znížená",J159,0)</f>
        <v>301.68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4" t="s">
        <v>142</v>
      </c>
      <c r="BK159" s="163">
        <f>ROUND(I159*H159,2)</f>
        <v>301.68</v>
      </c>
      <c r="BL159" s="14" t="s">
        <v>141</v>
      </c>
      <c r="BM159" s="162" t="s">
        <v>200</v>
      </c>
    </row>
    <row r="160" spans="1:65" s="2" customFormat="1" ht="19.5">
      <c r="A160" s="28"/>
      <c r="B160" s="29"/>
      <c r="C160" s="28"/>
      <c r="D160" s="164" t="s">
        <v>143</v>
      </c>
      <c r="E160" s="28"/>
      <c r="F160" s="165" t="s">
        <v>199</v>
      </c>
      <c r="G160" s="28"/>
      <c r="H160" s="28"/>
      <c r="I160" s="28"/>
      <c r="J160" s="28"/>
      <c r="K160" s="28"/>
      <c r="L160" s="29"/>
      <c r="M160" s="166"/>
      <c r="N160" s="167"/>
      <c r="O160" s="57"/>
      <c r="P160" s="57"/>
      <c r="Q160" s="57"/>
      <c r="R160" s="57"/>
      <c r="S160" s="57"/>
      <c r="T160" s="57"/>
      <c r="U160" s="5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4" t="s">
        <v>143</v>
      </c>
      <c r="AU160" s="14" t="s">
        <v>142</v>
      </c>
    </row>
    <row r="161" spans="1:65" s="2" customFormat="1" ht="21.75" customHeight="1">
      <c r="A161" s="28"/>
      <c r="B161" s="150"/>
      <c r="C161" s="151" t="s">
        <v>173</v>
      </c>
      <c r="D161" s="151" t="s">
        <v>137</v>
      </c>
      <c r="E161" s="152" t="s">
        <v>201</v>
      </c>
      <c r="F161" s="153" t="s">
        <v>202</v>
      </c>
      <c r="G161" s="154" t="s">
        <v>140</v>
      </c>
      <c r="H161" s="155">
        <v>290</v>
      </c>
      <c r="I161" s="156">
        <v>2.2000000000000002</v>
      </c>
      <c r="J161" s="156">
        <f>ROUND(I161*H161,2)</f>
        <v>638</v>
      </c>
      <c r="K161" s="157"/>
      <c r="L161" s="29"/>
      <c r="M161" s="158" t="s">
        <v>1</v>
      </c>
      <c r="N161" s="159" t="s">
        <v>40</v>
      </c>
      <c r="O161" s="160">
        <v>0</v>
      </c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0">
        <f>S161*H161</f>
        <v>0</v>
      </c>
      <c r="U161" s="161" t="s">
        <v>1</v>
      </c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2" t="s">
        <v>141</v>
      </c>
      <c r="AT161" s="162" t="s">
        <v>137</v>
      </c>
      <c r="AU161" s="162" t="s">
        <v>142</v>
      </c>
      <c r="AY161" s="14" t="s">
        <v>134</v>
      </c>
      <c r="BE161" s="163">
        <f>IF(N161="základná",J161,0)</f>
        <v>0</v>
      </c>
      <c r="BF161" s="163">
        <f>IF(N161="znížená",J161,0)</f>
        <v>638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4" t="s">
        <v>142</v>
      </c>
      <c r="BK161" s="163">
        <f>ROUND(I161*H161,2)</f>
        <v>638</v>
      </c>
      <c r="BL161" s="14" t="s">
        <v>141</v>
      </c>
      <c r="BM161" s="162" t="s">
        <v>203</v>
      </c>
    </row>
    <row r="162" spans="1:65" s="2" customFormat="1">
      <c r="A162" s="28"/>
      <c r="B162" s="29"/>
      <c r="C162" s="28"/>
      <c r="D162" s="164" t="s">
        <v>143</v>
      </c>
      <c r="E162" s="28"/>
      <c r="F162" s="165" t="s">
        <v>202</v>
      </c>
      <c r="G162" s="28"/>
      <c r="H162" s="28"/>
      <c r="I162" s="28"/>
      <c r="J162" s="28"/>
      <c r="K162" s="28"/>
      <c r="L162" s="29"/>
      <c r="M162" s="166"/>
      <c r="N162" s="167"/>
      <c r="O162" s="57"/>
      <c r="P162" s="57"/>
      <c r="Q162" s="57"/>
      <c r="R162" s="57"/>
      <c r="S162" s="57"/>
      <c r="T162" s="57"/>
      <c r="U162" s="5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143</v>
      </c>
      <c r="AU162" s="14" t="s">
        <v>142</v>
      </c>
    </row>
    <row r="163" spans="1:65" s="2" customFormat="1" ht="21.75" customHeight="1">
      <c r="A163" s="28"/>
      <c r="B163" s="150"/>
      <c r="C163" s="168" t="s">
        <v>204</v>
      </c>
      <c r="D163" s="168" t="s">
        <v>131</v>
      </c>
      <c r="E163" s="169" t="s">
        <v>205</v>
      </c>
      <c r="F163" s="170" t="s">
        <v>206</v>
      </c>
      <c r="G163" s="171" t="s">
        <v>146</v>
      </c>
      <c r="H163" s="172">
        <v>39.15</v>
      </c>
      <c r="I163" s="173">
        <v>6.36</v>
      </c>
      <c r="J163" s="173">
        <f>ROUND(I163*H163,2)</f>
        <v>248.99</v>
      </c>
      <c r="K163" s="174"/>
      <c r="L163" s="175"/>
      <c r="M163" s="176" t="s">
        <v>1</v>
      </c>
      <c r="N163" s="177" t="s">
        <v>40</v>
      </c>
      <c r="O163" s="160">
        <v>0</v>
      </c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0">
        <f>S163*H163</f>
        <v>0</v>
      </c>
      <c r="U163" s="161" t="s">
        <v>1</v>
      </c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2" t="s">
        <v>147</v>
      </c>
      <c r="AT163" s="162" t="s">
        <v>131</v>
      </c>
      <c r="AU163" s="162" t="s">
        <v>142</v>
      </c>
      <c r="AY163" s="14" t="s">
        <v>134</v>
      </c>
      <c r="BE163" s="163">
        <f>IF(N163="základná",J163,0)</f>
        <v>0</v>
      </c>
      <c r="BF163" s="163">
        <f>IF(N163="znížená",J163,0)</f>
        <v>248.99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4" t="s">
        <v>142</v>
      </c>
      <c r="BK163" s="163">
        <f>ROUND(I163*H163,2)</f>
        <v>248.99</v>
      </c>
      <c r="BL163" s="14" t="s">
        <v>141</v>
      </c>
      <c r="BM163" s="162" t="s">
        <v>207</v>
      </c>
    </row>
    <row r="164" spans="1:65" s="2" customFormat="1">
      <c r="A164" s="28"/>
      <c r="B164" s="29"/>
      <c r="C164" s="28"/>
      <c r="D164" s="164" t="s">
        <v>143</v>
      </c>
      <c r="E164" s="28"/>
      <c r="F164" s="165" t="s">
        <v>206</v>
      </c>
      <c r="G164" s="28"/>
      <c r="H164" s="28"/>
      <c r="I164" s="28"/>
      <c r="J164" s="28"/>
      <c r="K164" s="28"/>
      <c r="L164" s="29"/>
      <c r="M164" s="166"/>
      <c r="N164" s="167"/>
      <c r="O164" s="57"/>
      <c r="P164" s="57"/>
      <c r="Q164" s="57"/>
      <c r="R164" s="57"/>
      <c r="S164" s="57"/>
      <c r="T164" s="57"/>
      <c r="U164" s="5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143</v>
      </c>
      <c r="AU164" s="14" t="s">
        <v>142</v>
      </c>
    </row>
    <row r="165" spans="1:65" s="2" customFormat="1" ht="21.75" customHeight="1">
      <c r="A165" s="28"/>
      <c r="B165" s="150"/>
      <c r="C165" s="151" t="s">
        <v>7</v>
      </c>
      <c r="D165" s="151" t="s">
        <v>137</v>
      </c>
      <c r="E165" s="152" t="s">
        <v>208</v>
      </c>
      <c r="F165" s="153" t="s">
        <v>209</v>
      </c>
      <c r="G165" s="154" t="s">
        <v>151</v>
      </c>
      <c r="H165" s="155">
        <v>58</v>
      </c>
      <c r="I165" s="156">
        <v>3.05</v>
      </c>
      <c r="J165" s="156">
        <f>ROUND(I165*H165,2)</f>
        <v>176.9</v>
      </c>
      <c r="K165" s="157"/>
      <c r="L165" s="29"/>
      <c r="M165" s="158" t="s">
        <v>1</v>
      </c>
      <c r="N165" s="159" t="s">
        <v>40</v>
      </c>
      <c r="O165" s="160">
        <v>0</v>
      </c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0">
        <f>S165*H165</f>
        <v>0</v>
      </c>
      <c r="U165" s="161" t="s">
        <v>1</v>
      </c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2" t="s">
        <v>141</v>
      </c>
      <c r="AT165" s="162" t="s">
        <v>137</v>
      </c>
      <c r="AU165" s="162" t="s">
        <v>142</v>
      </c>
      <c r="AY165" s="14" t="s">
        <v>134</v>
      </c>
      <c r="BE165" s="163">
        <f>IF(N165="základná",J165,0)</f>
        <v>0</v>
      </c>
      <c r="BF165" s="163">
        <f>IF(N165="znížená",J165,0)</f>
        <v>176.9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4" t="s">
        <v>142</v>
      </c>
      <c r="BK165" s="163">
        <f>ROUND(I165*H165,2)</f>
        <v>176.9</v>
      </c>
      <c r="BL165" s="14" t="s">
        <v>141</v>
      </c>
      <c r="BM165" s="162" t="s">
        <v>210</v>
      </c>
    </row>
    <row r="166" spans="1:65" s="2" customFormat="1">
      <c r="A166" s="28"/>
      <c r="B166" s="29"/>
      <c r="C166" s="28"/>
      <c r="D166" s="164" t="s">
        <v>143</v>
      </c>
      <c r="E166" s="28"/>
      <c r="F166" s="165" t="s">
        <v>209</v>
      </c>
      <c r="G166" s="28"/>
      <c r="H166" s="28"/>
      <c r="I166" s="28"/>
      <c r="J166" s="28"/>
      <c r="K166" s="28"/>
      <c r="L166" s="29"/>
      <c r="M166" s="166"/>
      <c r="N166" s="167"/>
      <c r="O166" s="57"/>
      <c r="P166" s="57"/>
      <c r="Q166" s="57"/>
      <c r="R166" s="57"/>
      <c r="S166" s="57"/>
      <c r="T166" s="57"/>
      <c r="U166" s="5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4" t="s">
        <v>143</v>
      </c>
      <c r="AU166" s="14" t="s">
        <v>142</v>
      </c>
    </row>
    <row r="167" spans="1:65" s="2" customFormat="1" ht="24.2" customHeight="1">
      <c r="A167" s="28"/>
      <c r="B167" s="150"/>
      <c r="C167" s="168" t="s">
        <v>211</v>
      </c>
      <c r="D167" s="168" t="s">
        <v>131</v>
      </c>
      <c r="E167" s="169" t="s">
        <v>212</v>
      </c>
      <c r="F167" s="170" t="s">
        <v>213</v>
      </c>
      <c r="G167" s="171" t="s">
        <v>151</v>
      </c>
      <c r="H167" s="172">
        <v>58</v>
      </c>
      <c r="I167" s="173">
        <v>0.56000000000000005</v>
      </c>
      <c r="J167" s="173">
        <f>ROUND(I167*H167,2)</f>
        <v>32.479999999999997</v>
      </c>
      <c r="K167" s="174"/>
      <c r="L167" s="175"/>
      <c r="M167" s="176" t="s">
        <v>1</v>
      </c>
      <c r="N167" s="177" t="s">
        <v>40</v>
      </c>
      <c r="O167" s="160">
        <v>0</v>
      </c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0">
        <f>S167*H167</f>
        <v>0</v>
      </c>
      <c r="U167" s="161" t="s">
        <v>1</v>
      </c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2" t="s">
        <v>147</v>
      </c>
      <c r="AT167" s="162" t="s">
        <v>131</v>
      </c>
      <c r="AU167" s="162" t="s">
        <v>142</v>
      </c>
      <c r="AY167" s="14" t="s">
        <v>134</v>
      </c>
      <c r="BE167" s="163">
        <f>IF(N167="základná",J167,0)</f>
        <v>0</v>
      </c>
      <c r="BF167" s="163">
        <f>IF(N167="znížená",J167,0)</f>
        <v>32.479999999999997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4" t="s">
        <v>142</v>
      </c>
      <c r="BK167" s="163">
        <f>ROUND(I167*H167,2)</f>
        <v>32.479999999999997</v>
      </c>
      <c r="BL167" s="14" t="s">
        <v>141</v>
      </c>
      <c r="BM167" s="162" t="s">
        <v>214</v>
      </c>
    </row>
    <row r="168" spans="1:65" s="2" customFormat="1" ht="19.5">
      <c r="A168" s="28"/>
      <c r="B168" s="29"/>
      <c r="C168" s="28"/>
      <c r="D168" s="164" t="s">
        <v>143</v>
      </c>
      <c r="E168" s="28"/>
      <c r="F168" s="165" t="s">
        <v>213</v>
      </c>
      <c r="G168" s="28"/>
      <c r="H168" s="28"/>
      <c r="I168" s="28"/>
      <c r="J168" s="28"/>
      <c r="K168" s="28"/>
      <c r="L168" s="29"/>
      <c r="M168" s="166"/>
      <c r="N168" s="167"/>
      <c r="O168" s="57"/>
      <c r="P168" s="57"/>
      <c r="Q168" s="57"/>
      <c r="R168" s="57"/>
      <c r="S168" s="57"/>
      <c r="T168" s="57"/>
      <c r="U168" s="5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4" t="s">
        <v>143</v>
      </c>
      <c r="AU168" s="14" t="s">
        <v>142</v>
      </c>
    </row>
    <row r="169" spans="1:65" s="2" customFormat="1" ht="21.75" customHeight="1">
      <c r="A169" s="28"/>
      <c r="B169" s="150"/>
      <c r="C169" s="151" t="s">
        <v>179</v>
      </c>
      <c r="D169" s="151" t="s">
        <v>137</v>
      </c>
      <c r="E169" s="152" t="s">
        <v>215</v>
      </c>
      <c r="F169" s="153" t="s">
        <v>216</v>
      </c>
      <c r="G169" s="154" t="s">
        <v>151</v>
      </c>
      <c r="H169" s="155">
        <v>6</v>
      </c>
      <c r="I169" s="156">
        <v>2.82</v>
      </c>
      <c r="J169" s="156">
        <f>ROUND(I169*H169,2)</f>
        <v>16.920000000000002</v>
      </c>
      <c r="K169" s="157"/>
      <c r="L169" s="29"/>
      <c r="M169" s="158" t="s">
        <v>1</v>
      </c>
      <c r="N169" s="159" t="s">
        <v>40</v>
      </c>
      <c r="O169" s="160">
        <v>0</v>
      </c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0">
        <f>S169*H169</f>
        <v>0</v>
      </c>
      <c r="U169" s="161" t="s">
        <v>1</v>
      </c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2" t="s">
        <v>141</v>
      </c>
      <c r="AT169" s="162" t="s">
        <v>137</v>
      </c>
      <c r="AU169" s="162" t="s">
        <v>142</v>
      </c>
      <c r="AY169" s="14" t="s">
        <v>134</v>
      </c>
      <c r="BE169" s="163">
        <f>IF(N169="základná",J169,0)</f>
        <v>0</v>
      </c>
      <c r="BF169" s="163">
        <f>IF(N169="znížená",J169,0)</f>
        <v>16.920000000000002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4" t="s">
        <v>142</v>
      </c>
      <c r="BK169" s="163">
        <f>ROUND(I169*H169,2)</f>
        <v>16.920000000000002</v>
      </c>
      <c r="BL169" s="14" t="s">
        <v>141</v>
      </c>
      <c r="BM169" s="162" t="s">
        <v>217</v>
      </c>
    </row>
    <row r="170" spans="1:65" s="2" customFormat="1">
      <c r="A170" s="28"/>
      <c r="B170" s="29"/>
      <c r="C170" s="28"/>
      <c r="D170" s="164" t="s">
        <v>143</v>
      </c>
      <c r="E170" s="28"/>
      <c r="F170" s="165" t="s">
        <v>216</v>
      </c>
      <c r="G170" s="28"/>
      <c r="H170" s="28"/>
      <c r="I170" s="28"/>
      <c r="J170" s="28"/>
      <c r="K170" s="28"/>
      <c r="L170" s="29"/>
      <c r="M170" s="166"/>
      <c r="N170" s="167"/>
      <c r="O170" s="57"/>
      <c r="P170" s="57"/>
      <c r="Q170" s="57"/>
      <c r="R170" s="57"/>
      <c r="S170" s="57"/>
      <c r="T170" s="57"/>
      <c r="U170" s="5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4" t="s">
        <v>143</v>
      </c>
      <c r="AU170" s="14" t="s">
        <v>142</v>
      </c>
    </row>
    <row r="171" spans="1:65" s="2" customFormat="1" ht="24.2" customHeight="1">
      <c r="A171" s="28"/>
      <c r="B171" s="150"/>
      <c r="C171" s="168" t="s">
        <v>218</v>
      </c>
      <c r="D171" s="168" t="s">
        <v>131</v>
      </c>
      <c r="E171" s="169" t="s">
        <v>219</v>
      </c>
      <c r="F171" s="170" t="s">
        <v>220</v>
      </c>
      <c r="G171" s="171" t="s">
        <v>151</v>
      </c>
      <c r="H171" s="172">
        <v>6</v>
      </c>
      <c r="I171" s="173">
        <v>0.8</v>
      </c>
      <c r="J171" s="173">
        <f>ROUND(I171*H171,2)</f>
        <v>4.8</v>
      </c>
      <c r="K171" s="174"/>
      <c r="L171" s="175"/>
      <c r="M171" s="176" t="s">
        <v>1</v>
      </c>
      <c r="N171" s="177" t="s">
        <v>40</v>
      </c>
      <c r="O171" s="160">
        <v>0</v>
      </c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0">
        <f>S171*H171</f>
        <v>0</v>
      </c>
      <c r="U171" s="161" t="s">
        <v>1</v>
      </c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2" t="s">
        <v>147</v>
      </c>
      <c r="AT171" s="162" t="s">
        <v>131</v>
      </c>
      <c r="AU171" s="162" t="s">
        <v>142</v>
      </c>
      <c r="AY171" s="14" t="s">
        <v>134</v>
      </c>
      <c r="BE171" s="163">
        <f>IF(N171="základná",J171,0)</f>
        <v>0</v>
      </c>
      <c r="BF171" s="163">
        <f>IF(N171="znížená",J171,0)</f>
        <v>4.8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4" t="s">
        <v>142</v>
      </c>
      <c r="BK171" s="163">
        <f>ROUND(I171*H171,2)</f>
        <v>4.8</v>
      </c>
      <c r="BL171" s="14" t="s">
        <v>141</v>
      </c>
      <c r="BM171" s="162" t="s">
        <v>221</v>
      </c>
    </row>
    <row r="172" spans="1:65" s="2" customFormat="1" ht="19.5">
      <c r="A172" s="28"/>
      <c r="B172" s="29"/>
      <c r="C172" s="28"/>
      <c r="D172" s="164" t="s">
        <v>143</v>
      </c>
      <c r="E172" s="28"/>
      <c r="F172" s="165" t="s">
        <v>220</v>
      </c>
      <c r="G172" s="28"/>
      <c r="H172" s="28"/>
      <c r="I172" s="28"/>
      <c r="J172" s="28"/>
      <c r="K172" s="28"/>
      <c r="L172" s="29"/>
      <c r="M172" s="166"/>
      <c r="N172" s="167"/>
      <c r="O172" s="57"/>
      <c r="P172" s="57"/>
      <c r="Q172" s="57"/>
      <c r="R172" s="57"/>
      <c r="S172" s="57"/>
      <c r="T172" s="57"/>
      <c r="U172" s="5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4" t="s">
        <v>143</v>
      </c>
      <c r="AU172" s="14" t="s">
        <v>142</v>
      </c>
    </row>
    <row r="173" spans="1:65" s="2" customFormat="1" ht="16.5" customHeight="1">
      <c r="A173" s="28"/>
      <c r="B173" s="150"/>
      <c r="C173" s="151" t="s">
        <v>182</v>
      </c>
      <c r="D173" s="151" t="s">
        <v>137</v>
      </c>
      <c r="E173" s="152" t="s">
        <v>222</v>
      </c>
      <c r="F173" s="153" t="s">
        <v>223</v>
      </c>
      <c r="G173" s="154" t="s">
        <v>151</v>
      </c>
      <c r="H173" s="155">
        <v>58</v>
      </c>
      <c r="I173" s="156">
        <v>1.98</v>
      </c>
      <c r="J173" s="156">
        <f>ROUND(I173*H173,2)</f>
        <v>114.84</v>
      </c>
      <c r="K173" s="157"/>
      <c r="L173" s="29"/>
      <c r="M173" s="158" t="s">
        <v>1</v>
      </c>
      <c r="N173" s="159" t="s">
        <v>40</v>
      </c>
      <c r="O173" s="160">
        <v>0</v>
      </c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0">
        <f>S173*H173</f>
        <v>0</v>
      </c>
      <c r="U173" s="161" t="s">
        <v>1</v>
      </c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2" t="s">
        <v>141</v>
      </c>
      <c r="AT173" s="162" t="s">
        <v>137</v>
      </c>
      <c r="AU173" s="162" t="s">
        <v>142</v>
      </c>
      <c r="AY173" s="14" t="s">
        <v>134</v>
      </c>
      <c r="BE173" s="163">
        <f>IF(N173="základná",J173,0)</f>
        <v>0</v>
      </c>
      <c r="BF173" s="163">
        <f>IF(N173="znížená",J173,0)</f>
        <v>114.84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4" t="s">
        <v>142</v>
      </c>
      <c r="BK173" s="163">
        <f>ROUND(I173*H173,2)</f>
        <v>114.84</v>
      </c>
      <c r="BL173" s="14" t="s">
        <v>141</v>
      </c>
      <c r="BM173" s="162" t="s">
        <v>224</v>
      </c>
    </row>
    <row r="174" spans="1:65" s="2" customFormat="1">
      <c r="A174" s="28"/>
      <c r="B174" s="29"/>
      <c r="C174" s="28"/>
      <c r="D174" s="164" t="s">
        <v>143</v>
      </c>
      <c r="E174" s="28"/>
      <c r="F174" s="165" t="s">
        <v>223</v>
      </c>
      <c r="G174" s="28"/>
      <c r="H174" s="28"/>
      <c r="I174" s="28"/>
      <c r="J174" s="28"/>
      <c r="K174" s="28"/>
      <c r="L174" s="29"/>
      <c r="M174" s="166"/>
      <c r="N174" s="167"/>
      <c r="O174" s="57"/>
      <c r="P174" s="57"/>
      <c r="Q174" s="57"/>
      <c r="R174" s="57"/>
      <c r="S174" s="57"/>
      <c r="T174" s="57"/>
      <c r="U174" s="5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4" t="s">
        <v>143</v>
      </c>
      <c r="AU174" s="14" t="s">
        <v>142</v>
      </c>
    </row>
    <row r="175" spans="1:65" s="2" customFormat="1" ht="33" customHeight="1">
      <c r="A175" s="28"/>
      <c r="B175" s="150"/>
      <c r="C175" s="168" t="s">
        <v>225</v>
      </c>
      <c r="D175" s="168" t="s">
        <v>131</v>
      </c>
      <c r="E175" s="169" t="s">
        <v>226</v>
      </c>
      <c r="F175" s="170" t="s">
        <v>227</v>
      </c>
      <c r="G175" s="171" t="s">
        <v>151</v>
      </c>
      <c r="H175" s="172">
        <v>58</v>
      </c>
      <c r="I175" s="173">
        <v>0.47</v>
      </c>
      <c r="J175" s="173">
        <f>ROUND(I175*H175,2)</f>
        <v>27.26</v>
      </c>
      <c r="K175" s="174"/>
      <c r="L175" s="175"/>
      <c r="M175" s="176" t="s">
        <v>1</v>
      </c>
      <c r="N175" s="177" t="s">
        <v>40</v>
      </c>
      <c r="O175" s="160">
        <v>0</v>
      </c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0">
        <f>S175*H175</f>
        <v>0</v>
      </c>
      <c r="U175" s="161" t="s">
        <v>1</v>
      </c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2" t="s">
        <v>147</v>
      </c>
      <c r="AT175" s="162" t="s">
        <v>131</v>
      </c>
      <c r="AU175" s="162" t="s">
        <v>142</v>
      </c>
      <c r="AY175" s="14" t="s">
        <v>134</v>
      </c>
      <c r="BE175" s="163">
        <f>IF(N175="základná",J175,0)</f>
        <v>0</v>
      </c>
      <c r="BF175" s="163">
        <f>IF(N175="znížená",J175,0)</f>
        <v>27.26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4" t="s">
        <v>142</v>
      </c>
      <c r="BK175" s="163">
        <f>ROUND(I175*H175,2)</f>
        <v>27.26</v>
      </c>
      <c r="BL175" s="14" t="s">
        <v>141</v>
      </c>
      <c r="BM175" s="162" t="s">
        <v>228</v>
      </c>
    </row>
    <row r="176" spans="1:65" s="2" customFormat="1" ht="19.5">
      <c r="A176" s="28"/>
      <c r="B176" s="29"/>
      <c r="C176" s="28"/>
      <c r="D176" s="164" t="s">
        <v>143</v>
      </c>
      <c r="E176" s="28"/>
      <c r="F176" s="165" t="s">
        <v>227</v>
      </c>
      <c r="G176" s="28"/>
      <c r="H176" s="28"/>
      <c r="I176" s="28"/>
      <c r="J176" s="28"/>
      <c r="K176" s="28"/>
      <c r="L176" s="29"/>
      <c r="M176" s="166"/>
      <c r="N176" s="167"/>
      <c r="O176" s="57"/>
      <c r="P176" s="57"/>
      <c r="Q176" s="57"/>
      <c r="R176" s="57"/>
      <c r="S176" s="57"/>
      <c r="T176" s="57"/>
      <c r="U176" s="5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4" t="s">
        <v>143</v>
      </c>
      <c r="AU176" s="14" t="s">
        <v>142</v>
      </c>
    </row>
    <row r="177" spans="1:65" s="2" customFormat="1" ht="16.5" customHeight="1">
      <c r="A177" s="28"/>
      <c r="B177" s="150"/>
      <c r="C177" s="151" t="s">
        <v>186</v>
      </c>
      <c r="D177" s="151" t="s">
        <v>137</v>
      </c>
      <c r="E177" s="152" t="s">
        <v>229</v>
      </c>
      <c r="F177" s="153" t="s">
        <v>230</v>
      </c>
      <c r="G177" s="154" t="s">
        <v>151</v>
      </c>
      <c r="H177" s="155">
        <v>4</v>
      </c>
      <c r="I177" s="156">
        <v>1.98</v>
      </c>
      <c r="J177" s="156">
        <f>ROUND(I177*H177,2)</f>
        <v>7.92</v>
      </c>
      <c r="K177" s="157"/>
      <c r="L177" s="29"/>
      <c r="M177" s="158" t="s">
        <v>1</v>
      </c>
      <c r="N177" s="159" t="s">
        <v>40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0">
        <f>S177*H177</f>
        <v>0</v>
      </c>
      <c r="U177" s="161" t="s">
        <v>1</v>
      </c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2" t="s">
        <v>141</v>
      </c>
      <c r="AT177" s="162" t="s">
        <v>137</v>
      </c>
      <c r="AU177" s="162" t="s">
        <v>142</v>
      </c>
      <c r="AY177" s="14" t="s">
        <v>134</v>
      </c>
      <c r="BE177" s="163">
        <f>IF(N177="základná",J177,0)</f>
        <v>0</v>
      </c>
      <c r="BF177" s="163">
        <f>IF(N177="znížená",J177,0)</f>
        <v>7.92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4" t="s">
        <v>142</v>
      </c>
      <c r="BK177" s="163">
        <f>ROUND(I177*H177,2)</f>
        <v>7.92</v>
      </c>
      <c r="BL177" s="14" t="s">
        <v>141</v>
      </c>
      <c r="BM177" s="162" t="s">
        <v>231</v>
      </c>
    </row>
    <row r="178" spans="1:65" s="2" customFormat="1">
      <c r="A178" s="28"/>
      <c r="B178" s="29"/>
      <c r="C178" s="28"/>
      <c r="D178" s="164" t="s">
        <v>143</v>
      </c>
      <c r="E178" s="28"/>
      <c r="F178" s="165" t="s">
        <v>230</v>
      </c>
      <c r="G178" s="28"/>
      <c r="H178" s="28"/>
      <c r="I178" s="28"/>
      <c r="J178" s="28"/>
      <c r="K178" s="28"/>
      <c r="L178" s="29"/>
      <c r="M178" s="166"/>
      <c r="N178" s="167"/>
      <c r="O178" s="57"/>
      <c r="P178" s="57"/>
      <c r="Q178" s="57"/>
      <c r="R178" s="57"/>
      <c r="S178" s="57"/>
      <c r="T178" s="57"/>
      <c r="U178" s="5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4" t="s">
        <v>143</v>
      </c>
      <c r="AU178" s="14" t="s">
        <v>142</v>
      </c>
    </row>
    <row r="179" spans="1:65" s="2" customFormat="1" ht="33" customHeight="1">
      <c r="A179" s="28"/>
      <c r="B179" s="150"/>
      <c r="C179" s="168" t="s">
        <v>232</v>
      </c>
      <c r="D179" s="168" t="s">
        <v>131</v>
      </c>
      <c r="E179" s="169" t="s">
        <v>233</v>
      </c>
      <c r="F179" s="170" t="s">
        <v>234</v>
      </c>
      <c r="G179" s="171" t="s">
        <v>151</v>
      </c>
      <c r="H179" s="172">
        <v>4</v>
      </c>
      <c r="I179" s="173">
        <v>0.62</v>
      </c>
      <c r="J179" s="173">
        <f>ROUND(I179*H179,2)</f>
        <v>2.48</v>
      </c>
      <c r="K179" s="174"/>
      <c r="L179" s="175"/>
      <c r="M179" s="176" t="s">
        <v>1</v>
      </c>
      <c r="N179" s="177" t="s">
        <v>40</v>
      </c>
      <c r="O179" s="160">
        <v>0</v>
      </c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0">
        <f>S179*H179</f>
        <v>0</v>
      </c>
      <c r="U179" s="161" t="s">
        <v>1</v>
      </c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2" t="s">
        <v>147</v>
      </c>
      <c r="AT179" s="162" t="s">
        <v>131</v>
      </c>
      <c r="AU179" s="162" t="s">
        <v>142</v>
      </c>
      <c r="AY179" s="14" t="s">
        <v>134</v>
      </c>
      <c r="BE179" s="163">
        <f>IF(N179="základná",J179,0)</f>
        <v>0</v>
      </c>
      <c r="BF179" s="163">
        <f>IF(N179="znížená",J179,0)</f>
        <v>2.48</v>
      </c>
      <c r="BG179" s="163">
        <f>IF(N179="zákl. prenesená",J179,0)</f>
        <v>0</v>
      </c>
      <c r="BH179" s="163">
        <f>IF(N179="zníž. prenesená",J179,0)</f>
        <v>0</v>
      </c>
      <c r="BI179" s="163">
        <f>IF(N179="nulová",J179,0)</f>
        <v>0</v>
      </c>
      <c r="BJ179" s="14" t="s">
        <v>142</v>
      </c>
      <c r="BK179" s="163">
        <f>ROUND(I179*H179,2)</f>
        <v>2.48</v>
      </c>
      <c r="BL179" s="14" t="s">
        <v>141</v>
      </c>
      <c r="BM179" s="162" t="s">
        <v>235</v>
      </c>
    </row>
    <row r="180" spans="1:65" s="2" customFormat="1" ht="19.5">
      <c r="A180" s="28"/>
      <c r="B180" s="29"/>
      <c r="C180" s="28"/>
      <c r="D180" s="164" t="s">
        <v>143</v>
      </c>
      <c r="E180" s="28"/>
      <c r="F180" s="165" t="s">
        <v>234</v>
      </c>
      <c r="G180" s="28"/>
      <c r="H180" s="28"/>
      <c r="I180" s="28"/>
      <c r="J180" s="28"/>
      <c r="K180" s="28"/>
      <c r="L180" s="29"/>
      <c r="M180" s="166"/>
      <c r="N180" s="167"/>
      <c r="O180" s="57"/>
      <c r="P180" s="57"/>
      <c r="Q180" s="57"/>
      <c r="R180" s="57"/>
      <c r="S180" s="57"/>
      <c r="T180" s="57"/>
      <c r="U180" s="5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4" t="s">
        <v>143</v>
      </c>
      <c r="AU180" s="14" t="s">
        <v>142</v>
      </c>
    </row>
    <row r="181" spans="1:65" s="2" customFormat="1" ht="16.5" customHeight="1">
      <c r="A181" s="28"/>
      <c r="B181" s="150"/>
      <c r="C181" s="151" t="s">
        <v>189</v>
      </c>
      <c r="D181" s="151" t="s">
        <v>137</v>
      </c>
      <c r="E181" s="152" t="s">
        <v>236</v>
      </c>
      <c r="F181" s="153" t="s">
        <v>237</v>
      </c>
      <c r="G181" s="154" t="s">
        <v>151</v>
      </c>
      <c r="H181" s="155">
        <v>18</v>
      </c>
      <c r="I181" s="156">
        <v>2.82</v>
      </c>
      <c r="J181" s="156">
        <f>ROUND(I181*H181,2)</f>
        <v>50.76</v>
      </c>
      <c r="K181" s="157"/>
      <c r="L181" s="29"/>
      <c r="M181" s="158" t="s">
        <v>1</v>
      </c>
      <c r="N181" s="159" t="s">
        <v>40</v>
      </c>
      <c r="O181" s="160">
        <v>0</v>
      </c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0">
        <f>S181*H181</f>
        <v>0</v>
      </c>
      <c r="U181" s="161" t="s">
        <v>1</v>
      </c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2" t="s">
        <v>141</v>
      </c>
      <c r="AT181" s="162" t="s">
        <v>137</v>
      </c>
      <c r="AU181" s="162" t="s">
        <v>142</v>
      </c>
      <c r="AY181" s="14" t="s">
        <v>134</v>
      </c>
      <c r="BE181" s="163">
        <f>IF(N181="základná",J181,0)</f>
        <v>0</v>
      </c>
      <c r="BF181" s="163">
        <f>IF(N181="znížená",J181,0)</f>
        <v>50.76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4" t="s">
        <v>142</v>
      </c>
      <c r="BK181" s="163">
        <f>ROUND(I181*H181,2)</f>
        <v>50.76</v>
      </c>
      <c r="BL181" s="14" t="s">
        <v>141</v>
      </c>
      <c r="BM181" s="162" t="s">
        <v>238</v>
      </c>
    </row>
    <row r="182" spans="1:65" s="2" customFormat="1">
      <c r="A182" s="28"/>
      <c r="B182" s="29"/>
      <c r="C182" s="28"/>
      <c r="D182" s="164" t="s">
        <v>143</v>
      </c>
      <c r="E182" s="28"/>
      <c r="F182" s="165" t="s">
        <v>237</v>
      </c>
      <c r="G182" s="28"/>
      <c r="H182" s="28"/>
      <c r="I182" s="28"/>
      <c r="J182" s="28"/>
      <c r="K182" s="28"/>
      <c r="L182" s="29"/>
      <c r="M182" s="166"/>
      <c r="N182" s="167"/>
      <c r="O182" s="57"/>
      <c r="P182" s="57"/>
      <c r="Q182" s="57"/>
      <c r="R182" s="57"/>
      <c r="S182" s="57"/>
      <c r="T182" s="57"/>
      <c r="U182" s="5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4" t="s">
        <v>143</v>
      </c>
      <c r="AU182" s="14" t="s">
        <v>142</v>
      </c>
    </row>
    <row r="183" spans="1:65" s="2" customFormat="1" ht="24.2" customHeight="1">
      <c r="A183" s="28"/>
      <c r="B183" s="150"/>
      <c r="C183" s="168" t="s">
        <v>239</v>
      </c>
      <c r="D183" s="168" t="s">
        <v>131</v>
      </c>
      <c r="E183" s="169" t="s">
        <v>240</v>
      </c>
      <c r="F183" s="170" t="s">
        <v>241</v>
      </c>
      <c r="G183" s="171" t="s">
        <v>151</v>
      </c>
      <c r="H183" s="172">
        <v>18</v>
      </c>
      <c r="I183" s="173">
        <v>1.18</v>
      </c>
      <c r="J183" s="173">
        <f>ROUND(I183*H183,2)</f>
        <v>21.24</v>
      </c>
      <c r="K183" s="174"/>
      <c r="L183" s="175"/>
      <c r="M183" s="176" t="s">
        <v>1</v>
      </c>
      <c r="N183" s="177" t="s">
        <v>40</v>
      </c>
      <c r="O183" s="160">
        <v>0</v>
      </c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0">
        <f>S183*H183</f>
        <v>0</v>
      </c>
      <c r="U183" s="161" t="s">
        <v>1</v>
      </c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2" t="s">
        <v>147</v>
      </c>
      <c r="AT183" s="162" t="s">
        <v>131</v>
      </c>
      <c r="AU183" s="162" t="s">
        <v>142</v>
      </c>
      <c r="AY183" s="14" t="s">
        <v>134</v>
      </c>
      <c r="BE183" s="163">
        <f>IF(N183="základná",J183,0)</f>
        <v>0</v>
      </c>
      <c r="BF183" s="163">
        <f>IF(N183="znížená",J183,0)</f>
        <v>21.24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4" t="s">
        <v>142</v>
      </c>
      <c r="BK183" s="163">
        <f>ROUND(I183*H183,2)</f>
        <v>21.24</v>
      </c>
      <c r="BL183" s="14" t="s">
        <v>141</v>
      </c>
      <c r="BM183" s="162" t="s">
        <v>242</v>
      </c>
    </row>
    <row r="184" spans="1:65" s="2" customFormat="1" ht="19.5">
      <c r="A184" s="28"/>
      <c r="B184" s="29"/>
      <c r="C184" s="28"/>
      <c r="D184" s="164" t="s">
        <v>143</v>
      </c>
      <c r="E184" s="28"/>
      <c r="F184" s="165" t="s">
        <v>241</v>
      </c>
      <c r="G184" s="28"/>
      <c r="H184" s="28"/>
      <c r="I184" s="28"/>
      <c r="J184" s="28"/>
      <c r="K184" s="28"/>
      <c r="L184" s="29"/>
      <c r="M184" s="166"/>
      <c r="N184" s="167"/>
      <c r="O184" s="57"/>
      <c r="P184" s="57"/>
      <c r="Q184" s="57"/>
      <c r="R184" s="57"/>
      <c r="S184" s="57"/>
      <c r="T184" s="57"/>
      <c r="U184" s="5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4" t="s">
        <v>143</v>
      </c>
      <c r="AU184" s="14" t="s">
        <v>142</v>
      </c>
    </row>
    <row r="185" spans="1:65" s="2" customFormat="1" ht="16.5" customHeight="1">
      <c r="A185" s="28"/>
      <c r="B185" s="150"/>
      <c r="C185" s="151" t="s">
        <v>193</v>
      </c>
      <c r="D185" s="151" t="s">
        <v>137</v>
      </c>
      <c r="E185" s="152" t="s">
        <v>243</v>
      </c>
      <c r="F185" s="153" t="s">
        <v>244</v>
      </c>
      <c r="G185" s="154" t="s">
        <v>151</v>
      </c>
      <c r="H185" s="155">
        <v>9</v>
      </c>
      <c r="I185" s="156">
        <v>2.82</v>
      </c>
      <c r="J185" s="156">
        <f>ROUND(I185*H185,2)</f>
        <v>25.38</v>
      </c>
      <c r="K185" s="157"/>
      <c r="L185" s="29"/>
      <c r="M185" s="158" t="s">
        <v>1</v>
      </c>
      <c r="N185" s="159" t="s">
        <v>40</v>
      </c>
      <c r="O185" s="160">
        <v>0</v>
      </c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0">
        <f>S185*H185</f>
        <v>0</v>
      </c>
      <c r="U185" s="161" t="s">
        <v>1</v>
      </c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2" t="s">
        <v>141</v>
      </c>
      <c r="AT185" s="162" t="s">
        <v>137</v>
      </c>
      <c r="AU185" s="162" t="s">
        <v>142</v>
      </c>
      <c r="AY185" s="14" t="s">
        <v>134</v>
      </c>
      <c r="BE185" s="163">
        <f>IF(N185="základná",J185,0)</f>
        <v>0</v>
      </c>
      <c r="BF185" s="163">
        <f>IF(N185="znížená",J185,0)</f>
        <v>25.38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4" t="s">
        <v>142</v>
      </c>
      <c r="BK185" s="163">
        <f>ROUND(I185*H185,2)</f>
        <v>25.38</v>
      </c>
      <c r="BL185" s="14" t="s">
        <v>141</v>
      </c>
      <c r="BM185" s="162" t="s">
        <v>245</v>
      </c>
    </row>
    <row r="186" spans="1:65" s="2" customFormat="1">
      <c r="A186" s="28"/>
      <c r="B186" s="29"/>
      <c r="C186" s="28"/>
      <c r="D186" s="164" t="s">
        <v>143</v>
      </c>
      <c r="E186" s="28"/>
      <c r="F186" s="165" t="s">
        <v>244</v>
      </c>
      <c r="G186" s="28"/>
      <c r="H186" s="28"/>
      <c r="I186" s="28"/>
      <c r="J186" s="28"/>
      <c r="K186" s="28"/>
      <c r="L186" s="29"/>
      <c r="M186" s="166"/>
      <c r="N186" s="167"/>
      <c r="O186" s="57"/>
      <c r="P186" s="57"/>
      <c r="Q186" s="57"/>
      <c r="R186" s="57"/>
      <c r="S186" s="57"/>
      <c r="T186" s="57"/>
      <c r="U186" s="5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4" t="s">
        <v>143</v>
      </c>
      <c r="AU186" s="14" t="s">
        <v>142</v>
      </c>
    </row>
    <row r="187" spans="1:65" s="2" customFormat="1" ht="24.2" customHeight="1">
      <c r="A187" s="28"/>
      <c r="B187" s="150"/>
      <c r="C187" s="168" t="s">
        <v>246</v>
      </c>
      <c r="D187" s="168" t="s">
        <v>131</v>
      </c>
      <c r="E187" s="169" t="s">
        <v>247</v>
      </c>
      <c r="F187" s="170" t="s">
        <v>248</v>
      </c>
      <c r="G187" s="171" t="s">
        <v>151</v>
      </c>
      <c r="H187" s="172">
        <v>9</v>
      </c>
      <c r="I187" s="173">
        <v>1.38</v>
      </c>
      <c r="J187" s="173">
        <f>ROUND(I187*H187,2)</f>
        <v>12.42</v>
      </c>
      <c r="K187" s="174"/>
      <c r="L187" s="175"/>
      <c r="M187" s="176" t="s">
        <v>1</v>
      </c>
      <c r="N187" s="177" t="s">
        <v>40</v>
      </c>
      <c r="O187" s="160">
        <v>0</v>
      </c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0">
        <f>S187*H187</f>
        <v>0</v>
      </c>
      <c r="U187" s="161" t="s">
        <v>1</v>
      </c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2" t="s">
        <v>147</v>
      </c>
      <c r="AT187" s="162" t="s">
        <v>131</v>
      </c>
      <c r="AU187" s="162" t="s">
        <v>142</v>
      </c>
      <c r="AY187" s="14" t="s">
        <v>134</v>
      </c>
      <c r="BE187" s="163">
        <f>IF(N187="základná",J187,0)</f>
        <v>0</v>
      </c>
      <c r="BF187" s="163">
        <f>IF(N187="znížená",J187,0)</f>
        <v>12.42</v>
      </c>
      <c r="BG187" s="163">
        <f>IF(N187="zákl. prenesená",J187,0)</f>
        <v>0</v>
      </c>
      <c r="BH187" s="163">
        <f>IF(N187="zníž. prenesená",J187,0)</f>
        <v>0</v>
      </c>
      <c r="BI187" s="163">
        <f>IF(N187="nulová",J187,0)</f>
        <v>0</v>
      </c>
      <c r="BJ187" s="14" t="s">
        <v>142</v>
      </c>
      <c r="BK187" s="163">
        <f>ROUND(I187*H187,2)</f>
        <v>12.42</v>
      </c>
      <c r="BL187" s="14" t="s">
        <v>141</v>
      </c>
      <c r="BM187" s="162" t="s">
        <v>249</v>
      </c>
    </row>
    <row r="188" spans="1:65" s="2" customFormat="1" ht="19.5">
      <c r="A188" s="28"/>
      <c r="B188" s="29"/>
      <c r="C188" s="28"/>
      <c r="D188" s="164" t="s">
        <v>143</v>
      </c>
      <c r="E188" s="28"/>
      <c r="F188" s="165" t="s">
        <v>248</v>
      </c>
      <c r="G188" s="28"/>
      <c r="H188" s="28"/>
      <c r="I188" s="28"/>
      <c r="J188" s="28"/>
      <c r="K188" s="28"/>
      <c r="L188" s="29"/>
      <c r="M188" s="166"/>
      <c r="N188" s="167"/>
      <c r="O188" s="57"/>
      <c r="P188" s="57"/>
      <c r="Q188" s="57"/>
      <c r="R188" s="57"/>
      <c r="S188" s="57"/>
      <c r="T188" s="57"/>
      <c r="U188" s="5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4" t="s">
        <v>143</v>
      </c>
      <c r="AU188" s="14" t="s">
        <v>142</v>
      </c>
    </row>
    <row r="189" spans="1:65" s="2" customFormat="1" ht="16.5" customHeight="1">
      <c r="A189" s="28"/>
      <c r="B189" s="150"/>
      <c r="C189" s="151" t="s">
        <v>196</v>
      </c>
      <c r="D189" s="151" t="s">
        <v>137</v>
      </c>
      <c r="E189" s="152" t="s">
        <v>250</v>
      </c>
      <c r="F189" s="153" t="s">
        <v>251</v>
      </c>
      <c r="G189" s="154" t="s">
        <v>151</v>
      </c>
      <c r="H189" s="155">
        <v>9</v>
      </c>
      <c r="I189" s="156">
        <v>0.88</v>
      </c>
      <c r="J189" s="156">
        <f>ROUND(I189*H189,2)</f>
        <v>7.92</v>
      </c>
      <c r="K189" s="157"/>
      <c r="L189" s="29"/>
      <c r="M189" s="158" t="s">
        <v>1</v>
      </c>
      <c r="N189" s="159" t="s">
        <v>40</v>
      </c>
      <c r="O189" s="160">
        <v>0</v>
      </c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0">
        <f>S189*H189</f>
        <v>0</v>
      </c>
      <c r="U189" s="161" t="s">
        <v>1</v>
      </c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2" t="s">
        <v>141</v>
      </c>
      <c r="AT189" s="162" t="s">
        <v>137</v>
      </c>
      <c r="AU189" s="162" t="s">
        <v>142</v>
      </c>
      <c r="AY189" s="14" t="s">
        <v>134</v>
      </c>
      <c r="BE189" s="163">
        <f>IF(N189="základná",J189,0)</f>
        <v>0</v>
      </c>
      <c r="BF189" s="163">
        <f>IF(N189="znížená",J189,0)</f>
        <v>7.92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4" t="s">
        <v>142</v>
      </c>
      <c r="BK189" s="163">
        <f>ROUND(I189*H189,2)</f>
        <v>7.92</v>
      </c>
      <c r="BL189" s="14" t="s">
        <v>141</v>
      </c>
      <c r="BM189" s="162" t="s">
        <v>141</v>
      </c>
    </row>
    <row r="190" spans="1:65" s="2" customFormat="1">
      <c r="A190" s="28"/>
      <c r="B190" s="29"/>
      <c r="C190" s="28"/>
      <c r="D190" s="164" t="s">
        <v>143</v>
      </c>
      <c r="E190" s="28"/>
      <c r="F190" s="165" t="s">
        <v>251</v>
      </c>
      <c r="G190" s="28"/>
      <c r="H190" s="28"/>
      <c r="I190" s="28"/>
      <c r="J190" s="28"/>
      <c r="K190" s="28"/>
      <c r="L190" s="29"/>
      <c r="M190" s="166"/>
      <c r="N190" s="167"/>
      <c r="O190" s="57"/>
      <c r="P190" s="57"/>
      <c r="Q190" s="57"/>
      <c r="R190" s="57"/>
      <c r="S190" s="57"/>
      <c r="T190" s="57"/>
      <c r="U190" s="5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4" t="s">
        <v>143</v>
      </c>
      <c r="AU190" s="14" t="s">
        <v>142</v>
      </c>
    </row>
    <row r="191" spans="1:65" s="2" customFormat="1" ht="24.2" customHeight="1">
      <c r="A191" s="28"/>
      <c r="B191" s="150"/>
      <c r="C191" s="168" t="s">
        <v>252</v>
      </c>
      <c r="D191" s="168" t="s">
        <v>131</v>
      </c>
      <c r="E191" s="169" t="s">
        <v>253</v>
      </c>
      <c r="F191" s="170" t="s">
        <v>254</v>
      </c>
      <c r="G191" s="171" t="s">
        <v>151</v>
      </c>
      <c r="H191" s="172">
        <v>9</v>
      </c>
      <c r="I191" s="173">
        <v>0.61</v>
      </c>
      <c r="J191" s="173">
        <f>ROUND(I191*H191,2)</f>
        <v>5.49</v>
      </c>
      <c r="K191" s="174"/>
      <c r="L191" s="175"/>
      <c r="M191" s="176" t="s">
        <v>1</v>
      </c>
      <c r="N191" s="177" t="s">
        <v>40</v>
      </c>
      <c r="O191" s="160">
        <v>0</v>
      </c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0">
        <f>S191*H191</f>
        <v>0</v>
      </c>
      <c r="U191" s="161" t="s">
        <v>1</v>
      </c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2" t="s">
        <v>147</v>
      </c>
      <c r="AT191" s="162" t="s">
        <v>131</v>
      </c>
      <c r="AU191" s="162" t="s">
        <v>142</v>
      </c>
      <c r="AY191" s="14" t="s">
        <v>134</v>
      </c>
      <c r="BE191" s="163">
        <f>IF(N191="základná",J191,0)</f>
        <v>0</v>
      </c>
      <c r="BF191" s="163">
        <f>IF(N191="znížená",J191,0)</f>
        <v>5.49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4" t="s">
        <v>142</v>
      </c>
      <c r="BK191" s="163">
        <f>ROUND(I191*H191,2)</f>
        <v>5.49</v>
      </c>
      <c r="BL191" s="14" t="s">
        <v>141</v>
      </c>
      <c r="BM191" s="162" t="s">
        <v>255</v>
      </c>
    </row>
    <row r="192" spans="1:65" s="2" customFormat="1" ht="19.5">
      <c r="A192" s="28"/>
      <c r="B192" s="29"/>
      <c r="C192" s="28"/>
      <c r="D192" s="164" t="s">
        <v>143</v>
      </c>
      <c r="E192" s="28"/>
      <c r="F192" s="165" t="s">
        <v>254</v>
      </c>
      <c r="G192" s="28"/>
      <c r="H192" s="28"/>
      <c r="I192" s="28"/>
      <c r="J192" s="28"/>
      <c r="K192" s="28"/>
      <c r="L192" s="29"/>
      <c r="M192" s="166"/>
      <c r="N192" s="167"/>
      <c r="O192" s="57"/>
      <c r="P192" s="57"/>
      <c r="Q192" s="57"/>
      <c r="R192" s="57"/>
      <c r="S192" s="57"/>
      <c r="T192" s="57"/>
      <c r="U192" s="5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4" t="s">
        <v>143</v>
      </c>
      <c r="AU192" s="14" t="s">
        <v>142</v>
      </c>
    </row>
    <row r="193" spans="1:65" s="2" customFormat="1" ht="16.5" customHeight="1">
      <c r="A193" s="28"/>
      <c r="B193" s="150"/>
      <c r="C193" s="151" t="s">
        <v>200</v>
      </c>
      <c r="D193" s="151" t="s">
        <v>137</v>
      </c>
      <c r="E193" s="152" t="s">
        <v>256</v>
      </c>
      <c r="F193" s="153" t="s">
        <v>257</v>
      </c>
      <c r="G193" s="154" t="s">
        <v>258</v>
      </c>
      <c r="H193" s="155">
        <v>1</v>
      </c>
      <c r="I193" s="156">
        <v>399</v>
      </c>
      <c r="J193" s="156">
        <f>ROUND(I193*H193,2)</f>
        <v>399</v>
      </c>
      <c r="K193" s="157"/>
      <c r="L193" s="29"/>
      <c r="M193" s="158" t="s">
        <v>1</v>
      </c>
      <c r="N193" s="159" t="s">
        <v>40</v>
      </c>
      <c r="O193" s="160">
        <v>0</v>
      </c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0">
        <f>S193*H193</f>
        <v>0</v>
      </c>
      <c r="U193" s="161" t="s">
        <v>1</v>
      </c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2" t="s">
        <v>141</v>
      </c>
      <c r="AT193" s="162" t="s">
        <v>137</v>
      </c>
      <c r="AU193" s="162" t="s">
        <v>142</v>
      </c>
      <c r="AY193" s="14" t="s">
        <v>134</v>
      </c>
      <c r="BE193" s="163">
        <f>IF(N193="základná",J193,0)</f>
        <v>0</v>
      </c>
      <c r="BF193" s="163">
        <f>IF(N193="znížená",J193,0)</f>
        <v>399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4" t="s">
        <v>142</v>
      </c>
      <c r="BK193" s="163">
        <f>ROUND(I193*H193,2)</f>
        <v>399</v>
      </c>
      <c r="BL193" s="14" t="s">
        <v>141</v>
      </c>
      <c r="BM193" s="162" t="s">
        <v>259</v>
      </c>
    </row>
    <row r="194" spans="1:65" s="2" customFormat="1">
      <c r="A194" s="28"/>
      <c r="B194" s="29"/>
      <c r="C194" s="28"/>
      <c r="D194" s="164" t="s">
        <v>143</v>
      </c>
      <c r="E194" s="28"/>
      <c r="F194" s="165" t="s">
        <v>257</v>
      </c>
      <c r="G194" s="28"/>
      <c r="H194" s="28"/>
      <c r="I194" s="28"/>
      <c r="J194" s="28"/>
      <c r="K194" s="28"/>
      <c r="L194" s="29"/>
      <c r="M194" s="166"/>
      <c r="N194" s="167"/>
      <c r="O194" s="57"/>
      <c r="P194" s="57"/>
      <c r="Q194" s="57"/>
      <c r="R194" s="57"/>
      <c r="S194" s="57"/>
      <c r="T194" s="57"/>
      <c r="U194" s="5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4" t="s">
        <v>143</v>
      </c>
      <c r="AU194" s="14" t="s">
        <v>142</v>
      </c>
    </row>
    <row r="195" spans="1:65" s="2" customFormat="1" ht="16.5" customHeight="1">
      <c r="A195" s="28"/>
      <c r="B195" s="150"/>
      <c r="C195" s="151" t="s">
        <v>260</v>
      </c>
      <c r="D195" s="151" t="s">
        <v>137</v>
      </c>
      <c r="E195" s="152" t="s">
        <v>261</v>
      </c>
      <c r="F195" s="153" t="s">
        <v>262</v>
      </c>
      <c r="G195" s="154" t="s">
        <v>263</v>
      </c>
      <c r="H195" s="155">
        <v>38.61</v>
      </c>
      <c r="I195" s="156">
        <v>13.125004499999999</v>
      </c>
      <c r="J195" s="156">
        <f>ROUND(I195*H195,2)</f>
        <v>506.76</v>
      </c>
      <c r="K195" s="157"/>
      <c r="L195" s="29"/>
      <c r="M195" s="158" t="s">
        <v>1</v>
      </c>
      <c r="N195" s="159" t="s">
        <v>40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0">
        <f>S195*H195</f>
        <v>0</v>
      </c>
      <c r="U195" s="161" t="s">
        <v>1</v>
      </c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2" t="s">
        <v>141</v>
      </c>
      <c r="AT195" s="162" t="s">
        <v>137</v>
      </c>
      <c r="AU195" s="162" t="s">
        <v>142</v>
      </c>
      <c r="AY195" s="14" t="s">
        <v>134</v>
      </c>
      <c r="BE195" s="163">
        <f>IF(N195="základná",J195,0)</f>
        <v>0</v>
      </c>
      <c r="BF195" s="163">
        <f>IF(N195="znížená",J195,0)</f>
        <v>506.76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4" t="s">
        <v>142</v>
      </c>
      <c r="BK195" s="163">
        <f>ROUND(I195*H195,2)</f>
        <v>506.76</v>
      </c>
      <c r="BL195" s="14" t="s">
        <v>141</v>
      </c>
      <c r="BM195" s="162" t="s">
        <v>264</v>
      </c>
    </row>
    <row r="196" spans="1:65" s="2" customFormat="1">
      <c r="A196" s="28"/>
      <c r="B196" s="29"/>
      <c r="C196" s="28"/>
      <c r="D196" s="164" t="s">
        <v>143</v>
      </c>
      <c r="E196" s="28"/>
      <c r="F196" s="165" t="s">
        <v>262</v>
      </c>
      <c r="G196" s="28"/>
      <c r="H196" s="28"/>
      <c r="I196" s="28"/>
      <c r="J196" s="28"/>
      <c r="K196" s="28"/>
      <c r="L196" s="29"/>
      <c r="M196" s="166"/>
      <c r="N196" s="167"/>
      <c r="O196" s="57"/>
      <c r="P196" s="57"/>
      <c r="Q196" s="57"/>
      <c r="R196" s="57"/>
      <c r="S196" s="57"/>
      <c r="T196" s="57"/>
      <c r="U196" s="5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143</v>
      </c>
      <c r="AU196" s="14" t="s">
        <v>142</v>
      </c>
    </row>
    <row r="197" spans="1:65" s="2" customFormat="1" ht="16.5" customHeight="1">
      <c r="A197" s="28"/>
      <c r="B197" s="150"/>
      <c r="C197" s="151" t="s">
        <v>203</v>
      </c>
      <c r="D197" s="151" t="s">
        <v>137</v>
      </c>
      <c r="E197" s="152" t="s">
        <v>265</v>
      </c>
      <c r="F197" s="153" t="s">
        <v>266</v>
      </c>
      <c r="G197" s="154" t="s">
        <v>263</v>
      </c>
      <c r="H197" s="155">
        <v>38.61</v>
      </c>
      <c r="I197" s="156">
        <v>16.065005509999999</v>
      </c>
      <c r="J197" s="156">
        <f>ROUND(I197*H197,2)</f>
        <v>620.27</v>
      </c>
      <c r="K197" s="157"/>
      <c r="L197" s="29"/>
      <c r="M197" s="158" t="s">
        <v>1</v>
      </c>
      <c r="N197" s="159" t="s">
        <v>40</v>
      </c>
      <c r="O197" s="160">
        <v>0</v>
      </c>
      <c r="P197" s="160">
        <f>O197*H197</f>
        <v>0</v>
      </c>
      <c r="Q197" s="160">
        <v>0</v>
      </c>
      <c r="R197" s="160">
        <f>Q197*H197</f>
        <v>0</v>
      </c>
      <c r="S197" s="160">
        <v>0</v>
      </c>
      <c r="T197" s="160">
        <f>S197*H197</f>
        <v>0</v>
      </c>
      <c r="U197" s="161" t="s">
        <v>1</v>
      </c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2" t="s">
        <v>141</v>
      </c>
      <c r="AT197" s="162" t="s">
        <v>137</v>
      </c>
      <c r="AU197" s="162" t="s">
        <v>142</v>
      </c>
      <c r="AY197" s="14" t="s">
        <v>134</v>
      </c>
      <c r="BE197" s="163">
        <f>IF(N197="základná",J197,0)</f>
        <v>0</v>
      </c>
      <c r="BF197" s="163">
        <f>IF(N197="znížená",J197,0)</f>
        <v>620.27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4" t="s">
        <v>142</v>
      </c>
      <c r="BK197" s="163">
        <f>ROUND(I197*H197,2)</f>
        <v>620.27</v>
      </c>
      <c r="BL197" s="14" t="s">
        <v>141</v>
      </c>
      <c r="BM197" s="162" t="s">
        <v>267</v>
      </c>
    </row>
    <row r="198" spans="1:65" s="2" customFormat="1">
      <c r="A198" s="28"/>
      <c r="B198" s="29"/>
      <c r="C198" s="28"/>
      <c r="D198" s="164" t="s">
        <v>143</v>
      </c>
      <c r="E198" s="28"/>
      <c r="F198" s="165" t="s">
        <v>266</v>
      </c>
      <c r="G198" s="28"/>
      <c r="H198" s="28"/>
      <c r="I198" s="28"/>
      <c r="J198" s="28"/>
      <c r="K198" s="28"/>
      <c r="L198" s="29"/>
      <c r="M198" s="166"/>
      <c r="N198" s="167"/>
      <c r="O198" s="57"/>
      <c r="P198" s="57"/>
      <c r="Q198" s="57"/>
      <c r="R198" s="57"/>
      <c r="S198" s="57"/>
      <c r="T198" s="57"/>
      <c r="U198" s="5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4" t="s">
        <v>143</v>
      </c>
      <c r="AU198" s="14" t="s">
        <v>142</v>
      </c>
    </row>
    <row r="199" spans="1:65" s="2" customFormat="1" ht="16.5" customHeight="1">
      <c r="A199" s="28"/>
      <c r="B199" s="150"/>
      <c r="C199" s="151" t="s">
        <v>268</v>
      </c>
      <c r="D199" s="151" t="s">
        <v>137</v>
      </c>
      <c r="E199" s="152" t="s">
        <v>269</v>
      </c>
      <c r="F199" s="153" t="s">
        <v>270</v>
      </c>
      <c r="G199" s="154" t="s">
        <v>263</v>
      </c>
      <c r="H199" s="155">
        <v>38.61</v>
      </c>
      <c r="I199" s="156">
        <v>11.865004069999999</v>
      </c>
      <c r="J199" s="156">
        <f>ROUND(I199*H199,2)</f>
        <v>458.11</v>
      </c>
      <c r="K199" s="157"/>
      <c r="L199" s="29"/>
      <c r="M199" s="158" t="s">
        <v>1</v>
      </c>
      <c r="N199" s="159" t="s">
        <v>40</v>
      </c>
      <c r="O199" s="160">
        <v>0</v>
      </c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0">
        <f>S199*H199</f>
        <v>0</v>
      </c>
      <c r="U199" s="161" t="s">
        <v>1</v>
      </c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2" t="s">
        <v>141</v>
      </c>
      <c r="AT199" s="162" t="s">
        <v>137</v>
      </c>
      <c r="AU199" s="162" t="s">
        <v>142</v>
      </c>
      <c r="AY199" s="14" t="s">
        <v>134</v>
      </c>
      <c r="BE199" s="163">
        <f>IF(N199="základná",J199,0)</f>
        <v>0</v>
      </c>
      <c r="BF199" s="163">
        <f>IF(N199="znížená",J199,0)</f>
        <v>458.11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4" t="s">
        <v>142</v>
      </c>
      <c r="BK199" s="163">
        <f>ROUND(I199*H199,2)</f>
        <v>458.11</v>
      </c>
      <c r="BL199" s="14" t="s">
        <v>141</v>
      </c>
      <c r="BM199" s="162" t="s">
        <v>271</v>
      </c>
    </row>
    <row r="200" spans="1:65" s="2" customFormat="1">
      <c r="A200" s="28"/>
      <c r="B200" s="29"/>
      <c r="C200" s="28"/>
      <c r="D200" s="164" t="s">
        <v>143</v>
      </c>
      <c r="E200" s="28"/>
      <c r="F200" s="165" t="s">
        <v>270</v>
      </c>
      <c r="G200" s="28"/>
      <c r="H200" s="28"/>
      <c r="I200" s="28"/>
      <c r="J200" s="28"/>
      <c r="K200" s="28"/>
      <c r="L200" s="29"/>
      <c r="M200" s="166"/>
      <c r="N200" s="167"/>
      <c r="O200" s="57"/>
      <c r="P200" s="57"/>
      <c r="Q200" s="57"/>
      <c r="R200" s="57"/>
      <c r="S200" s="57"/>
      <c r="T200" s="57"/>
      <c r="U200" s="5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4" t="s">
        <v>143</v>
      </c>
      <c r="AU200" s="14" t="s">
        <v>142</v>
      </c>
    </row>
    <row r="201" spans="1:65" s="12" customFormat="1" ht="22.9" customHeight="1">
      <c r="B201" s="138"/>
      <c r="D201" s="139" t="s">
        <v>73</v>
      </c>
      <c r="E201" s="148" t="s">
        <v>170</v>
      </c>
      <c r="F201" s="148" t="s">
        <v>272</v>
      </c>
      <c r="J201" s="149">
        <f>BK201</f>
        <v>467.28</v>
      </c>
      <c r="L201" s="138"/>
      <c r="M201" s="142"/>
      <c r="N201" s="143"/>
      <c r="O201" s="143"/>
      <c r="P201" s="144">
        <f>SUM(P202:P203)</f>
        <v>0</v>
      </c>
      <c r="Q201" s="143"/>
      <c r="R201" s="144">
        <f>SUM(R202:R203)</f>
        <v>0</v>
      </c>
      <c r="S201" s="143"/>
      <c r="T201" s="144">
        <f>SUM(T202:T203)</f>
        <v>0</v>
      </c>
      <c r="U201" s="145"/>
      <c r="AR201" s="139" t="s">
        <v>82</v>
      </c>
      <c r="AT201" s="146" t="s">
        <v>73</v>
      </c>
      <c r="AU201" s="146" t="s">
        <v>82</v>
      </c>
      <c r="AY201" s="139" t="s">
        <v>134</v>
      </c>
      <c r="BK201" s="147">
        <f>SUM(BK202:BK203)</f>
        <v>467.28</v>
      </c>
    </row>
    <row r="202" spans="1:65" s="2" customFormat="1" ht="37.9" customHeight="1">
      <c r="A202" s="28"/>
      <c r="B202" s="150"/>
      <c r="C202" s="151" t="s">
        <v>207</v>
      </c>
      <c r="D202" s="151" t="s">
        <v>137</v>
      </c>
      <c r="E202" s="152" t="s">
        <v>273</v>
      </c>
      <c r="F202" s="153" t="s">
        <v>274</v>
      </c>
      <c r="G202" s="154" t="s">
        <v>275</v>
      </c>
      <c r="H202" s="155">
        <v>6</v>
      </c>
      <c r="I202" s="156">
        <v>77.88</v>
      </c>
      <c r="J202" s="156">
        <f>ROUND(I202*H202,2)</f>
        <v>467.28</v>
      </c>
      <c r="K202" s="157"/>
      <c r="L202" s="29"/>
      <c r="M202" s="158" t="s">
        <v>1</v>
      </c>
      <c r="N202" s="159" t="s">
        <v>40</v>
      </c>
      <c r="O202" s="160">
        <v>0</v>
      </c>
      <c r="P202" s="160">
        <f>O202*H202</f>
        <v>0</v>
      </c>
      <c r="Q202" s="160">
        <v>0</v>
      </c>
      <c r="R202" s="160">
        <f>Q202*H202</f>
        <v>0</v>
      </c>
      <c r="S202" s="160">
        <v>0</v>
      </c>
      <c r="T202" s="160">
        <f>S202*H202</f>
        <v>0</v>
      </c>
      <c r="U202" s="161" t="s">
        <v>1</v>
      </c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62" t="s">
        <v>148</v>
      </c>
      <c r="AT202" s="162" t="s">
        <v>137</v>
      </c>
      <c r="AU202" s="162" t="s">
        <v>142</v>
      </c>
      <c r="AY202" s="14" t="s">
        <v>134</v>
      </c>
      <c r="BE202" s="163">
        <f>IF(N202="základná",J202,0)</f>
        <v>0</v>
      </c>
      <c r="BF202" s="163">
        <f>IF(N202="znížená",J202,0)</f>
        <v>467.28</v>
      </c>
      <c r="BG202" s="163">
        <f>IF(N202="zákl. prenesená",J202,0)</f>
        <v>0</v>
      </c>
      <c r="BH202" s="163">
        <f>IF(N202="zníž. prenesená",J202,0)</f>
        <v>0</v>
      </c>
      <c r="BI202" s="163">
        <f>IF(N202="nulová",J202,0)</f>
        <v>0</v>
      </c>
      <c r="BJ202" s="14" t="s">
        <v>142</v>
      </c>
      <c r="BK202" s="163">
        <f>ROUND(I202*H202,2)</f>
        <v>467.28</v>
      </c>
      <c r="BL202" s="14" t="s">
        <v>148</v>
      </c>
      <c r="BM202" s="162" t="s">
        <v>276</v>
      </c>
    </row>
    <row r="203" spans="1:65" s="2" customFormat="1" ht="19.5">
      <c r="A203" s="28"/>
      <c r="B203" s="29"/>
      <c r="C203" s="28"/>
      <c r="D203" s="164" t="s">
        <v>143</v>
      </c>
      <c r="E203" s="28"/>
      <c r="F203" s="165" t="s">
        <v>274</v>
      </c>
      <c r="G203" s="28"/>
      <c r="H203" s="28"/>
      <c r="I203" s="28"/>
      <c r="J203" s="28"/>
      <c r="K203" s="28"/>
      <c r="L203" s="29"/>
      <c r="M203" s="166"/>
      <c r="N203" s="167"/>
      <c r="O203" s="57"/>
      <c r="P203" s="57"/>
      <c r="Q203" s="57"/>
      <c r="R203" s="57"/>
      <c r="S203" s="57"/>
      <c r="T203" s="57"/>
      <c r="U203" s="5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T203" s="14" t="s">
        <v>143</v>
      </c>
      <c r="AU203" s="14" t="s">
        <v>142</v>
      </c>
    </row>
    <row r="204" spans="1:65" s="12" customFormat="1" ht="22.9" customHeight="1">
      <c r="B204" s="138"/>
      <c r="D204" s="139" t="s">
        <v>73</v>
      </c>
      <c r="E204" s="148" t="s">
        <v>277</v>
      </c>
      <c r="F204" s="148" t="s">
        <v>278</v>
      </c>
      <c r="J204" s="149">
        <f>BK204</f>
        <v>166.59</v>
      </c>
      <c r="L204" s="138"/>
      <c r="M204" s="142"/>
      <c r="N204" s="143"/>
      <c r="O204" s="143"/>
      <c r="P204" s="144">
        <f>SUM(P205:P206)</f>
        <v>0</v>
      </c>
      <c r="Q204" s="143"/>
      <c r="R204" s="144">
        <f>SUM(R205:R206)</f>
        <v>0</v>
      </c>
      <c r="S204" s="143"/>
      <c r="T204" s="144">
        <f>SUM(T205:T206)</f>
        <v>0</v>
      </c>
      <c r="U204" s="145"/>
      <c r="AR204" s="139" t="s">
        <v>133</v>
      </c>
      <c r="AT204" s="146" t="s">
        <v>73</v>
      </c>
      <c r="AU204" s="146" t="s">
        <v>82</v>
      </c>
      <c r="AY204" s="139" t="s">
        <v>134</v>
      </c>
      <c r="BK204" s="147">
        <f>SUM(BK205:BK206)</f>
        <v>166.59</v>
      </c>
    </row>
    <row r="205" spans="1:65" s="2" customFormat="1" ht="24.2" customHeight="1">
      <c r="A205" s="28"/>
      <c r="B205" s="150"/>
      <c r="C205" s="151" t="s">
        <v>279</v>
      </c>
      <c r="D205" s="151" t="s">
        <v>137</v>
      </c>
      <c r="E205" s="152" t="s">
        <v>280</v>
      </c>
      <c r="F205" s="153" t="s">
        <v>281</v>
      </c>
      <c r="G205" s="154" t="s">
        <v>140</v>
      </c>
      <c r="H205" s="155">
        <v>27</v>
      </c>
      <c r="I205" s="156">
        <v>6.17</v>
      </c>
      <c r="J205" s="156">
        <f>ROUND(I205*H205,2)</f>
        <v>166.59</v>
      </c>
      <c r="K205" s="157"/>
      <c r="L205" s="29"/>
      <c r="M205" s="158" t="s">
        <v>1</v>
      </c>
      <c r="N205" s="159" t="s">
        <v>40</v>
      </c>
      <c r="O205" s="160">
        <v>0</v>
      </c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0">
        <f>S205*H205</f>
        <v>0</v>
      </c>
      <c r="U205" s="161" t="s">
        <v>1</v>
      </c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2" t="s">
        <v>141</v>
      </c>
      <c r="AT205" s="162" t="s">
        <v>137</v>
      </c>
      <c r="AU205" s="162" t="s">
        <v>142</v>
      </c>
      <c r="AY205" s="14" t="s">
        <v>134</v>
      </c>
      <c r="BE205" s="163">
        <f>IF(N205="základná",J205,0)</f>
        <v>0</v>
      </c>
      <c r="BF205" s="163">
        <f>IF(N205="znížená",J205,0)</f>
        <v>166.59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4" t="s">
        <v>142</v>
      </c>
      <c r="BK205" s="163">
        <f>ROUND(I205*H205,2)</f>
        <v>166.59</v>
      </c>
      <c r="BL205" s="14" t="s">
        <v>141</v>
      </c>
      <c r="BM205" s="162" t="s">
        <v>282</v>
      </c>
    </row>
    <row r="206" spans="1:65" s="2" customFormat="1" ht="19.5">
      <c r="A206" s="28"/>
      <c r="B206" s="29"/>
      <c r="C206" s="28"/>
      <c r="D206" s="164" t="s">
        <v>143</v>
      </c>
      <c r="E206" s="28"/>
      <c r="F206" s="165" t="s">
        <v>281</v>
      </c>
      <c r="G206" s="28"/>
      <c r="H206" s="28"/>
      <c r="I206" s="28"/>
      <c r="J206" s="28"/>
      <c r="K206" s="28"/>
      <c r="L206" s="29"/>
      <c r="M206" s="178"/>
      <c r="N206" s="179"/>
      <c r="O206" s="180"/>
      <c r="P206" s="180"/>
      <c r="Q206" s="180"/>
      <c r="R206" s="180"/>
      <c r="S206" s="180"/>
      <c r="T206" s="180"/>
      <c r="U206" s="181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4" t="s">
        <v>143</v>
      </c>
      <c r="AU206" s="14" t="s">
        <v>142</v>
      </c>
    </row>
    <row r="207" spans="1:65" s="2" customFormat="1" ht="6.95" customHeight="1">
      <c r="A207" s="28"/>
      <c r="B207" s="46"/>
      <c r="C207" s="47"/>
      <c r="D207" s="47"/>
      <c r="E207" s="47"/>
      <c r="F207" s="47"/>
      <c r="G207" s="47"/>
      <c r="H207" s="47"/>
      <c r="I207" s="47"/>
      <c r="J207" s="47"/>
      <c r="K207" s="47"/>
      <c r="L207" s="29"/>
      <c r="M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</row>
  </sheetData>
  <autoFilter ref="C123:K206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1"/>
  <sheetViews>
    <sheetView showGridLines="0" topLeftCell="A61" workbookViewId="0">
      <selection activeCell="H67" sqref="H6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Cabajska</v>
      </c>
      <c r="F7" s="222"/>
      <c r="G7" s="222"/>
      <c r="H7" s="222"/>
      <c r="L7" s="17"/>
    </row>
    <row r="8" spans="1:46" s="2" customFormat="1" ht="12" customHeight="1">
      <c r="A8" s="28"/>
      <c r="B8" s="29"/>
      <c r="C8" s="28"/>
      <c r="D8" s="23" t="s">
        <v>104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2" t="s">
        <v>283</v>
      </c>
      <c r="F9" s="223"/>
      <c r="G9" s="223"/>
      <c r="H9" s="223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15</v>
      </c>
      <c r="E11" s="28"/>
      <c r="F11" s="21" t="s">
        <v>1</v>
      </c>
      <c r="G11" s="28"/>
      <c r="H11" s="28"/>
      <c r="I11" s="23" t="s">
        <v>16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17</v>
      </c>
      <c r="E12" s="28"/>
      <c r="F12" s="21" t="s">
        <v>18</v>
      </c>
      <c r="G12" s="28"/>
      <c r="H12" s="28"/>
      <c r="I12" s="23" t="s">
        <v>19</v>
      </c>
      <c r="J12" s="54" t="str">
        <f>'Rekapitulácia stavby'!AN8</f>
        <v>4. 11. 2021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21</v>
      </c>
      <c r="E14" s="28"/>
      <c r="F14" s="28"/>
      <c r="G14" s="28"/>
      <c r="H14" s="28"/>
      <c r="I14" s="23" t="s">
        <v>22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23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24</v>
      </c>
      <c r="E17" s="28"/>
      <c r="F17" s="28"/>
      <c r="G17" s="28"/>
      <c r="H17" s="28"/>
      <c r="I17" s="23" t="s">
        <v>22</v>
      </c>
      <c r="J17" s="21" t="s">
        <v>25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" t="s">
        <v>26</v>
      </c>
      <c r="F18" s="28"/>
      <c r="G18" s="28"/>
      <c r="H18" s="28"/>
      <c r="I18" s="23" t="s">
        <v>23</v>
      </c>
      <c r="J18" s="21" t="s">
        <v>27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28</v>
      </c>
      <c r="E20" s="28"/>
      <c r="F20" s="28"/>
      <c r="G20" s="28"/>
      <c r="H20" s="28"/>
      <c r="I20" s="23" t="s">
        <v>22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23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22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23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8" t="s">
        <v>1</v>
      </c>
      <c r="F27" s="198"/>
      <c r="G27" s="198"/>
      <c r="H27" s="198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106</v>
      </c>
      <c r="E30" s="28"/>
      <c r="F30" s="28"/>
      <c r="G30" s="28"/>
      <c r="H30" s="28"/>
      <c r="I30" s="28"/>
      <c r="J30" s="27">
        <f>J96</f>
        <v>6151.99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107</v>
      </c>
      <c r="E31" s="28"/>
      <c r="F31" s="28"/>
      <c r="G31" s="28"/>
      <c r="H31" s="28"/>
      <c r="I31" s="28"/>
      <c r="J31" s="27">
        <f>J103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34</v>
      </c>
      <c r="E32" s="28"/>
      <c r="F32" s="28"/>
      <c r="G32" s="28"/>
      <c r="H32" s="28"/>
      <c r="I32" s="28"/>
      <c r="J32" s="70">
        <f>ROUND(J30 + J31, 2)</f>
        <v>6151.99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36</v>
      </c>
      <c r="G34" s="28"/>
      <c r="H34" s="28"/>
      <c r="I34" s="32" t="s">
        <v>35</v>
      </c>
      <c r="J34" s="32" t="s">
        <v>37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38</v>
      </c>
      <c r="E35" s="34" t="s">
        <v>39</v>
      </c>
      <c r="F35" s="103">
        <f>ROUND((SUM(BE103:BE104) + SUM(BE124:BE220)),  2)</f>
        <v>0</v>
      </c>
      <c r="G35" s="104"/>
      <c r="H35" s="104"/>
      <c r="I35" s="105">
        <v>0.2</v>
      </c>
      <c r="J35" s="103">
        <f>ROUND(((SUM(BE103:BE104) + SUM(BE124:BE220))*I35),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40</v>
      </c>
      <c r="F36" s="106">
        <f>ROUND((SUM(BF103:BF104) + SUM(BF124:BF220)),  2)</f>
        <v>6151.99</v>
      </c>
      <c r="G36" s="28"/>
      <c r="H36" s="28"/>
      <c r="I36" s="107">
        <v>0.2</v>
      </c>
      <c r="J36" s="106">
        <f>ROUND(((SUM(BF103:BF104) + SUM(BF124:BF220))*I36),  2)</f>
        <v>1230.4000000000001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41</v>
      </c>
      <c r="F37" s="106">
        <f>ROUND((SUM(BG103:BG104) + SUM(BG124:BG220)),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42</v>
      </c>
      <c r="F38" s="106">
        <f>ROUND((SUM(BH103:BH104) + SUM(BH124:BH220)),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43</v>
      </c>
      <c r="F39" s="103">
        <f>ROUND((SUM(BI103:BI104) + SUM(BI124:BI220)),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44</v>
      </c>
      <c r="E41" s="59"/>
      <c r="F41" s="59"/>
      <c r="G41" s="109" t="s">
        <v>45</v>
      </c>
      <c r="H41" s="110" t="s">
        <v>46</v>
      </c>
      <c r="I41" s="59"/>
      <c r="J41" s="111">
        <f>SUM(J32:J39)</f>
        <v>7382.3899999999994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49</v>
      </c>
      <c r="E61" s="31"/>
      <c r="F61" s="113" t="s">
        <v>50</v>
      </c>
      <c r="G61" s="44" t="s">
        <v>49</v>
      </c>
      <c r="H61" s="31"/>
      <c r="I61" s="31"/>
      <c r="J61" s="114" t="s">
        <v>50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49</v>
      </c>
      <c r="E76" s="31"/>
      <c r="F76" s="113" t="s">
        <v>50</v>
      </c>
      <c r="G76" s="44" t="s">
        <v>49</v>
      </c>
      <c r="H76" s="31"/>
      <c r="I76" s="31"/>
      <c r="J76" s="114" t="s">
        <v>50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108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1" t="str">
        <f>E7</f>
        <v>Cabajska</v>
      </c>
      <c r="F85" s="222"/>
      <c r="G85" s="222"/>
      <c r="H85" s="222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104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2" t="str">
        <f>E9</f>
        <v>BLS02 - SO 02 - Stravovac...</v>
      </c>
      <c r="F87" s="223"/>
      <c r="G87" s="223"/>
      <c r="H87" s="223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17</v>
      </c>
      <c r="D89" s="28"/>
      <c r="E89" s="28"/>
      <c r="F89" s="21" t="str">
        <f>F12</f>
        <v xml:space="preserve"> </v>
      </c>
      <c r="G89" s="28"/>
      <c r="H89" s="28"/>
      <c r="I89" s="23" t="s">
        <v>19</v>
      </c>
      <c r="J89" s="54" t="str">
        <f>IF(J12="","",J12)</f>
        <v>4. 11. 2021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21</v>
      </c>
      <c r="D91" s="28"/>
      <c r="E91" s="28"/>
      <c r="F91" s="21" t="str">
        <f>E15</f>
        <v xml:space="preserve"> </v>
      </c>
      <c r="G91" s="28"/>
      <c r="H91" s="28"/>
      <c r="I91" s="23" t="s">
        <v>28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24</v>
      </c>
      <c r="D92" s="28"/>
      <c r="E92" s="28"/>
      <c r="F92" s="21" t="str">
        <f>IF(E18="","",E18)</f>
        <v>BAUMANN Nitra s.r.o.</v>
      </c>
      <c r="G92" s="28"/>
      <c r="H92" s="28"/>
      <c r="I92" s="23" t="s">
        <v>30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109</v>
      </c>
      <c r="D94" s="94"/>
      <c r="E94" s="94"/>
      <c r="F94" s="94"/>
      <c r="G94" s="94"/>
      <c r="H94" s="94"/>
      <c r="I94" s="94"/>
      <c r="J94" s="116" t="s">
        <v>110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111</v>
      </c>
      <c r="D96" s="28"/>
      <c r="E96" s="28"/>
      <c r="F96" s="28"/>
      <c r="G96" s="28"/>
      <c r="H96" s="28"/>
      <c r="I96" s="28"/>
      <c r="J96" s="70">
        <f>J124</f>
        <v>6151.99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112</v>
      </c>
    </row>
    <row r="97" spans="1:31" s="9" customFormat="1" ht="24.95" customHeight="1">
      <c r="B97" s="118"/>
      <c r="D97" s="119" t="s">
        <v>113</v>
      </c>
      <c r="E97" s="120"/>
      <c r="F97" s="120"/>
      <c r="G97" s="120"/>
      <c r="H97" s="120"/>
      <c r="I97" s="120"/>
      <c r="J97" s="121">
        <f>J125</f>
        <v>6151.99</v>
      </c>
      <c r="L97" s="118"/>
    </row>
    <row r="98" spans="1:31" s="10" customFormat="1" ht="19.899999999999999" customHeight="1">
      <c r="B98" s="122"/>
      <c r="D98" s="123" t="s">
        <v>114</v>
      </c>
      <c r="E98" s="124"/>
      <c r="F98" s="124"/>
      <c r="G98" s="124"/>
      <c r="H98" s="124"/>
      <c r="I98" s="124"/>
      <c r="J98" s="125">
        <f>J126</f>
        <v>5477.95</v>
      </c>
      <c r="L98" s="122"/>
    </row>
    <row r="99" spans="1:31" s="10" customFormat="1" ht="19.899999999999999" customHeight="1">
      <c r="B99" s="122"/>
      <c r="D99" s="123" t="s">
        <v>115</v>
      </c>
      <c r="E99" s="124"/>
      <c r="F99" s="124"/>
      <c r="G99" s="124"/>
      <c r="H99" s="124"/>
      <c r="I99" s="124"/>
      <c r="J99" s="125">
        <f>J215</f>
        <v>511.8</v>
      </c>
      <c r="L99" s="122"/>
    </row>
    <row r="100" spans="1:31" s="10" customFormat="1" ht="19.899999999999999" customHeight="1">
      <c r="B100" s="122"/>
      <c r="D100" s="123" t="s">
        <v>116</v>
      </c>
      <c r="E100" s="124"/>
      <c r="F100" s="124"/>
      <c r="G100" s="124"/>
      <c r="H100" s="124"/>
      <c r="I100" s="124"/>
      <c r="J100" s="125">
        <f>J218</f>
        <v>162.24</v>
      </c>
      <c r="L100" s="122"/>
    </row>
    <row r="101" spans="1:31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1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6.95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1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9.25" customHeight="1">
      <c r="A103" s="28"/>
      <c r="B103" s="29"/>
      <c r="C103" s="117" t="s">
        <v>117</v>
      </c>
      <c r="D103" s="28"/>
      <c r="E103" s="28"/>
      <c r="F103" s="28"/>
      <c r="G103" s="28"/>
      <c r="H103" s="28"/>
      <c r="I103" s="28"/>
      <c r="J103" s="126">
        <v>0</v>
      </c>
      <c r="K103" s="28"/>
      <c r="L103" s="41"/>
      <c r="N103" s="127" t="s">
        <v>38</v>
      </c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18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9.25" customHeight="1">
      <c r="A105" s="28"/>
      <c r="B105" s="29"/>
      <c r="C105" s="93" t="s">
        <v>102</v>
      </c>
      <c r="D105" s="94"/>
      <c r="E105" s="94"/>
      <c r="F105" s="94"/>
      <c r="G105" s="94"/>
      <c r="H105" s="94"/>
      <c r="I105" s="94"/>
      <c r="J105" s="95">
        <f>ROUND(J96+J103,2)</f>
        <v>6151.99</v>
      </c>
      <c r="K105" s="94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pans="1:31" s="2" customFormat="1" ht="6.95" customHeight="1">
      <c r="A110" s="2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18" t="s">
        <v>118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3" t="s">
        <v>13</v>
      </c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21" t="str">
        <f>E7</f>
        <v>Cabajska</v>
      </c>
      <c r="F114" s="222"/>
      <c r="G114" s="222"/>
      <c r="H114" s="222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3" t="s">
        <v>104</v>
      </c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>
      <c r="A116" s="28"/>
      <c r="B116" s="29"/>
      <c r="C116" s="28"/>
      <c r="D116" s="28"/>
      <c r="E116" s="212" t="str">
        <f>E9</f>
        <v>BLS02 - SO 02 - Stravovac...</v>
      </c>
      <c r="F116" s="223"/>
      <c r="G116" s="223"/>
      <c r="H116" s="223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3" t="s">
        <v>17</v>
      </c>
      <c r="D118" s="28"/>
      <c r="E118" s="28"/>
      <c r="F118" s="21" t="str">
        <f>F12</f>
        <v xml:space="preserve"> </v>
      </c>
      <c r="G118" s="28"/>
      <c r="H118" s="28"/>
      <c r="I118" s="23" t="s">
        <v>19</v>
      </c>
      <c r="J118" s="54" t="str">
        <f>IF(J12="","",J12)</f>
        <v>4. 11. 2021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3" t="s">
        <v>21</v>
      </c>
      <c r="D120" s="28"/>
      <c r="E120" s="28"/>
      <c r="F120" s="21" t="str">
        <f>E15</f>
        <v xml:space="preserve"> </v>
      </c>
      <c r="G120" s="28"/>
      <c r="H120" s="28"/>
      <c r="I120" s="23" t="s">
        <v>28</v>
      </c>
      <c r="J120" s="24" t="str">
        <f>E21</f>
        <v xml:space="preserve"> </v>
      </c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>
      <c r="A121" s="28"/>
      <c r="B121" s="29"/>
      <c r="C121" s="23" t="s">
        <v>24</v>
      </c>
      <c r="D121" s="28"/>
      <c r="E121" s="28"/>
      <c r="F121" s="21" t="str">
        <f>IF(E18="","",E18)</f>
        <v>BAUMANN Nitra s.r.o.</v>
      </c>
      <c r="G121" s="28"/>
      <c r="H121" s="28"/>
      <c r="I121" s="23" t="s">
        <v>30</v>
      </c>
      <c r="J121" s="24" t="str">
        <f>E24</f>
        <v xml:space="preserve"> </v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28"/>
      <c r="B123" s="129"/>
      <c r="C123" s="130" t="s">
        <v>119</v>
      </c>
      <c r="D123" s="131" t="s">
        <v>59</v>
      </c>
      <c r="E123" s="131" t="s">
        <v>55</v>
      </c>
      <c r="F123" s="131" t="s">
        <v>56</v>
      </c>
      <c r="G123" s="131" t="s">
        <v>120</v>
      </c>
      <c r="H123" s="131" t="s">
        <v>121</v>
      </c>
      <c r="I123" s="131" t="s">
        <v>122</v>
      </c>
      <c r="J123" s="132" t="s">
        <v>110</v>
      </c>
      <c r="K123" s="133" t="s">
        <v>123</v>
      </c>
      <c r="L123" s="134"/>
      <c r="M123" s="61" t="s">
        <v>1</v>
      </c>
      <c r="N123" s="62" t="s">
        <v>38</v>
      </c>
      <c r="O123" s="62" t="s">
        <v>124</v>
      </c>
      <c r="P123" s="62" t="s">
        <v>125</v>
      </c>
      <c r="Q123" s="62" t="s">
        <v>126</v>
      </c>
      <c r="R123" s="62" t="s">
        <v>127</v>
      </c>
      <c r="S123" s="62" t="s">
        <v>128</v>
      </c>
      <c r="T123" s="62" t="s">
        <v>129</v>
      </c>
      <c r="U123" s="63" t="s">
        <v>130</v>
      </c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</row>
    <row r="124" spans="1:65" s="2" customFormat="1" ht="22.9" customHeight="1">
      <c r="A124" s="28"/>
      <c r="B124" s="29"/>
      <c r="C124" s="68" t="s">
        <v>106</v>
      </c>
      <c r="D124" s="28"/>
      <c r="E124" s="28"/>
      <c r="F124" s="28"/>
      <c r="G124" s="28"/>
      <c r="H124" s="28"/>
      <c r="I124" s="28"/>
      <c r="J124" s="135">
        <f>BK124</f>
        <v>6151.99</v>
      </c>
      <c r="K124" s="28"/>
      <c r="L124" s="29"/>
      <c r="M124" s="64"/>
      <c r="N124" s="55"/>
      <c r="O124" s="65"/>
      <c r="P124" s="136">
        <f>P125</f>
        <v>0</v>
      </c>
      <c r="Q124" s="65"/>
      <c r="R124" s="136">
        <f>R125</f>
        <v>0</v>
      </c>
      <c r="S124" s="65"/>
      <c r="T124" s="136">
        <f>T125</f>
        <v>0</v>
      </c>
      <c r="U124" s="66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4" t="s">
        <v>73</v>
      </c>
      <c r="AU124" s="14" t="s">
        <v>112</v>
      </c>
      <c r="BK124" s="137">
        <f>BK125</f>
        <v>6151.99</v>
      </c>
    </row>
    <row r="125" spans="1:65" s="12" customFormat="1" ht="25.9" customHeight="1">
      <c r="B125" s="138"/>
      <c r="D125" s="139" t="s">
        <v>73</v>
      </c>
      <c r="E125" s="140" t="s">
        <v>131</v>
      </c>
      <c r="F125" s="140" t="s">
        <v>132</v>
      </c>
      <c r="J125" s="141">
        <f>BK125</f>
        <v>6151.99</v>
      </c>
      <c r="L125" s="138"/>
      <c r="M125" s="142"/>
      <c r="N125" s="143"/>
      <c r="O125" s="143"/>
      <c r="P125" s="144">
        <f>P126+P215+P218</f>
        <v>0</v>
      </c>
      <c r="Q125" s="143"/>
      <c r="R125" s="144">
        <f>R126+R215+R218</f>
        <v>0</v>
      </c>
      <c r="S125" s="143"/>
      <c r="T125" s="144">
        <f>T126+T215+T218</f>
        <v>0</v>
      </c>
      <c r="U125" s="145"/>
      <c r="AR125" s="139" t="s">
        <v>133</v>
      </c>
      <c r="AT125" s="146" t="s">
        <v>73</v>
      </c>
      <c r="AU125" s="146" t="s">
        <v>74</v>
      </c>
      <c r="AY125" s="139" t="s">
        <v>134</v>
      </c>
      <c r="BK125" s="147">
        <f>BK126+BK215+BK218</f>
        <v>6151.99</v>
      </c>
    </row>
    <row r="126" spans="1:65" s="12" customFormat="1" ht="22.9" customHeight="1">
      <c r="B126" s="138"/>
      <c r="D126" s="139" t="s">
        <v>73</v>
      </c>
      <c r="E126" s="148" t="s">
        <v>135</v>
      </c>
      <c r="F126" s="148" t="s">
        <v>136</v>
      </c>
      <c r="J126" s="149">
        <f>BK126</f>
        <v>5477.95</v>
      </c>
      <c r="L126" s="138"/>
      <c r="M126" s="142"/>
      <c r="N126" s="143"/>
      <c r="O126" s="143"/>
      <c r="P126" s="144">
        <f>SUM(P127:P214)</f>
        <v>0</v>
      </c>
      <c r="Q126" s="143"/>
      <c r="R126" s="144">
        <f>SUM(R127:R214)</f>
        <v>0</v>
      </c>
      <c r="S126" s="143"/>
      <c r="T126" s="144">
        <f>SUM(T127:T214)</f>
        <v>0</v>
      </c>
      <c r="U126" s="145"/>
      <c r="AR126" s="139" t="s">
        <v>133</v>
      </c>
      <c r="AT126" s="146" t="s">
        <v>73</v>
      </c>
      <c r="AU126" s="146" t="s">
        <v>82</v>
      </c>
      <c r="AY126" s="139" t="s">
        <v>134</v>
      </c>
      <c r="BK126" s="147">
        <f>SUM(BK127:BK214)</f>
        <v>5477.95</v>
      </c>
    </row>
    <row r="127" spans="1:65" s="2" customFormat="1" ht="24.2" customHeight="1">
      <c r="A127" s="28"/>
      <c r="B127" s="150"/>
      <c r="C127" s="151" t="s">
        <v>82</v>
      </c>
      <c r="D127" s="151" t="s">
        <v>137</v>
      </c>
      <c r="E127" s="152" t="s">
        <v>138</v>
      </c>
      <c r="F127" s="153" t="s">
        <v>139</v>
      </c>
      <c r="G127" s="154" t="s">
        <v>140</v>
      </c>
      <c r="H127" s="155">
        <v>48</v>
      </c>
      <c r="I127" s="156">
        <v>1.58</v>
      </c>
      <c r="J127" s="156">
        <f>ROUND(I127*H127,2)</f>
        <v>75.84</v>
      </c>
      <c r="K127" s="157"/>
      <c r="L127" s="29"/>
      <c r="M127" s="158" t="s">
        <v>1</v>
      </c>
      <c r="N127" s="159" t="s">
        <v>40</v>
      </c>
      <c r="O127" s="160">
        <v>0</v>
      </c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0">
        <f>S127*H127</f>
        <v>0</v>
      </c>
      <c r="U127" s="161" t="s">
        <v>1</v>
      </c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2" t="s">
        <v>141</v>
      </c>
      <c r="AT127" s="162" t="s">
        <v>137</v>
      </c>
      <c r="AU127" s="162" t="s">
        <v>142</v>
      </c>
      <c r="AY127" s="14" t="s">
        <v>134</v>
      </c>
      <c r="BE127" s="163">
        <f>IF(N127="základná",J127,0)</f>
        <v>0</v>
      </c>
      <c r="BF127" s="163">
        <f>IF(N127="znížená",J127,0)</f>
        <v>75.84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4" t="s">
        <v>142</v>
      </c>
      <c r="BK127" s="163">
        <f>ROUND(I127*H127,2)</f>
        <v>75.84</v>
      </c>
      <c r="BL127" s="14" t="s">
        <v>141</v>
      </c>
      <c r="BM127" s="162" t="s">
        <v>142</v>
      </c>
    </row>
    <row r="128" spans="1:65" s="2" customFormat="1">
      <c r="A128" s="28"/>
      <c r="B128" s="29"/>
      <c r="C128" s="28"/>
      <c r="D128" s="164" t="s">
        <v>143</v>
      </c>
      <c r="E128" s="28"/>
      <c r="F128" s="165" t="s">
        <v>139</v>
      </c>
      <c r="G128" s="28"/>
      <c r="H128" s="28"/>
      <c r="I128" s="28"/>
      <c r="J128" s="28"/>
      <c r="K128" s="28"/>
      <c r="L128" s="29"/>
      <c r="M128" s="166"/>
      <c r="N128" s="167"/>
      <c r="O128" s="57"/>
      <c r="P128" s="57"/>
      <c r="Q128" s="57"/>
      <c r="R128" s="57"/>
      <c r="S128" s="57"/>
      <c r="T128" s="57"/>
      <c r="U128" s="5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143</v>
      </c>
      <c r="AU128" s="14" t="s">
        <v>142</v>
      </c>
    </row>
    <row r="129" spans="1:65" s="2" customFormat="1" ht="33" customHeight="1">
      <c r="A129" s="28"/>
      <c r="B129" s="150"/>
      <c r="C129" s="168" t="s">
        <v>142</v>
      </c>
      <c r="D129" s="168" t="s">
        <v>131</v>
      </c>
      <c r="E129" s="169" t="s">
        <v>144</v>
      </c>
      <c r="F129" s="170" t="s">
        <v>145</v>
      </c>
      <c r="G129" s="171" t="s">
        <v>146</v>
      </c>
      <c r="H129" s="172">
        <v>31.05</v>
      </c>
      <c r="I129" s="173">
        <v>1.45</v>
      </c>
      <c r="J129" s="173">
        <f>ROUND(I129*H129,2)</f>
        <v>45.02</v>
      </c>
      <c r="K129" s="174"/>
      <c r="L129" s="175"/>
      <c r="M129" s="176" t="s">
        <v>1</v>
      </c>
      <c r="N129" s="177" t="s">
        <v>40</v>
      </c>
      <c r="O129" s="160">
        <v>0</v>
      </c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0">
        <f>S129*H129</f>
        <v>0</v>
      </c>
      <c r="U129" s="161" t="s">
        <v>1</v>
      </c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2" t="s">
        <v>147</v>
      </c>
      <c r="AT129" s="162" t="s">
        <v>131</v>
      </c>
      <c r="AU129" s="162" t="s">
        <v>142</v>
      </c>
      <c r="AY129" s="14" t="s">
        <v>134</v>
      </c>
      <c r="BE129" s="163">
        <f>IF(N129="základná",J129,0)</f>
        <v>0</v>
      </c>
      <c r="BF129" s="163">
        <f>IF(N129="znížená",J129,0)</f>
        <v>45.02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4" t="s">
        <v>142</v>
      </c>
      <c r="BK129" s="163">
        <f>ROUND(I129*H129,2)</f>
        <v>45.02</v>
      </c>
      <c r="BL129" s="14" t="s">
        <v>141</v>
      </c>
      <c r="BM129" s="162" t="s">
        <v>148</v>
      </c>
    </row>
    <row r="130" spans="1:65" s="2" customFormat="1" ht="19.5">
      <c r="A130" s="28"/>
      <c r="B130" s="29"/>
      <c r="C130" s="28"/>
      <c r="D130" s="164" t="s">
        <v>143</v>
      </c>
      <c r="E130" s="28"/>
      <c r="F130" s="165" t="s">
        <v>145</v>
      </c>
      <c r="G130" s="28"/>
      <c r="H130" s="28"/>
      <c r="I130" s="28"/>
      <c r="J130" s="28"/>
      <c r="K130" s="28"/>
      <c r="L130" s="29"/>
      <c r="M130" s="166"/>
      <c r="N130" s="167"/>
      <c r="O130" s="57"/>
      <c r="P130" s="57"/>
      <c r="Q130" s="57"/>
      <c r="R130" s="57"/>
      <c r="S130" s="57"/>
      <c r="T130" s="57"/>
      <c r="U130" s="5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143</v>
      </c>
      <c r="AU130" s="14" t="s">
        <v>142</v>
      </c>
    </row>
    <row r="131" spans="1:65" s="2" customFormat="1" ht="16.5" customHeight="1">
      <c r="A131" s="28"/>
      <c r="B131" s="150"/>
      <c r="C131" s="151" t="s">
        <v>133</v>
      </c>
      <c r="D131" s="151" t="s">
        <v>137</v>
      </c>
      <c r="E131" s="152" t="s">
        <v>149</v>
      </c>
      <c r="F131" s="153" t="s">
        <v>150</v>
      </c>
      <c r="G131" s="154" t="s">
        <v>151</v>
      </c>
      <c r="H131" s="155">
        <v>110</v>
      </c>
      <c r="I131" s="156">
        <v>1.36</v>
      </c>
      <c r="J131" s="156">
        <f>ROUND(I131*H131,2)</f>
        <v>149.6</v>
      </c>
      <c r="K131" s="157"/>
      <c r="L131" s="29"/>
      <c r="M131" s="158" t="s">
        <v>1</v>
      </c>
      <c r="N131" s="159" t="s">
        <v>40</v>
      </c>
      <c r="O131" s="160">
        <v>0</v>
      </c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0">
        <f>S131*H131</f>
        <v>0</v>
      </c>
      <c r="U131" s="161" t="s">
        <v>1</v>
      </c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2" t="s">
        <v>141</v>
      </c>
      <c r="AT131" s="162" t="s">
        <v>137</v>
      </c>
      <c r="AU131" s="162" t="s">
        <v>142</v>
      </c>
      <c r="AY131" s="14" t="s">
        <v>134</v>
      </c>
      <c r="BE131" s="163">
        <f>IF(N131="základná",J131,0)</f>
        <v>0</v>
      </c>
      <c r="BF131" s="163">
        <f>IF(N131="znížená",J131,0)</f>
        <v>149.6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4" t="s">
        <v>142</v>
      </c>
      <c r="BK131" s="163">
        <f>ROUND(I131*H131,2)</f>
        <v>149.6</v>
      </c>
      <c r="BL131" s="14" t="s">
        <v>141</v>
      </c>
      <c r="BM131" s="162" t="s">
        <v>152</v>
      </c>
    </row>
    <row r="132" spans="1:65" s="2" customFormat="1">
      <c r="A132" s="28"/>
      <c r="B132" s="29"/>
      <c r="C132" s="28"/>
      <c r="D132" s="164" t="s">
        <v>143</v>
      </c>
      <c r="E132" s="28"/>
      <c r="F132" s="165" t="s">
        <v>150</v>
      </c>
      <c r="G132" s="28"/>
      <c r="H132" s="28"/>
      <c r="I132" s="28"/>
      <c r="J132" s="28"/>
      <c r="K132" s="28"/>
      <c r="L132" s="29"/>
      <c r="M132" s="166"/>
      <c r="N132" s="167"/>
      <c r="O132" s="57"/>
      <c r="P132" s="57"/>
      <c r="Q132" s="57"/>
      <c r="R132" s="57"/>
      <c r="S132" s="57"/>
      <c r="T132" s="57"/>
      <c r="U132" s="5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4" t="s">
        <v>143</v>
      </c>
      <c r="AU132" s="14" t="s">
        <v>142</v>
      </c>
    </row>
    <row r="133" spans="1:65" s="2" customFormat="1" ht="24.2" customHeight="1">
      <c r="A133" s="28"/>
      <c r="B133" s="150"/>
      <c r="C133" s="168" t="s">
        <v>148</v>
      </c>
      <c r="D133" s="168" t="s">
        <v>131</v>
      </c>
      <c r="E133" s="169" t="s">
        <v>153</v>
      </c>
      <c r="F133" s="170" t="s">
        <v>154</v>
      </c>
      <c r="G133" s="171" t="s">
        <v>151</v>
      </c>
      <c r="H133" s="172">
        <v>110</v>
      </c>
      <c r="I133" s="173">
        <v>3.06</v>
      </c>
      <c r="J133" s="173">
        <f>ROUND(I133*H133,2)</f>
        <v>336.6</v>
      </c>
      <c r="K133" s="174"/>
      <c r="L133" s="175"/>
      <c r="M133" s="176" t="s">
        <v>1</v>
      </c>
      <c r="N133" s="177" t="s">
        <v>40</v>
      </c>
      <c r="O133" s="160">
        <v>0</v>
      </c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0">
        <f>S133*H133</f>
        <v>0</v>
      </c>
      <c r="U133" s="161" t="s">
        <v>1</v>
      </c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2" t="s">
        <v>147</v>
      </c>
      <c r="AT133" s="162" t="s">
        <v>131</v>
      </c>
      <c r="AU133" s="162" t="s">
        <v>142</v>
      </c>
      <c r="AY133" s="14" t="s">
        <v>134</v>
      </c>
      <c r="BE133" s="163">
        <f>IF(N133="základná",J133,0)</f>
        <v>0</v>
      </c>
      <c r="BF133" s="163">
        <f>IF(N133="znížená",J133,0)</f>
        <v>336.6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4" t="s">
        <v>142</v>
      </c>
      <c r="BK133" s="163">
        <f>ROUND(I133*H133,2)</f>
        <v>336.6</v>
      </c>
      <c r="BL133" s="14" t="s">
        <v>141</v>
      </c>
      <c r="BM133" s="162" t="s">
        <v>155</v>
      </c>
    </row>
    <row r="134" spans="1:65" s="2" customFormat="1">
      <c r="A134" s="28"/>
      <c r="B134" s="29"/>
      <c r="C134" s="28"/>
      <c r="D134" s="164" t="s">
        <v>143</v>
      </c>
      <c r="E134" s="28"/>
      <c r="F134" s="165" t="s">
        <v>154</v>
      </c>
      <c r="G134" s="28"/>
      <c r="H134" s="28"/>
      <c r="I134" s="28"/>
      <c r="J134" s="28"/>
      <c r="K134" s="28"/>
      <c r="L134" s="29"/>
      <c r="M134" s="166"/>
      <c r="N134" s="167"/>
      <c r="O134" s="57"/>
      <c r="P134" s="57"/>
      <c r="Q134" s="57"/>
      <c r="R134" s="57"/>
      <c r="S134" s="57"/>
      <c r="T134" s="57"/>
      <c r="U134" s="5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4" t="s">
        <v>143</v>
      </c>
      <c r="AU134" s="14" t="s">
        <v>142</v>
      </c>
    </row>
    <row r="135" spans="1:65" s="2" customFormat="1" ht="24.2" customHeight="1">
      <c r="A135" s="28"/>
      <c r="B135" s="150"/>
      <c r="C135" s="168" t="s">
        <v>156</v>
      </c>
      <c r="D135" s="168" t="s">
        <v>131</v>
      </c>
      <c r="E135" s="169" t="s">
        <v>157</v>
      </c>
      <c r="F135" s="170" t="s">
        <v>158</v>
      </c>
      <c r="G135" s="171" t="s">
        <v>151</v>
      </c>
      <c r="H135" s="172">
        <v>110</v>
      </c>
      <c r="I135" s="173">
        <v>1.51</v>
      </c>
      <c r="J135" s="173">
        <f>ROUND(I135*H135,2)</f>
        <v>166.1</v>
      </c>
      <c r="K135" s="174"/>
      <c r="L135" s="175"/>
      <c r="M135" s="176" t="s">
        <v>1</v>
      </c>
      <c r="N135" s="177" t="s">
        <v>40</v>
      </c>
      <c r="O135" s="160">
        <v>0</v>
      </c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0">
        <f>S135*H135</f>
        <v>0</v>
      </c>
      <c r="U135" s="161" t="s">
        <v>1</v>
      </c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2" t="s">
        <v>147</v>
      </c>
      <c r="AT135" s="162" t="s">
        <v>131</v>
      </c>
      <c r="AU135" s="162" t="s">
        <v>142</v>
      </c>
      <c r="AY135" s="14" t="s">
        <v>134</v>
      </c>
      <c r="BE135" s="163">
        <f>IF(N135="základná",J135,0)</f>
        <v>0</v>
      </c>
      <c r="BF135" s="163">
        <f>IF(N135="znížená",J135,0)</f>
        <v>166.1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4" t="s">
        <v>142</v>
      </c>
      <c r="BK135" s="163">
        <f>ROUND(I135*H135,2)</f>
        <v>166.1</v>
      </c>
      <c r="BL135" s="14" t="s">
        <v>141</v>
      </c>
      <c r="BM135" s="162" t="s">
        <v>159</v>
      </c>
    </row>
    <row r="136" spans="1:65" s="2" customFormat="1" ht="19.5">
      <c r="A136" s="28"/>
      <c r="B136" s="29"/>
      <c r="C136" s="28"/>
      <c r="D136" s="164" t="s">
        <v>143</v>
      </c>
      <c r="E136" s="28"/>
      <c r="F136" s="165" t="s">
        <v>158</v>
      </c>
      <c r="G136" s="28"/>
      <c r="H136" s="28"/>
      <c r="I136" s="28"/>
      <c r="J136" s="28"/>
      <c r="K136" s="28"/>
      <c r="L136" s="29"/>
      <c r="M136" s="166"/>
      <c r="N136" s="167"/>
      <c r="O136" s="57"/>
      <c r="P136" s="57"/>
      <c r="Q136" s="57"/>
      <c r="R136" s="57"/>
      <c r="S136" s="57"/>
      <c r="T136" s="57"/>
      <c r="U136" s="5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4" t="s">
        <v>143</v>
      </c>
      <c r="AU136" s="14" t="s">
        <v>142</v>
      </c>
    </row>
    <row r="137" spans="1:65" s="2" customFormat="1" ht="24.2" customHeight="1">
      <c r="A137" s="28"/>
      <c r="B137" s="150"/>
      <c r="C137" s="151" t="s">
        <v>152</v>
      </c>
      <c r="D137" s="151" t="s">
        <v>137</v>
      </c>
      <c r="E137" s="152" t="s">
        <v>160</v>
      </c>
      <c r="F137" s="153" t="s">
        <v>161</v>
      </c>
      <c r="G137" s="154" t="s">
        <v>151</v>
      </c>
      <c r="H137" s="155">
        <v>1</v>
      </c>
      <c r="I137" s="156">
        <v>7.75</v>
      </c>
      <c r="J137" s="156">
        <f>ROUND(I137*H137,2)</f>
        <v>7.75</v>
      </c>
      <c r="K137" s="157"/>
      <c r="L137" s="29"/>
      <c r="M137" s="158" t="s">
        <v>1</v>
      </c>
      <c r="N137" s="159" t="s">
        <v>40</v>
      </c>
      <c r="O137" s="160">
        <v>0</v>
      </c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0">
        <f>S137*H137</f>
        <v>0</v>
      </c>
      <c r="U137" s="161" t="s">
        <v>1</v>
      </c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2" t="s">
        <v>141</v>
      </c>
      <c r="AT137" s="162" t="s">
        <v>137</v>
      </c>
      <c r="AU137" s="162" t="s">
        <v>142</v>
      </c>
      <c r="AY137" s="14" t="s">
        <v>134</v>
      </c>
      <c r="BE137" s="163">
        <f>IF(N137="základná",J137,0)</f>
        <v>0</v>
      </c>
      <c r="BF137" s="163">
        <f>IF(N137="znížená",J137,0)</f>
        <v>7.75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4" t="s">
        <v>142</v>
      </c>
      <c r="BK137" s="163">
        <f>ROUND(I137*H137,2)</f>
        <v>7.75</v>
      </c>
      <c r="BL137" s="14" t="s">
        <v>141</v>
      </c>
      <c r="BM137" s="162" t="s">
        <v>162</v>
      </c>
    </row>
    <row r="138" spans="1:65" s="2" customFormat="1">
      <c r="A138" s="28"/>
      <c r="B138" s="29"/>
      <c r="C138" s="28"/>
      <c r="D138" s="164" t="s">
        <v>143</v>
      </c>
      <c r="E138" s="28"/>
      <c r="F138" s="165" t="s">
        <v>161</v>
      </c>
      <c r="G138" s="28"/>
      <c r="H138" s="28"/>
      <c r="I138" s="28"/>
      <c r="J138" s="28"/>
      <c r="K138" s="28"/>
      <c r="L138" s="29"/>
      <c r="M138" s="166"/>
      <c r="N138" s="167"/>
      <c r="O138" s="57"/>
      <c r="P138" s="57"/>
      <c r="Q138" s="57"/>
      <c r="R138" s="57"/>
      <c r="S138" s="57"/>
      <c r="T138" s="57"/>
      <c r="U138" s="5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4" t="s">
        <v>143</v>
      </c>
      <c r="AU138" s="14" t="s">
        <v>142</v>
      </c>
    </row>
    <row r="139" spans="1:65" s="2" customFormat="1" ht="24.2" customHeight="1">
      <c r="A139" s="28"/>
      <c r="B139" s="150"/>
      <c r="C139" s="168" t="s">
        <v>163</v>
      </c>
      <c r="D139" s="168" t="s">
        <v>131</v>
      </c>
      <c r="E139" s="169" t="s">
        <v>284</v>
      </c>
      <c r="F139" s="170" t="s">
        <v>285</v>
      </c>
      <c r="G139" s="171" t="s">
        <v>151</v>
      </c>
      <c r="H139" s="172">
        <v>1</v>
      </c>
      <c r="I139" s="173">
        <v>14.09</v>
      </c>
      <c r="J139" s="173">
        <f>ROUND(I139*H139,2)</f>
        <v>14.09</v>
      </c>
      <c r="K139" s="174"/>
      <c r="L139" s="175"/>
      <c r="M139" s="176" t="s">
        <v>1</v>
      </c>
      <c r="N139" s="177" t="s">
        <v>40</v>
      </c>
      <c r="O139" s="160">
        <v>0</v>
      </c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0">
        <f>S139*H139</f>
        <v>0</v>
      </c>
      <c r="U139" s="161" t="s">
        <v>1</v>
      </c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2" t="s">
        <v>147</v>
      </c>
      <c r="AT139" s="162" t="s">
        <v>131</v>
      </c>
      <c r="AU139" s="162" t="s">
        <v>142</v>
      </c>
      <c r="AY139" s="14" t="s">
        <v>134</v>
      </c>
      <c r="BE139" s="163">
        <f>IF(N139="základná",J139,0)</f>
        <v>0</v>
      </c>
      <c r="BF139" s="163">
        <f>IF(N139="znížená",J139,0)</f>
        <v>14.09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4" t="s">
        <v>142</v>
      </c>
      <c r="BK139" s="163">
        <f>ROUND(I139*H139,2)</f>
        <v>14.09</v>
      </c>
      <c r="BL139" s="14" t="s">
        <v>141</v>
      </c>
      <c r="BM139" s="162" t="s">
        <v>166</v>
      </c>
    </row>
    <row r="140" spans="1:65" s="2" customFormat="1">
      <c r="A140" s="28"/>
      <c r="B140" s="29"/>
      <c r="C140" s="28"/>
      <c r="D140" s="164" t="s">
        <v>143</v>
      </c>
      <c r="E140" s="28"/>
      <c r="F140" s="165" t="s">
        <v>285</v>
      </c>
      <c r="G140" s="28"/>
      <c r="H140" s="28"/>
      <c r="I140" s="28"/>
      <c r="J140" s="28"/>
      <c r="K140" s="28"/>
      <c r="L140" s="29"/>
      <c r="M140" s="166"/>
      <c r="N140" s="167"/>
      <c r="O140" s="57"/>
      <c r="P140" s="57"/>
      <c r="Q140" s="57"/>
      <c r="R140" s="57"/>
      <c r="S140" s="57"/>
      <c r="T140" s="57"/>
      <c r="U140" s="5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4" t="s">
        <v>143</v>
      </c>
      <c r="AU140" s="14" t="s">
        <v>142</v>
      </c>
    </row>
    <row r="141" spans="1:65" s="2" customFormat="1" ht="24.2" customHeight="1">
      <c r="A141" s="28"/>
      <c r="B141" s="150"/>
      <c r="C141" s="168" t="s">
        <v>155</v>
      </c>
      <c r="D141" s="168" t="s">
        <v>131</v>
      </c>
      <c r="E141" s="169" t="s">
        <v>286</v>
      </c>
      <c r="F141" s="170" t="s">
        <v>287</v>
      </c>
      <c r="G141" s="171" t="s">
        <v>151</v>
      </c>
      <c r="H141" s="172">
        <v>1</v>
      </c>
      <c r="I141" s="173">
        <v>51.58</v>
      </c>
      <c r="J141" s="173">
        <f>ROUND(I141*H141,2)</f>
        <v>51.58</v>
      </c>
      <c r="K141" s="174"/>
      <c r="L141" s="175"/>
      <c r="M141" s="176" t="s">
        <v>1</v>
      </c>
      <c r="N141" s="177" t="s">
        <v>40</v>
      </c>
      <c r="O141" s="160">
        <v>0</v>
      </c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0">
        <f>S141*H141</f>
        <v>0</v>
      </c>
      <c r="U141" s="161" t="s">
        <v>1</v>
      </c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2" t="s">
        <v>147</v>
      </c>
      <c r="AT141" s="162" t="s">
        <v>131</v>
      </c>
      <c r="AU141" s="162" t="s">
        <v>142</v>
      </c>
      <c r="AY141" s="14" t="s">
        <v>134</v>
      </c>
      <c r="BE141" s="163">
        <f>IF(N141="základná",J141,0)</f>
        <v>0</v>
      </c>
      <c r="BF141" s="163">
        <f>IF(N141="znížená",J141,0)</f>
        <v>51.58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4" t="s">
        <v>142</v>
      </c>
      <c r="BK141" s="163">
        <f>ROUND(I141*H141,2)</f>
        <v>51.58</v>
      </c>
      <c r="BL141" s="14" t="s">
        <v>141</v>
      </c>
      <c r="BM141" s="162" t="s">
        <v>169</v>
      </c>
    </row>
    <row r="142" spans="1:65" s="2" customFormat="1">
      <c r="A142" s="28"/>
      <c r="B142" s="29"/>
      <c r="C142" s="28"/>
      <c r="D142" s="164" t="s">
        <v>143</v>
      </c>
      <c r="E142" s="28"/>
      <c r="F142" s="165" t="s">
        <v>287</v>
      </c>
      <c r="G142" s="28"/>
      <c r="H142" s="28"/>
      <c r="I142" s="28"/>
      <c r="J142" s="28"/>
      <c r="K142" s="28"/>
      <c r="L142" s="29"/>
      <c r="M142" s="166"/>
      <c r="N142" s="167"/>
      <c r="O142" s="57"/>
      <c r="P142" s="57"/>
      <c r="Q142" s="57"/>
      <c r="R142" s="57"/>
      <c r="S142" s="57"/>
      <c r="T142" s="57"/>
      <c r="U142" s="5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143</v>
      </c>
      <c r="AU142" s="14" t="s">
        <v>142</v>
      </c>
    </row>
    <row r="143" spans="1:65" s="2" customFormat="1" ht="24.2" customHeight="1">
      <c r="A143" s="28"/>
      <c r="B143" s="150"/>
      <c r="C143" s="151" t="s">
        <v>170</v>
      </c>
      <c r="D143" s="151" t="s">
        <v>137</v>
      </c>
      <c r="E143" s="152" t="s">
        <v>288</v>
      </c>
      <c r="F143" s="153" t="s">
        <v>289</v>
      </c>
      <c r="G143" s="154" t="s">
        <v>151</v>
      </c>
      <c r="H143" s="155">
        <v>2</v>
      </c>
      <c r="I143" s="156">
        <v>7.75</v>
      </c>
      <c r="J143" s="156">
        <f>ROUND(I143*H143,2)</f>
        <v>15.5</v>
      </c>
      <c r="K143" s="157"/>
      <c r="L143" s="29"/>
      <c r="M143" s="158" t="s">
        <v>1</v>
      </c>
      <c r="N143" s="159" t="s">
        <v>40</v>
      </c>
      <c r="O143" s="160">
        <v>0</v>
      </c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0">
        <f>S143*H143</f>
        <v>0</v>
      </c>
      <c r="U143" s="161" t="s">
        <v>1</v>
      </c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2" t="s">
        <v>141</v>
      </c>
      <c r="AT143" s="162" t="s">
        <v>137</v>
      </c>
      <c r="AU143" s="162" t="s">
        <v>142</v>
      </c>
      <c r="AY143" s="14" t="s">
        <v>134</v>
      </c>
      <c r="BE143" s="163">
        <f>IF(N143="základná",J143,0)</f>
        <v>0</v>
      </c>
      <c r="BF143" s="163">
        <f>IF(N143="znížená",J143,0)</f>
        <v>15.5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4" t="s">
        <v>142</v>
      </c>
      <c r="BK143" s="163">
        <f>ROUND(I143*H143,2)</f>
        <v>15.5</v>
      </c>
      <c r="BL143" s="14" t="s">
        <v>141</v>
      </c>
      <c r="BM143" s="162" t="s">
        <v>173</v>
      </c>
    </row>
    <row r="144" spans="1:65" s="2" customFormat="1">
      <c r="A144" s="28"/>
      <c r="B144" s="29"/>
      <c r="C144" s="28"/>
      <c r="D144" s="164" t="s">
        <v>143</v>
      </c>
      <c r="E144" s="28"/>
      <c r="F144" s="165" t="s">
        <v>289</v>
      </c>
      <c r="G144" s="28"/>
      <c r="H144" s="28"/>
      <c r="I144" s="28"/>
      <c r="J144" s="28"/>
      <c r="K144" s="28"/>
      <c r="L144" s="29"/>
      <c r="M144" s="166"/>
      <c r="N144" s="167"/>
      <c r="O144" s="57"/>
      <c r="P144" s="57"/>
      <c r="Q144" s="57"/>
      <c r="R144" s="57"/>
      <c r="S144" s="57"/>
      <c r="T144" s="57"/>
      <c r="U144" s="5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143</v>
      </c>
      <c r="AU144" s="14" t="s">
        <v>142</v>
      </c>
    </row>
    <row r="145" spans="1:65" s="2" customFormat="1" ht="24.2" customHeight="1">
      <c r="A145" s="28"/>
      <c r="B145" s="150"/>
      <c r="C145" s="168" t="s">
        <v>159</v>
      </c>
      <c r="D145" s="168" t="s">
        <v>131</v>
      </c>
      <c r="E145" s="169" t="s">
        <v>290</v>
      </c>
      <c r="F145" s="170" t="s">
        <v>291</v>
      </c>
      <c r="G145" s="171" t="s">
        <v>151</v>
      </c>
      <c r="H145" s="172">
        <v>2</v>
      </c>
      <c r="I145" s="173">
        <v>10.63</v>
      </c>
      <c r="J145" s="173">
        <f>ROUND(I145*H145,2)</f>
        <v>21.26</v>
      </c>
      <c r="K145" s="174"/>
      <c r="L145" s="175"/>
      <c r="M145" s="176" t="s">
        <v>1</v>
      </c>
      <c r="N145" s="177" t="s">
        <v>40</v>
      </c>
      <c r="O145" s="160">
        <v>0</v>
      </c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0">
        <f>S145*H145</f>
        <v>0</v>
      </c>
      <c r="U145" s="161" t="s">
        <v>1</v>
      </c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2" t="s">
        <v>147</v>
      </c>
      <c r="AT145" s="162" t="s">
        <v>131</v>
      </c>
      <c r="AU145" s="162" t="s">
        <v>142</v>
      </c>
      <c r="AY145" s="14" t="s">
        <v>134</v>
      </c>
      <c r="BE145" s="163">
        <f>IF(N145="základná",J145,0)</f>
        <v>0</v>
      </c>
      <c r="BF145" s="163">
        <f>IF(N145="znížená",J145,0)</f>
        <v>21.26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4" t="s">
        <v>142</v>
      </c>
      <c r="BK145" s="163">
        <f>ROUND(I145*H145,2)</f>
        <v>21.26</v>
      </c>
      <c r="BL145" s="14" t="s">
        <v>141</v>
      </c>
      <c r="BM145" s="162" t="s">
        <v>7</v>
      </c>
    </row>
    <row r="146" spans="1:65" s="2" customFormat="1">
      <c r="A146" s="28"/>
      <c r="B146" s="29"/>
      <c r="C146" s="28"/>
      <c r="D146" s="164" t="s">
        <v>143</v>
      </c>
      <c r="E146" s="28"/>
      <c r="F146" s="165" t="s">
        <v>291</v>
      </c>
      <c r="G146" s="28"/>
      <c r="H146" s="28"/>
      <c r="I146" s="28"/>
      <c r="J146" s="28"/>
      <c r="K146" s="28"/>
      <c r="L146" s="29"/>
      <c r="M146" s="166"/>
      <c r="N146" s="167"/>
      <c r="O146" s="57"/>
      <c r="P146" s="57"/>
      <c r="Q146" s="57"/>
      <c r="R146" s="57"/>
      <c r="S146" s="57"/>
      <c r="T146" s="57"/>
      <c r="U146" s="5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4" t="s">
        <v>143</v>
      </c>
      <c r="AU146" s="14" t="s">
        <v>142</v>
      </c>
    </row>
    <row r="147" spans="1:65" s="2" customFormat="1" ht="16.5" customHeight="1">
      <c r="A147" s="28"/>
      <c r="B147" s="150"/>
      <c r="C147" s="168" t="s">
        <v>176</v>
      </c>
      <c r="D147" s="168" t="s">
        <v>131</v>
      </c>
      <c r="E147" s="169" t="s">
        <v>292</v>
      </c>
      <c r="F147" s="170" t="s">
        <v>293</v>
      </c>
      <c r="G147" s="171" t="s">
        <v>151</v>
      </c>
      <c r="H147" s="172">
        <v>4</v>
      </c>
      <c r="I147" s="173">
        <v>72.78</v>
      </c>
      <c r="J147" s="173">
        <f>ROUND(I147*H147,2)</f>
        <v>291.12</v>
      </c>
      <c r="K147" s="174"/>
      <c r="L147" s="175"/>
      <c r="M147" s="176" t="s">
        <v>1</v>
      </c>
      <c r="N147" s="177" t="s">
        <v>40</v>
      </c>
      <c r="O147" s="160">
        <v>0</v>
      </c>
      <c r="P147" s="160">
        <f>O147*H147</f>
        <v>0</v>
      </c>
      <c r="Q147" s="160">
        <v>0</v>
      </c>
      <c r="R147" s="160">
        <f>Q147*H147</f>
        <v>0</v>
      </c>
      <c r="S147" s="160">
        <v>0</v>
      </c>
      <c r="T147" s="160">
        <f>S147*H147</f>
        <v>0</v>
      </c>
      <c r="U147" s="161" t="s">
        <v>1</v>
      </c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2" t="s">
        <v>147</v>
      </c>
      <c r="AT147" s="162" t="s">
        <v>131</v>
      </c>
      <c r="AU147" s="162" t="s">
        <v>142</v>
      </c>
      <c r="AY147" s="14" t="s">
        <v>134</v>
      </c>
      <c r="BE147" s="163">
        <f>IF(N147="základná",J147,0)</f>
        <v>0</v>
      </c>
      <c r="BF147" s="163">
        <f>IF(N147="znížená",J147,0)</f>
        <v>291.12</v>
      </c>
      <c r="BG147" s="163">
        <f>IF(N147="zákl. prenesená",J147,0)</f>
        <v>0</v>
      </c>
      <c r="BH147" s="163">
        <f>IF(N147="zníž. prenesená",J147,0)</f>
        <v>0</v>
      </c>
      <c r="BI147" s="163">
        <f>IF(N147="nulová",J147,0)</f>
        <v>0</v>
      </c>
      <c r="BJ147" s="14" t="s">
        <v>142</v>
      </c>
      <c r="BK147" s="163">
        <f>ROUND(I147*H147,2)</f>
        <v>291.12</v>
      </c>
      <c r="BL147" s="14" t="s">
        <v>141</v>
      </c>
      <c r="BM147" s="162" t="s">
        <v>179</v>
      </c>
    </row>
    <row r="148" spans="1:65" s="2" customFormat="1">
      <c r="A148" s="28"/>
      <c r="B148" s="29"/>
      <c r="C148" s="28"/>
      <c r="D148" s="164" t="s">
        <v>143</v>
      </c>
      <c r="E148" s="28"/>
      <c r="F148" s="165" t="s">
        <v>293</v>
      </c>
      <c r="G148" s="28"/>
      <c r="H148" s="28"/>
      <c r="I148" s="28"/>
      <c r="J148" s="28"/>
      <c r="K148" s="28"/>
      <c r="L148" s="29"/>
      <c r="M148" s="166"/>
      <c r="N148" s="167"/>
      <c r="O148" s="57"/>
      <c r="P148" s="57"/>
      <c r="Q148" s="57"/>
      <c r="R148" s="57"/>
      <c r="S148" s="57"/>
      <c r="T148" s="57"/>
      <c r="U148" s="5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4" t="s">
        <v>143</v>
      </c>
      <c r="AU148" s="14" t="s">
        <v>142</v>
      </c>
    </row>
    <row r="149" spans="1:65" s="2" customFormat="1" ht="16.5" customHeight="1">
      <c r="A149" s="28"/>
      <c r="B149" s="150"/>
      <c r="C149" s="168" t="s">
        <v>162</v>
      </c>
      <c r="D149" s="168" t="s">
        <v>131</v>
      </c>
      <c r="E149" s="169" t="s">
        <v>294</v>
      </c>
      <c r="F149" s="170" t="s">
        <v>295</v>
      </c>
      <c r="G149" s="171" t="s">
        <v>151</v>
      </c>
      <c r="H149" s="172">
        <v>4</v>
      </c>
      <c r="I149" s="173">
        <v>2.21</v>
      </c>
      <c r="J149" s="173">
        <f>ROUND(I149*H149,2)</f>
        <v>8.84</v>
      </c>
      <c r="K149" s="174"/>
      <c r="L149" s="175"/>
      <c r="M149" s="176" t="s">
        <v>1</v>
      </c>
      <c r="N149" s="177" t="s">
        <v>40</v>
      </c>
      <c r="O149" s="160">
        <v>0</v>
      </c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0">
        <f>S149*H149</f>
        <v>0</v>
      </c>
      <c r="U149" s="161" t="s">
        <v>1</v>
      </c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2" t="s">
        <v>147</v>
      </c>
      <c r="AT149" s="162" t="s">
        <v>131</v>
      </c>
      <c r="AU149" s="162" t="s">
        <v>142</v>
      </c>
      <c r="AY149" s="14" t="s">
        <v>134</v>
      </c>
      <c r="BE149" s="163">
        <f>IF(N149="základná",J149,0)</f>
        <v>0</v>
      </c>
      <c r="BF149" s="163">
        <f>IF(N149="znížená",J149,0)</f>
        <v>8.84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4" t="s">
        <v>142</v>
      </c>
      <c r="BK149" s="163">
        <f>ROUND(I149*H149,2)</f>
        <v>8.84</v>
      </c>
      <c r="BL149" s="14" t="s">
        <v>141</v>
      </c>
      <c r="BM149" s="162" t="s">
        <v>182</v>
      </c>
    </row>
    <row r="150" spans="1:65" s="2" customFormat="1">
      <c r="A150" s="28"/>
      <c r="B150" s="29"/>
      <c r="C150" s="28"/>
      <c r="D150" s="164" t="s">
        <v>143</v>
      </c>
      <c r="E150" s="28"/>
      <c r="F150" s="165" t="s">
        <v>295</v>
      </c>
      <c r="G150" s="28"/>
      <c r="H150" s="28"/>
      <c r="I150" s="28"/>
      <c r="J150" s="28"/>
      <c r="K150" s="28"/>
      <c r="L150" s="29"/>
      <c r="M150" s="166"/>
      <c r="N150" s="167"/>
      <c r="O150" s="57"/>
      <c r="P150" s="57"/>
      <c r="Q150" s="57"/>
      <c r="R150" s="57"/>
      <c r="S150" s="57"/>
      <c r="T150" s="57"/>
      <c r="U150" s="5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143</v>
      </c>
      <c r="AU150" s="14" t="s">
        <v>142</v>
      </c>
    </row>
    <row r="151" spans="1:65" s="2" customFormat="1" ht="21.75" customHeight="1">
      <c r="A151" s="28"/>
      <c r="B151" s="150"/>
      <c r="C151" s="168" t="s">
        <v>183</v>
      </c>
      <c r="D151" s="168" t="s">
        <v>131</v>
      </c>
      <c r="E151" s="169" t="s">
        <v>296</v>
      </c>
      <c r="F151" s="170" t="s">
        <v>297</v>
      </c>
      <c r="G151" s="171" t="s">
        <v>151</v>
      </c>
      <c r="H151" s="172">
        <v>2</v>
      </c>
      <c r="I151" s="173">
        <v>1.52</v>
      </c>
      <c r="J151" s="173">
        <f>ROUND(I151*H151,2)</f>
        <v>3.04</v>
      </c>
      <c r="K151" s="174"/>
      <c r="L151" s="175"/>
      <c r="M151" s="176" t="s">
        <v>1</v>
      </c>
      <c r="N151" s="177" t="s">
        <v>40</v>
      </c>
      <c r="O151" s="160">
        <v>0</v>
      </c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0">
        <f>S151*H151</f>
        <v>0</v>
      </c>
      <c r="U151" s="161" t="s">
        <v>1</v>
      </c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2" t="s">
        <v>147</v>
      </c>
      <c r="AT151" s="162" t="s">
        <v>131</v>
      </c>
      <c r="AU151" s="162" t="s">
        <v>142</v>
      </c>
      <c r="AY151" s="14" t="s">
        <v>134</v>
      </c>
      <c r="BE151" s="163">
        <f>IF(N151="základná",J151,0)</f>
        <v>0</v>
      </c>
      <c r="BF151" s="163">
        <f>IF(N151="znížená",J151,0)</f>
        <v>3.04</v>
      </c>
      <c r="BG151" s="163">
        <f>IF(N151="zákl. prenesená",J151,0)</f>
        <v>0</v>
      </c>
      <c r="BH151" s="163">
        <f>IF(N151="zníž. prenesená",J151,0)</f>
        <v>0</v>
      </c>
      <c r="BI151" s="163">
        <f>IF(N151="nulová",J151,0)</f>
        <v>0</v>
      </c>
      <c r="BJ151" s="14" t="s">
        <v>142</v>
      </c>
      <c r="BK151" s="163">
        <f>ROUND(I151*H151,2)</f>
        <v>3.04</v>
      </c>
      <c r="BL151" s="14" t="s">
        <v>141</v>
      </c>
      <c r="BM151" s="162" t="s">
        <v>186</v>
      </c>
    </row>
    <row r="152" spans="1:65" s="2" customFormat="1">
      <c r="A152" s="28"/>
      <c r="B152" s="29"/>
      <c r="C152" s="28"/>
      <c r="D152" s="164" t="s">
        <v>143</v>
      </c>
      <c r="E152" s="28"/>
      <c r="F152" s="165" t="s">
        <v>297</v>
      </c>
      <c r="G152" s="28"/>
      <c r="H152" s="28"/>
      <c r="I152" s="28"/>
      <c r="J152" s="28"/>
      <c r="K152" s="28"/>
      <c r="L152" s="29"/>
      <c r="M152" s="166"/>
      <c r="N152" s="167"/>
      <c r="O152" s="57"/>
      <c r="P152" s="57"/>
      <c r="Q152" s="57"/>
      <c r="R152" s="57"/>
      <c r="S152" s="57"/>
      <c r="T152" s="57"/>
      <c r="U152" s="5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4" t="s">
        <v>143</v>
      </c>
      <c r="AU152" s="14" t="s">
        <v>142</v>
      </c>
    </row>
    <row r="153" spans="1:65" s="2" customFormat="1" ht="16.5" customHeight="1">
      <c r="A153" s="28"/>
      <c r="B153" s="150"/>
      <c r="C153" s="168" t="s">
        <v>166</v>
      </c>
      <c r="D153" s="168" t="s">
        <v>131</v>
      </c>
      <c r="E153" s="169" t="s">
        <v>298</v>
      </c>
      <c r="F153" s="170" t="s">
        <v>299</v>
      </c>
      <c r="G153" s="171" t="s">
        <v>151</v>
      </c>
      <c r="H153" s="172">
        <v>4</v>
      </c>
      <c r="I153" s="173">
        <v>1.05</v>
      </c>
      <c r="J153" s="173">
        <f>ROUND(I153*H153,2)</f>
        <v>4.2</v>
      </c>
      <c r="K153" s="174"/>
      <c r="L153" s="175"/>
      <c r="M153" s="176" t="s">
        <v>1</v>
      </c>
      <c r="N153" s="177" t="s">
        <v>40</v>
      </c>
      <c r="O153" s="160">
        <v>0</v>
      </c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0">
        <f>S153*H153</f>
        <v>0</v>
      </c>
      <c r="U153" s="161" t="s">
        <v>1</v>
      </c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2" t="s">
        <v>147</v>
      </c>
      <c r="AT153" s="162" t="s">
        <v>131</v>
      </c>
      <c r="AU153" s="162" t="s">
        <v>142</v>
      </c>
      <c r="AY153" s="14" t="s">
        <v>134</v>
      </c>
      <c r="BE153" s="163">
        <f>IF(N153="základná",J153,0)</f>
        <v>0</v>
      </c>
      <c r="BF153" s="163">
        <f>IF(N153="znížená",J153,0)</f>
        <v>4.2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4" t="s">
        <v>142</v>
      </c>
      <c r="BK153" s="163">
        <f>ROUND(I153*H153,2)</f>
        <v>4.2</v>
      </c>
      <c r="BL153" s="14" t="s">
        <v>141</v>
      </c>
      <c r="BM153" s="162" t="s">
        <v>189</v>
      </c>
    </row>
    <row r="154" spans="1:65" s="2" customFormat="1">
      <c r="A154" s="28"/>
      <c r="B154" s="29"/>
      <c r="C154" s="28"/>
      <c r="D154" s="164" t="s">
        <v>143</v>
      </c>
      <c r="E154" s="28"/>
      <c r="F154" s="165" t="s">
        <v>299</v>
      </c>
      <c r="G154" s="28"/>
      <c r="H154" s="28"/>
      <c r="I154" s="28"/>
      <c r="J154" s="28"/>
      <c r="K154" s="28"/>
      <c r="L154" s="29"/>
      <c r="M154" s="166"/>
      <c r="N154" s="167"/>
      <c r="O154" s="57"/>
      <c r="P154" s="57"/>
      <c r="Q154" s="57"/>
      <c r="R154" s="57"/>
      <c r="S154" s="57"/>
      <c r="T154" s="57"/>
      <c r="U154" s="5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4" t="s">
        <v>143</v>
      </c>
      <c r="AU154" s="14" t="s">
        <v>142</v>
      </c>
    </row>
    <row r="155" spans="1:65" s="2" customFormat="1" ht="16.5" customHeight="1">
      <c r="A155" s="28"/>
      <c r="B155" s="150"/>
      <c r="C155" s="151" t="s">
        <v>190</v>
      </c>
      <c r="D155" s="151" t="s">
        <v>137</v>
      </c>
      <c r="E155" s="152" t="s">
        <v>167</v>
      </c>
      <c r="F155" s="153" t="s">
        <v>168</v>
      </c>
      <c r="G155" s="154" t="s">
        <v>151</v>
      </c>
      <c r="H155" s="155">
        <v>16</v>
      </c>
      <c r="I155" s="156">
        <v>3.09</v>
      </c>
      <c r="J155" s="156">
        <f>ROUND(I155*H155,2)</f>
        <v>49.44</v>
      </c>
      <c r="K155" s="157"/>
      <c r="L155" s="29"/>
      <c r="M155" s="158" t="s">
        <v>1</v>
      </c>
      <c r="N155" s="159" t="s">
        <v>40</v>
      </c>
      <c r="O155" s="160">
        <v>0</v>
      </c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0">
        <f>S155*H155</f>
        <v>0</v>
      </c>
      <c r="U155" s="161" t="s">
        <v>1</v>
      </c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2" t="s">
        <v>141</v>
      </c>
      <c r="AT155" s="162" t="s">
        <v>137</v>
      </c>
      <c r="AU155" s="162" t="s">
        <v>142</v>
      </c>
      <c r="AY155" s="14" t="s">
        <v>134</v>
      </c>
      <c r="BE155" s="163">
        <f>IF(N155="základná",J155,0)</f>
        <v>0</v>
      </c>
      <c r="BF155" s="163">
        <f>IF(N155="znížená",J155,0)</f>
        <v>49.44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4" t="s">
        <v>142</v>
      </c>
      <c r="BK155" s="163">
        <f>ROUND(I155*H155,2)</f>
        <v>49.44</v>
      </c>
      <c r="BL155" s="14" t="s">
        <v>141</v>
      </c>
      <c r="BM155" s="162" t="s">
        <v>193</v>
      </c>
    </row>
    <row r="156" spans="1:65" s="2" customFormat="1">
      <c r="A156" s="28"/>
      <c r="B156" s="29"/>
      <c r="C156" s="28"/>
      <c r="D156" s="164" t="s">
        <v>143</v>
      </c>
      <c r="E156" s="28"/>
      <c r="F156" s="165" t="s">
        <v>168</v>
      </c>
      <c r="G156" s="28"/>
      <c r="H156" s="28"/>
      <c r="I156" s="28"/>
      <c r="J156" s="28"/>
      <c r="K156" s="28"/>
      <c r="L156" s="29"/>
      <c r="M156" s="166"/>
      <c r="N156" s="167"/>
      <c r="O156" s="57"/>
      <c r="P156" s="57"/>
      <c r="Q156" s="57"/>
      <c r="R156" s="57"/>
      <c r="S156" s="57"/>
      <c r="T156" s="57"/>
      <c r="U156" s="5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4" t="s">
        <v>143</v>
      </c>
      <c r="AU156" s="14" t="s">
        <v>142</v>
      </c>
    </row>
    <row r="157" spans="1:65" s="2" customFormat="1" ht="37.9" customHeight="1">
      <c r="A157" s="28"/>
      <c r="B157" s="150"/>
      <c r="C157" s="168" t="s">
        <v>169</v>
      </c>
      <c r="D157" s="168" t="s">
        <v>131</v>
      </c>
      <c r="E157" s="169" t="s">
        <v>171</v>
      </c>
      <c r="F157" s="170" t="s">
        <v>172</v>
      </c>
      <c r="G157" s="171" t="s">
        <v>151</v>
      </c>
      <c r="H157" s="172">
        <v>16</v>
      </c>
      <c r="I157" s="173">
        <v>1.52</v>
      </c>
      <c r="J157" s="173">
        <f>ROUND(I157*H157,2)</f>
        <v>24.32</v>
      </c>
      <c r="K157" s="174"/>
      <c r="L157" s="175"/>
      <c r="M157" s="176" t="s">
        <v>1</v>
      </c>
      <c r="N157" s="177" t="s">
        <v>40</v>
      </c>
      <c r="O157" s="160">
        <v>0</v>
      </c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0">
        <f>S157*H157</f>
        <v>0</v>
      </c>
      <c r="U157" s="161" t="s">
        <v>1</v>
      </c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2" t="s">
        <v>147</v>
      </c>
      <c r="AT157" s="162" t="s">
        <v>131</v>
      </c>
      <c r="AU157" s="162" t="s">
        <v>142</v>
      </c>
      <c r="AY157" s="14" t="s">
        <v>134</v>
      </c>
      <c r="BE157" s="163">
        <f>IF(N157="základná",J157,0)</f>
        <v>0</v>
      </c>
      <c r="BF157" s="163">
        <f>IF(N157="znížená",J157,0)</f>
        <v>24.32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4" t="s">
        <v>142</v>
      </c>
      <c r="BK157" s="163">
        <f>ROUND(I157*H157,2)</f>
        <v>24.32</v>
      </c>
      <c r="BL157" s="14" t="s">
        <v>141</v>
      </c>
      <c r="BM157" s="162" t="s">
        <v>196</v>
      </c>
    </row>
    <row r="158" spans="1:65" s="2" customFormat="1" ht="19.5">
      <c r="A158" s="28"/>
      <c r="B158" s="29"/>
      <c r="C158" s="28"/>
      <c r="D158" s="164" t="s">
        <v>143</v>
      </c>
      <c r="E158" s="28"/>
      <c r="F158" s="165" t="s">
        <v>172</v>
      </c>
      <c r="G158" s="28"/>
      <c r="H158" s="28"/>
      <c r="I158" s="28"/>
      <c r="J158" s="28"/>
      <c r="K158" s="28"/>
      <c r="L158" s="29"/>
      <c r="M158" s="166"/>
      <c r="N158" s="167"/>
      <c r="O158" s="57"/>
      <c r="P158" s="57"/>
      <c r="Q158" s="57"/>
      <c r="R158" s="57"/>
      <c r="S158" s="57"/>
      <c r="T158" s="57"/>
      <c r="U158" s="5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T158" s="14" t="s">
        <v>143</v>
      </c>
      <c r="AU158" s="14" t="s">
        <v>142</v>
      </c>
    </row>
    <row r="159" spans="1:65" s="2" customFormat="1" ht="16.5" customHeight="1">
      <c r="A159" s="28"/>
      <c r="B159" s="150"/>
      <c r="C159" s="151" t="s">
        <v>197</v>
      </c>
      <c r="D159" s="151" t="s">
        <v>137</v>
      </c>
      <c r="E159" s="152" t="s">
        <v>174</v>
      </c>
      <c r="F159" s="153" t="s">
        <v>175</v>
      </c>
      <c r="G159" s="154" t="s">
        <v>151</v>
      </c>
      <c r="H159" s="155">
        <v>4</v>
      </c>
      <c r="I159" s="156">
        <v>4.2699999999999996</v>
      </c>
      <c r="J159" s="156">
        <f>ROUND(I159*H159,2)</f>
        <v>17.079999999999998</v>
      </c>
      <c r="K159" s="157"/>
      <c r="L159" s="29"/>
      <c r="M159" s="158" t="s">
        <v>1</v>
      </c>
      <c r="N159" s="159" t="s">
        <v>40</v>
      </c>
      <c r="O159" s="160">
        <v>0</v>
      </c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0">
        <f>S159*H159</f>
        <v>0</v>
      </c>
      <c r="U159" s="161" t="s">
        <v>1</v>
      </c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2" t="s">
        <v>141</v>
      </c>
      <c r="AT159" s="162" t="s">
        <v>137</v>
      </c>
      <c r="AU159" s="162" t="s">
        <v>142</v>
      </c>
      <c r="AY159" s="14" t="s">
        <v>134</v>
      </c>
      <c r="BE159" s="163">
        <f>IF(N159="základná",J159,0)</f>
        <v>0</v>
      </c>
      <c r="BF159" s="163">
        <f>IF(N159="znížená",J159,0)</f>
        <v>17.079999999999998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4" t="s">
        <v>142</v>
      </c>
      <c r="BK159" s="163">
        <f>ROUND(I159*H159,2)</f>
        <v>17.079999999999998</v>
      </c>
      <c r="BL159" s="14" t="s">
        <v>141</v>
      </c>
      <c r="BM159" s="162" t="s">
        <v>200</v>
      </c>
    </row>
    <row r="160" spans="1:65" s="2" customFormat="1">
      <c r="A160" s="28"/>
      <c r="B160" s="29"/>
      <c r="C160" s="28"/>
      <c r="D160" s="164" t="s">
        <v>143</v>
      </c>
      <c r="E160" s="28"/>
      <c r="F160" s="165" t="s">
        <v>175</v>
      </c>
      <c r="G160" s="28"/>
      <c r="H160" s="28"/>
      <c r="I160" s="28"/>
      <c r="J160" s="28"/>
      <c r="K160" s="28"/>
      <c r="L160" s="29"/>
      <c r="M160" s="166"/>
      <c r="N160" s="167"/>
      <c r="O160" s="57"/>
      <c r="P160" s="57"/>
      <c r="Q160" s="57"/>
      <c r="R160" s="57"/>
      <c r="S160" s="57"/>
      <c r="T160" s="57"/>
      <c r="U160" s="5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4" t="s">
        <v>143</v>
      </c>
      <c r="AU160" s="14" t="s">
        <v>142</v>
      </c>
    </row>
    <row r="161" spans="1:65" s="2" customFormat="1" ht="16.5" customHeight="1">
      <c r="A161" s="28"/>
      <c r="B161" s="150"/>
      <c r="C161" s="168" t="s">
        <v>173</v>
      </c>
      <c r="D161" s="168" t="s">
        <v>131</v>
      </c>
      <c r="E161" s="169" t="s">
        <v>177</v>
      </c>
      <c r="F161" s="170" t="s">
        <v>178</v>
      </c>
      <c r="G161" s="171" t="s">
        <v>151</v>
      </c>
      <c r="H161" s="172">
        <v>4</v>
      </c>
      <c r="I161" s="173">
        <v>1.53</v>
      </c>
      <c r="J161" s="173">
        <f>ROUND(I161*H161,2)</f>
        <v>6.12</v>
      </c>
      <c r="K161" s="174"/>
      <c r="L161" s="175"/>
      <c r="M161" s="176" t="s">
        <v>1</v>
      </c>
      <c r="N161" s="177" t="s">
        <v>40</v>
      </c>
      <c r="O161" s="160">
        <v>0</v>
      </c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0">
        <f>S161*H161</f>
        <v>0</v>
      </c>
      <c r="U161" s="161" t="s">
        <v>1</v>
      </c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2" t="s">
        <v>147</v>
      </c>
      <c r="AT161" s="162" t="s">
        <v>131</v>
      </c>
      <c r="AU161" s="162" t="s">
        <v>142</v>
      </c>
      <c r="AY161" s="14" t="s">
        <v>134</v>
      </c>
      <c r="BE161" s="163">
        <f>IF(N161="základná",J161,0)</f>
        <v>0</v>
      </c>
      <c r="BF161" s="163">
        <f>IF(N161="znížená",J161,0)</f>
        <v>6.12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4" t="s">
        <v>142</v>
      </c>
      <c r="BK161" s="163">
        <f>ROUND(I161*H161,2)</f>
        <v>6.12</v>
      </c>
      <c r="BL161" s="14" t="s">
        <v>141</v>
      </c>
      <c r="BM161" s="162" t="s">
        <v>203</v>
      </c>
    </row>
    <row r="162" spans="1:65" s="2" customFormat="1">
      <c r="A162" s="28"/>
      <c r="B162" s="29"/>
      <c r="C162" s="28"/>
      <c r="D162" s="164" t="s">
        <v>143</v>
      </c>
      <c r="E162" s="28"/>
      <c r="F162" s="165" t="s">
        <v>178</v>
      </c>
      <c r="G162" s="28"/>
      <c r="H162" s="28"/>
      <c r="I162" s="28"/>
      <c r="J162" s="28"/>
      <c r="K162" s="28"/>
      <c r="L162" s="29"/>
      <c r="M162" s="166"/>
      <c r="N162" s="167"/>
      <c r="O162" s="57"/>
      <c r="P162" s="57"/>
      <c r="Q162" s="57"/>
      <c r="R162" s="57"/>
      <c r="S162" s="57"/>
      <c r="T162" s="57"/>
      <c r="U162" s="5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143</v>
      </c>
      <c r="AU162" s="14" t="s">
        <v>142</v>
      </c>
    </row>
    <row r="163" spans="1:65" s="2" customFormat="1" ht="16.5" customHeight="1">
      <c r="A163" s="28"/>
      <c r="B163" s="150"/>
      <c r="C163" s="151" t="s">
        <v>204</v>
      </c>
      <c r="D163" s="151" t="s">
        <v>137</v>
      </c>
      <c r="E163" s="152" t="s">
        <v>180</v>
      </c>
      <c r="F163" s="153" t="s">
        <v>181</v>
      </c>
      <c r="G163" s="154" t="s">
        <v>151</v>
      </c>
      <c r="H163" s="155">
        <v>8</v>
      </c>
      <c r="I163" s="156">
        <v>13.18</v>
      </c>
      <c r="J163" s="156">
        <f>ROUND(I163*H163,2)</f>
        <v>105.44</v>
      </c>
      <c r="K163" s="157"/>
      <c r="L163" s="29"/>
      <c r="M163" s="158" t="s">
        <v>1</v>
      </c>
      <c r="N163" s="159" t="s">
        <v>40</v>
      </c>
      <c r="O163" s="160">
        <v>0</v>
      </c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0">
        <f>S163*H163</f>
        <v>0</v>
      </c>
      <c r="U163" s="161" t="s">
        <v>1</v>
      </c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2" t="s">
        <v>141</v>
      </c>
      <c r="AT163" s="162" t="s">
        <v>137</v>
      </c>
      <c r="AU163" s="162" t="s">
        <v>142</v>
      </c>
      <c r="AY163" s="14" t="s">
        <v>134</v>
      </c>
      <c r="BE163" s="163">
        <f>IF(N163="základná",J163,0)</f>
        <v>0</v>
      </c>
      <c r="BF163" s="163">
        <f>IF(N163="znížená",J163,0)</f>
        <v>105.44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4" t="s">
        <v>142</v>
      </c>
      <c r="BK163" s="163">
        <f>ROUND(I163*H163,2)</f>
        <v>105.44</v>
      </c>
      <c r="BL163" s="14" t="s">
        <v>141</v>
      </c>
      <c r="BM163" s="162" t="s">
        <v>207</v>
      </c>
    </row>
    <row r="164" spans="1:65" s="2" customFormat="1">
      <c r="A164" s="28"/>
      <c r="B164" s="29"/>
      <c r="C164" s="28"/>
      <c r="D164" s="164" t="s">
        <v>143</v>
      </c>
      <c r="E164" s="28"/>
      <c r="F164" s="165" t="s">
        <v>181</v>
      </c>
      <c r="G164" s="28"/>
      <c r="H164" s="28"/>
      <c r="I164" s="28"/>
      <c r="J164" s="28"/>
      <c r="K164" s="28"/>
      <c r="L164" s="29"/>
      <c r="M164" s="166"/>
      <c r="N164" s="167"/>
      <c r="O164" s="57"/>
      <c r="P164" s="57"/>
      <c r="Q164" s="57"/>
      <c r="R164" s="57"/>
      <c r="S164" s="57"/>
      <c r="T164" s="57"/>
      <c r="U164" s="5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143</v>
      </c>
      <c r="AU164" s="14" t="s">
        <v>142</v>
      </c>
    </row>
    <row r="165" spans="1:65" s="2" customFormat="1" ht="24.2" customHeight="1">
      <c r="A165" s="28"/>
      <c r="B165" s="150"/>
      <c r="C165" s="168" t="s">
        <v>7</v>
      </c>
      <c r="D165" s="168" t="s">
        <v>131</v>
      </c>
      <c r="E165" s="169" t="s">
        <v>184</v>
      </c>
      <c r="F165" s="170" t="s">
        <v>185</v>
      </c>
      <c r="G165" s="171" t="s">
        <v>151</v>
      </c>
      <c r="H165" s="172">
        <v>8</v>
      </c>
      <c r="I165" s="173">
        <v>5.99</v>
      </c>
      <c r="J165" s="173">
        <f>ROUND(I165*H165,2)</f>
        <v>47.92</v>
      </c>
      <c r="K165" s="174"/>
      <c r="L165" s="175"/>
      <c r="M165" s="176" t="s">
        <v>1</v>
      </c>
      <c r="N165" s="177" t="s">
        <v>40</v>
      </c>
      <c r="O165" s="160">
        <v>0</v>
      </c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0">
        <f>S165*H165</f>
        <v>0</v>
      </c>
      <c r="U165" s="161" t="s">
        <v>1</v>
      </c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2" t="s">
        <v>147</v>
      </c>
      <c r="AT165" s="162" t="s">
        <v>131</v>
      </c>
      <c r="AU165" s="162" t="s">
        <v>142</v>
      </c>
      <c r="AY165" s="14" t="s">
        <v>134</v>
      </c>
      <c r="BE165" s="163">
        <f>IF(N165="základná",J165,0)</f>
        <v>0</v>
      </c>
      <c r="BF165" s="163">
        <f>IF(N165="znížená",J165,0)</f>
        <v>47.92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4" t="s">
        <v>142</v>
      </c>
      <c r="BK165" s="163">
        <f>ROUND(I165*H165,2)</f>
        <v>47.92</v>
      </c>
      <c r="BL165" s="14" t="s">
        <v>141</v>
      </c>
      <c r="BM165" s="162" t="s">
        <v>210</v>
      </c>
    </row>
    <row r="166" spans="1:65" s="2" customFormat="1">
      <c r="A166" s="28"/>
      <c r="B166" s="29"/>
      <c r="C166" s="28"/>
      <c r="D166" s="164" t="s">
        <v>143</v>
      </c>
      <c r="E166" s="28"/>
      <c r="F166" s="165" t="s">
        <v>185</v>
      </c>
      <c r="G166" s="28"/>
      <c r="H166" s="28"/>
      <c r="I166" s="28"/>
      <c r="J166" s="28"/>
      <c r="K166" s="28"/>
      <c r="L166" s="29"/>
      <c r="M166" s="166"/>
      <c r="N166" s="167"/>
      <c r="O166" s="57"/>
      <c r="P166" s="57"/>
      <c r="Q166" s="57"/>
      <c r="R166" s="57"/>
      <c r="S166" s="57"/>
      <c r="T166" s="57"/>
      <c r="U166" s="5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4" t="s">
        <v>143</v>
      </c>
      <c r="AU166" s="14" t="s">
        <v>142</v>
      </c>
    </row>
    <row r="167" spans="1:65" s="2" customFormat="1" ht="21.75" customHeight="1">
      <c r="A167" s="28"/>
      <c r="B167" s="150"/>
      <c r="C167" s="151" t="s">
        <v>211</v>
      </c>
      <c r="D167" s="151" t="s">
        <v>137</v>
      </c>
      <c r="E167" s="152" t="s">
        <v>187</v>
      </c>
      <c r="F167" s="153" t="s">
        <v>188</v>
      </c>
      <c r="G167" s="154" t="s">
        <v>151</v>
      </c>
      <c r="H167" s="155">
        <v>16</v>
      </c>
      <c r="I167" s="156">
        <v>5.2</v>
      </c>
      <c r="J167" s="156">
        <f>ROUND(I167*H167,2)</f>
        <v>83.2</v>
      </c>
      <c r="K167" s="157"/>
      <c r="L167" s="29"/>
      <c r="M167" s="158" t="s">
        <v>1</v>
      </c>
      <c r="N167" s="159" t="s">
        <v>40</v>
      </c>
      <c r="O167" s="160">
        <v>0</v>
      </c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0">
        <f>S167*H167</f>
        <v>0</v>
      </c>
      <c r="U167" s="161" t="s">
        <v>1</v>
      </c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2" t="s">
        <v>141</v>
      </c>
      <c r="AT167" s="162" t="s">
        <v>137</v>
      </c>
      <c r="AU167" s="162" t="s">
        <v>142</v>
      </c>
      <c r="AY167" s="14" t="s">
        <v>134</v>
      </c>
      <c r="BE167" s="163">
        <f>IF(N167="základná",J167,0)</f>
        <v>0</v>
      </c>
      <c r="BF167" s="163">
        <f>IF(N167="znížená",J167,0)</f>
        <v>83.2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4" t="s">
        <v>142</v>
      </c>
      <c r="BK167" s="163">
        <f>ROUND(I167*H167,2)</f>
        <v>83.2</v>
      </c>
      <c r="BL167" s="14" t="s">
        <v>141</v>
      </c>
      <c r="BM167" s="162" t="s">
        <v>214</v>
      </c>
    </row>
    <row r="168" spans="1:65" s="2" customFormat="1">
      <c r="A168" s="28"/>
      <c r="B168" s="29"/>
      <c r="C168" s="28"/>
      <c r="D168" s="164" t="s">
        <v>143</v>
      </c>
      <c r="E168" s="28"/>
      <c r="F168" s="165" t="s">
        <v>188</v>
      </c>
      <c r="G168" s="28"/>
      <c r="H168" s="28"/>
      <c r="I168" s="28"/>
      <c r="J168" s="28"/>
      <c r="K168" s="28"/>
      <c r="L168" s="29"/>
      <c r="M168" s="166"/>
      <c r="N168" s="167"/>
      <c r="O168" s="57"/>
      <c r="P168" s="57"/>
      <c r="Q168" s="57"/>
      <c r="R168" s="57"/>
      <c r="S168" s="57"/>
      <c r="T168" s="57"/>
      <c r="U168" s="5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4" t="s">
        <v>143</v>
      </c>
      <c r="AU168" s="14" t="s">
        <v>142</v>
      </c>
    </row>
    <row r="169" spans="1:65" s="2" customFormat="1" ht="24.2" customHeight="1">
      <c r="A169" s="28"/>
      <c r="B169" s="150"/>
      <c r="C169" s="168" t="s">
        <v>179</v>
      </c>
      <c r="D169" s="168" t="s">
        <v>131</v>
      </c>
      <c r="E169" s="169" t="s">
        <v>191</v>
      </c>
      <c r="F169" s="170" t="s">
        <v>192</v>
      </c>
      <c r="G169" s="171" t="s">
        <v>151</v>
      </c>
      <c r="H169" s="172">
        <v>16</v>
      </c>
      <c r="I169" s="173">
        <v>0.93</v>
      </c>
      <c r="J169" s="173">
        <f>ROUND(I169*H169,2)</f>
        <v>14.88</v>
      </c>
      <c r="K169" s="174"/>
      <c r="L169" s="175"/>
      <c r="M169" s="176" t="s">
        <v>1</v>
      </c>
      <c r="N169" s="177" t="s">
        <v>40</v>
      </c>
      <c r="O169" s="160">
        <v>0</v>
      </c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0">
        <f>S169*H169</f>
        <v>0</v>
      </c>
      <c r="U169" s="161" t="s">
        <v>1</v>
      </c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2" t="s">
        <v>147</v>
      </c>
      <c r="AT169" s="162" t="s">
        <v>131</v>
      </c>
      <c r="AU169" s="162" t="s">
        <v>142</v>
      </c>
      <c r="AY169" s="14" t="s">
        <v>134</v>
      </c>
      <c r="BE169" s="163">
        <f>IF(N169="základná",J169,0)</f>
        <v>0</v>
      </c>
      <c r="BF169" s="163">
        <f>IF(N169="znížená",J169,0)</f>
        <v>14.88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4" t="s">
        <v>142</v>
      </c>
      <c r="BK169" s="163">
        <f>ROUND(I169*H169,2)</f>
        <v>14.88</v>
      </c>
      <c r="BL169" s="14" t="s">
        <v>141</v>
      </c>
      <c r="BM169" s="162" t="s">
        <v>217</v>
      </c>
    </row>
    <row r="170" spans="1:65" s="2" customFormat="1" ht="19.5">
      <c r="A170" s="28"/>
      <c r="B170" s="29"/>
      <c r="C170" s="28"/>
      <c r="D170" s="164" t="s">
        <v>143</v>
      </c>
      <c r="E170" s="28"/>
      <c r="F170" s="165" t="s">
        <v>192</v>
      </c>
      <c r="G170" s="28"/>
      <c r="H170" s="28"/>
      <c r="I170" s="28"/>
      <c r="J170" s="28"/>
      <c r="K170" s="28"/>
      <c r="L170" s="29"/>
      <c r="M170" s="166"/>
      <c r="N170" s="167"/>
      <c r="O170" s="57"/>
      <c r="P170" s="57"/>
      <c r="Q170" s="57"/>
      <c r="R170" s="57"/>
      <c r="S170" s="57"/>
      <c r="T170" s="57"/>
      <c r="U170" s="5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4" t="s">
        <v>143</v>
      </c>
      <c r="AU170" s="14" t="s">
        <v>142</v>
      </c>
    </row>
    <row r="171" spans="1:65" s="2" customFormat="1" ht="16.5" customHeight="1">
      <c r="A171" s="28"/>
      <c r="B171" s="150"/>
      <c r="C171" s="151" t="s">
        <v>218</v>
      </c>
      <c r="D171" s="151" t="s">
        <v>137</v>
      </c>
      <c r="E171" s="152" t="s">
        <v>194</v>
      </c>
      <c r="F171" s="153" t="s">
        <v>195</v>
      </c>
      <c r="G171" s="154" t="s">
        <v>151</v>
      </c>
      <c r="H171" s="155">
        <v>16</v>
      </c>
      <c r="I171" s="156">
        <v>15.03</v>
      </c>
      <c r="J171" s="156">
        <f>ROUND(I171*H171,2)</f>
        <v>240.48</v>
      </c>
      <c r="K171" s="157"/>
      <c r="L171" s="29"/>
      <c r="M171" s="158" t="s">
        <v>1</v>
      </c>
      <c r="N171" s="159" t="s">
        <v>40</v>
      </c>
      <c r="O171" s="160">
        <v>0</v>
      </c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0">
        <f>S171*H171</f>
        <v>0</v>
      </c>
      <c r="U171" s="161" t="s">
        <v>1</v>
      </c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2" t="s">
        <v>141</v>
      </c>
      <c r="AT171" s="162" t="s">
        <v>137</v>
      </c>
      <c r="AU171" s="162" t="s">
        <v>142</v>
      </c>
      <c r="AY171" s="14" t="s">
        <v>134</v>
      </c>
      <c r="BE171" s="163">
        <f>IF(N171="základná",J171,0)</f>
        <v>0</v>
      </c>
      <c r="BF171" s="163">
        <f>IF(N171="znížená",J171,0)</f>
        <v>240.48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4" t="s">
        <v>142</v>
      </c>
      <c r="BK171" s="163">
        <f>ROUND(I171*H171,2)</f>
        <v>240.48</v>
      </c>
      <c r="BL171" s="14" t="s">
        <v>141</v>
      </c>
      <c r="BM171" s="162" t="s">
        <v>221</v>
      </c>
    </row>
    <row r="172" spans="1:65" s="2" customFormat="1">
      <c r="A172" s="28"/>
      <c r="B172" s="29"/>
      <c r="C172" s="28"/>
      <c r="D172" s="164" t="s">
        <v>143</v>
      </c>
      <c r="E172" s="28"/>
      <c r="F172" s="165" t="s">
        <v>195</v>
      </c>
      <c r="G172" s="28"/>
      <c r="H172" s="28"/>
      <c r="I172" s="28"/>
      <c r="J172" s="28"/>
      <c r="K172" s="28"/>
      <c r="L172" s="29"/>
      <c r="M172" s="166"/>
      <c r="N172" s="167"/>
      <c r="O172" s="57"/>
      <c r="P172" s="57"/>
      <c r="Q172" s="57"/>
      <c r="R172" s="57"/>
      <c r="S172" s="57"/>
      <c r="T172" s="57"/>
      <c r="U172" s="5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4" t="s">
        <v>143</v>
      </c>
      <c r="AU172" s="14" t="s">
        <v>142</v>
      </c>
    </row>
    <row r="173" spans="1:65" s="2" customFormat="1" ht="33" customHeight="1">
      <c r="A173" s="28"/>
      <c r="B173" s="150"/>
      <c r="C173" s="168" t="s">
        <v>182</v>
      </c>
      <c r="D173" s="168" t="s">
        <v>131</v>
      </c>
      <c r="E173" s="169" t="s">
        <v>198</v>
      </c>
      <c r="F173" s="170" t="s">
        <v>199</v>
      </c>
      <c r="G173" s="171" t="s">
        <v>151</v>
      </c>
      <c r="H173" s="172">
        <v>16</v>
      </c>
      <c r="I173" s="173">
        <v>18.350000000000001</v>
      </c>
      <c r="J173" s="173">
        <f>ROUND(I173*H173,2)</f>
        <v>293.60000000000002</v>
      </c>
      <c r="K173" s="174"/>
      <c r="L173" s="175"/>
      <c r="M173" s="176" t="s">
        <v>1</v>
      </c>
      <c r="N173" s="177" t="s">
        <v>40</v>
      </c>
      <c r="O173" s="160">
        <v>0</v>
      </c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0">
        <f>S173*H173</f>
        <v>0</v>
      </c>
      <c r="U173" s="161" t="s">
        <v>1</v>
      </c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2" t="s">
        <v>147</v>
      </c>
      <c r="AT173" s="162" t="s">
        <v>131</v>
      </c>
      <c r="AU173" s="162" t="s">
        <v>142</v>
      </c>
      <c r="AY173" s="14" t="s">
        <v>134</v>
      </c>
      <c r="BE173" s="163">
        <f>IF(N173="základná",J173,0)</f>
        <v>0</v>
      </c>
      <c r="BF173" s="163">
        <f>IF(N173="znížená",J173,0)</f>
        <v>293.60000000000002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4" t="s">
        <v>142</v>
      </c>
      <c r="BK173" s="163">
        <f>ROUND(I173*H173,2)</f>
        <v>293.60000000000002</v>
      </c>
      <c r="BL173" s="14" t="s">
        <v>141</v>
      </c>
      <c r="BM173" s="162" t="s">
        <v>224</v>
      </c>
    </row>
    <row r="174" spans="1:65" s="2" customFormat="1" ht="19.5">
      <c r="A174" s="28"/>
      <c r="B174" s="29"/>
      <c r="C174" s="28"/>
      <c r="D174" s="164" t="s">
        <v>143</v>
      </c>
      <c r="E174" s="28"/>
      <c r="F174" s="165" t="s">
        <v>199</v>
      </c>
      <c r="G174" s="28"/>
      <c r="H174" s="28"/>
      <c r="I174" s="28"/>
      <c r="J174" s="28"/>
      <c r="K174" s="28"/>
      <c r="L174" s="29"/>
      <c r="M174" s="166"/>
      <c r="N174" s="167"/>
      <c r="O174" s="57"/>
      <c r="P174" s="57"/>
      <c r="Q174" s="57"/>
      <c r="R174" s="57"/>
      <c r="S174" s="57"/>
      <c r="T174" s="57"/>
      <c r="U174" s="5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4" t="s">
        <v>143</v>
      </c>
      <c r="AU174" s="14" t="s">
        <v>142</v>
      </c>
    </row>
    <row r="175" spans="1:65" s="2" customFormat="1" ht="21.75" customHeight="1">
      <c r="A175" s="28"/>
      <c r="B175" s="150"/>
      <c r="C175" s="151" t="s">
        <v>225</v>
      </c>
      <c r="D175" s="151" t="s">
        <v>137</v>
      </c>
      <c r="E175" s="152" t="s">
        <v>201</v>
      </c>
      <c r="F175" s="153" t="s">
        <v>202</v>
      </c>
      <c r="G175" s="154" t="s">
        <v>140</v>
      </c>
      <c r="H175" s="155">
        <v>220</v>
      </c>
      <c r="I175" s="156">
        <v>2.42</v>
      </c>
      <c r="J175" s="156">
        <f>ROUND(I175*H175,2)</f>
        <v>532.4</v>
      </c>
      <c r="K175" s="157"/>
      <c r="L175" s="29"/>
      <c r="M175" s="158" t="s">
        <v>1</v>
      </c>
      <c r="N175" s="159" t="s">
        <v>40</v>
      </c>
      <c r="O175" s="160">
        <v>0</v>
      </c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0">
        <f>S175*H175</f>
        <v>0</v>
      </c>
      <c r="U175" s="161" t="s">
        <v>1</v>
      </c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2" t="s">
        <v>141</v>
      </c>
      <c r="AT175" s="162" t="s">
        <v>137</v>
      </c>
      <c r="AU175" s="162" t="s">
        <v>142</v>
      </c>
      <c r="AY175" s="14" t="s">
        <v>134</v>
      </c>
      <c r="BE175" s="163">
        <f>IF(N175="základná",J175,0)</f>
        <v>0</v>
      </c>
      <c r="BF175" s="163">
        <f>IF(N175="znížená",J175,0)</f>
        <v>532.4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4" t="s">
        <v>142</v>
      </c>
      <c r="BK175" s="163">
        <f>ROUND(I175*H175,2)</f>
        <v>532.4</v>
      </c>
      <c r="BL175" s="14" t="s">
        <v>141</v>
      </c>
      <c r="BM175" s="162" t="s">
        <v>228</v>
      </c>
    </row>
    <row r="176" spans="1:65" s="2" customFormat="1">
      <c r="A176" s="28"/>
      <c r="B176" s="29"/>
      <c r="C176" s="28"/>
      <c r="D176" s="164" t="s">
        <v>143</v>
      </c>
      <c r="E176" s="28"/>
      <c r="F176" s="165" t="s">
        <v>202</v>
      </c>
      <c r="G176" s="28"/>
      <c r="H176" s="28"/>
      <c r="I176" s="28"/>
      <c r="J176" s="28"/>
      <c r="K176" s="28"/>
      <c r="L176" s="29"/>
      <c r="M176" s="166"/>
      <c r="N176" s="167"/>
      <c r="O176" s="57"/>
      <c r="P176" s="57"/>
      <c r="Q176" s="57"/>
      <c r="R176" s="57"/>
      <c r="S176" s="57"/>
      <c r="T176" s="57"/>
      <c r="U176" s="5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4" t="s">
        <v>143</v>
      </c>
      <c r="AU176" s="14" t="s">
        <v>142</v>
      </c>
    </row>
    <row r="177" spans="1:65" s="2" customFormat="1" ht="21.75" customHeight="1">
      <c r="A177" s="28"/>
      <c r="B177" s="150"/>
      <c r="C177" s="168" t="s">
        <v>186</v>
      </c>
      <c r="D177" s="168" t="s">
        <v>131</v>
      </c>
      <c r="E177" s="169" t="s">
        <v>205</v>
      </c>
      <c r="F177" s="170" t="s">
        <v>206</v>
      </c>
      <c r="G177" s="171" t="s">
        <v>146</v>
      </c>
      <c r="H177" s="172">
        <v>29.7</v>
      </c>
      <c r="I177" s="173">
        <v>6.97</v>
      </c>
      <c r="J177" s="173">
        <f>ROUND(I177*H177,2)</f>
        <v>207.01</v>
      </c>
      <c r="K177" s="174"/>
      <c r="L177" s="175"/>
      <c r="M177" s="176" t="s">
        <v>1</v>
      </c>
      <c r="N177" s="177" t="s">
        <v>40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0">
        <f>S177*H177</f>
        <v>0</v>
      </c>
      <c r="U177" s="161" t="s">
        <v>1</v>
      </c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2" t="s">
        <v>147</v>
      </c>
      <c r="AT177" s="162" t="s">
        <v>131</v>
      </c>
      <c r="AU177" s="162" t="s">
        <v>142</v>
      </c>
      <c r="AY177" s="14" t="s">
        <v>134</v>
      </c>
      <c r="BE177" s="163">
        <f>IF(N177="základná",J177,0)</f>
        <v>0</v>
      </c>
      <c r="BF177" s="163">
        <f>IF(N177="znížená",J177,0)</f>
        <v>207.01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4" t="s">
        <v>142</v>
      </c>
      <c r="BK177" s="163">
        <f>ROUND(I177*H177,2)</f>
        <v>207.01</v>
      </c>
      <c r="BL177" s="14" t="s">
        <v>141</v>
      </c>
      <c r="BM177" s="162" t="s">
        <v>231</v>
      </c>
    </row>
    <row r="178" spans="1:65" s="2" customFormat="1">
      <c r="A178" s="28"/>
      <c r="B178" s="29"/>
      <c r="C178" s="28"/>
      <c r="D178" s="164" t="s">
        <v>143</v>
      </c>
      <c r="E178" s="28"/>
      <c r="F178" s="165" t="s">
        <v>206</v>
      </c>
      <c r="G178" s="28"/>
      <c r="H178" s="28"/>
      <c r="I178" s="28"/>
      <c r="J178" s="28"/>
      <c r="K178" s="28"/>
      <c r="L178" s="29"/>
      <c r="M178" s="166"/>
      <c r="N178" s="167"/>
      <c r="O178" s="57"/>
      <c r="P178" s="57"/>
      <c r="Q178" s="57"/>
      <c r="R178" s="57"/>
      <c r="S178" s="57"/>
      <c r="T178" s="57"/>
      <c r="U178" s="5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4" t="s">
        <v>143</v>
      </c>
      <c r="AU178" s="14" t="s">
        <v>142</v>
      </c>
    </row>
    <row r="179" spans="1:65" s="2" customFormat="1" ht="21.75" customHeight="1">
      <c r="A179" s="28"/>
      <c r="B179" s="150"/>
      <c r="C179" s="151" t="s">
        <v>232</v>
      </c>
      <c r="D179" s="151" t="s">
        <v>137</v>
      </c>
      <c r="E179" s="152" t="s">
        <v>208</v>
      </c>
      <c r="F179" s="153" t="s">
        <v>209</v>
      </c>
      <c r="G179" s="154" t="s">
        <v>151</v>
      </c>
      <c r="H179" s="155">
        <v>36</v>
      </c>
      <c r="I179" s="156">
        <v>3.34</v>
      </c>
      <c r="J179" s="156">
        <f>ROUND(I179*H179,2)</f>
        <v>120.24</v>
      </c>
      <c r="K179" s="157"/>
      <c r="L179" s="29"/>
      <c r="M179" s="158" t="s">
        <v>1</v>
      </c>
      <c r="N179" s="159" t="s">
        <v>40</v>
      </c>
      <c r="O179" s="160">
        <v>0</v>
      </c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0">
        <f>S179*H179</f>
        <v>0</v>
      </c>
      <c r="U179" s="161" t="s">
        <v>1</v>
      </c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2" t="s">
        <v>141</v>
      </c>
      <c r="AT179" s="162" t="s">
        <v>137</v>
      </c>
      <c r="AU179" s="162" t="s">
        <v>142</v>
      </c>
      <c r="AY179" s="14" t="s">
        <v>134</v>
      </c>
      <c r="BE179" s="163">
        <f>IF(N179="základná",J179,0)</f>
        <v>0</v>
      </c>
      <c r="BF179" s="163">
        <f>IF(N179="znížená",J179,0)</f>
        <v>120.24</v>
      </c>
      <c r="BG179" s="163">
        <f>IF(N179="zákl. prenesená",J179,0)</f>
        <v>0</v>
      </c>
      <c r="BH179" s="163">
        <f>IF(N179="zníž. prenesená",J179,0)</f>
        <v>0</v>
      </c>
      <c r="BI179" s="163">
        <f>IF(N179="nulová",J179,0)</f>
        <v>0</v>
      </c>
      <c r="BJ179" s="14" t="s">
        <v>142</v>
      </c>
      <c r="BK179" s="163">
        <f>ROUND(I179*H179,2)</f>
        <v>120.24</v>
      </c>
      <c r="BL179" s="14" t="s">
        <v>141</v>
      </c>
      <c r="BM179" s="162" t="s">
        <v>235</v>
      </c>
    </row>
    <row r="180" spans="1:65" s="2" customFormat="1">
      <c r="A180" s="28"/>
      <c r="B180" s="29"/>
      <c r="C180" s="28"/>
      <c r="D180" s="164" t="s">
        <v>143</v>
      </c>
      <c r="E180" s="28"/>
      <c r="F180" s="165" t="s">
        <v>209</v>
      </c>
      <c r="G180" s="28"/>
      <c r="H180" s="28"/>
      <c r="I180" s="28"/>
      <c r="J180" s="28"/>
      <c r="K180" s="28"/>
      <c r="L180" s="29"/>
      <c r="M180" s="166"/>
      <c r="N180" s="167"/>
      <c r="O180" s="57"/>
      <c r="P180" s="57"/>
      <c r="Q180" s="57"/>
      <c r="R180" s="57"/>
      <c r="S180" s="57"/>
      <c r="T180" s="57"/>
      <c r="U180" s="5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4" t="s">
        <v>143</v>
      </c>
      <c r="AU180" s="14" t="s">
        <v>142</v>
      </c>
    </row>
    <row r="181" spans="1:65" s="2" customFormat="1" ht="24.2" customHeight="1">
      <c r="A181" s="28"/>
      <c r="B181" s="150"/>
      <c r="C181" s="168" t="s">
        <v>189</v>
      </c>
      <c r="D181" s="168" t="s">
        <v>131</v>
      </c>
      <c r="E181" s="169" t="s">
        <v>212</v>
      </c>
      <c r="F181" s="170" t="s">
        <v>213</v>
      </c>
      <c r="G181" s="171" t="s">
        <v>151</v>
      </c>
      <c r="H181" s="172">
        <v>36</v>
      </c>
      <c r="I181" s="173">
        <v>0.61</v>
      </c>
      <c r="J181" s="173">
        <f>ROUND(I181*H181,2)</f>
        <v>21.96</v>
      </c>
      <c r="K181" s="174"/>
      <c r="L181" s="175"/>
      <c r="M181" s="176" t="s">
        <v>1</v>
      </c>
      <c r="N181" s="177" t="s">
        <v>40</v>
      </c>
      <c r="O181" s="160">
        <v>0</v>
      </c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0">
        <f>S181*H181</f>
        <v>0</v>
      </c>
      <c r="U181" s="161" t="s">
        <v>1</v>
      </c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2" t="s">
        <v>147</v>
      </c>
      <c r="AT181" s="162" t="s">
        <v>131</v>
      </c>
      <c r="AU181" s="162" t="s">
        <v>142</v>
      </c>
      <c r="AY181" s="14" t="s">
        <v>134</v>
      </c>
      <c r="BE181" s="163">
        <f>IF(N181="základná",J181,0)</f>
        <v>0</v>
      </c>
      <c r="BF181" s="163">
        <f>IF(N181="znížená",J181,0)</f>
        <v>21.96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4" t="s">
        <v>142</v>
      </c>
      <c r="BK181" s="163">
        <f>ROUND(I181*H181,2)</f>
        <v>21.96</v>
      </c>
      <c r="BL181" s="14" t="s">
        <v>141</v>
      </c>
      <c r="BM181" s="162" t="s">
        <v>238</v>
      </c>
    </row>
    <row r="182" spans="1:65" s="2" customFormat="1" ht="19.5">
      <c r="A182" s="28"/>
      <c r="B182" s="29"/>
      <c r="C182" s="28"/>
      <c r="D182" s="164" t="s">
        <v>143</v>
      </c>
      <c r="E182" s="28"/>
      <c r="F182" s="165" t="s">
        <v>213</v>
      </c>
      <c r="G182" s="28"/>
      <c r="H182" s="28"/>
      <c r="I182" s="28"/>
      <c r="J182" s="28"/>
      <c r="K182" s="28"/>
      <c r="L182" s="29"/>
      <c r="M182" s="166"/>
      <c r="N182" s="167"/>
      <c r="O182" s="57"/>
      <c r="P182" s="57"/>
      <c r="Q182" s="57"/>
      <c r="R182" s="57"/>
      <c r="S182" s="57"/>
      <c r="T182" s="57"/>
      <c r="U182" s="5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4" t="s">
        <v>143</v>
      </c>
      <c r="AU182" s="14" t="s">
        <v>142</v>
      </c>
    </row>
    <row r="183" spans="1:65" s="2" customFormat="1" ht="21.75" customHeight="1">
      <c r="A183" s="28"/>
      <c r="B183" s="150"/>
      <c r="C183" s="151" t="s">
        <v>239</v>
      </c>
      <c r="D183" s="151" t="s">
        <v>137</v>
      </c>
      <c r="E183" s="152" t="s">
        <v>215</v>
      </c>
      <c r="F183" s="153" t="s">
        <v>216</v>
      </c>
      <c r="G183" s="154" t="s">
        <v>151</v>
      </c>
      <c r="H183" s="155">
        <v>6</v>
      </c>
      <c r="I183" s="156">
        <v>3.09</v>
      </c>
      <c r="J183" s="156">
        <f>ROUND(I183*H183,2)</f>
        <v>18.54</v>
      </c>
      <c r="K183" s="157"/>
      <c r="L183" s="29"/>
      <c r="M183" s="158" t="s">
        <v>1</v>
      </c>
      <c r="N183" s="159" t="s">
        <v>40</v>
      </c>
      <c r="O183" s="160">
        <v>0</v>
      </c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0">
        <f>S183*H183</f>
        <v>0</v>
      </c>
      <c r="U183" s="161" t="s">
        <v>1</v>
      </c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2" t="s">
        <v>141</v>
      </c>
      <c r="AT183" s="162" t="s">
        <v>137</v>
      </c>
      <c r="AU183" s="162" t="s">
        <v>142</v>
      </c>
      <c r="AY183" s="14" t="s">
        <v>134</v>
      </c>
      <c r="BE183" s="163">
        <f>IF(N183="základná",J183,0)</f>
        <v>0</v>
      </c>
      <c r="BF183" s="163">
        <f>IF(N183="znížená",J183,0)</f>
        <v>18.54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4" t="s">
        <v>142</v>
      </c>
      <c r="BK183" s="163">
        <f>ROUND(I183*H183,2)</f>
        <v>18.54</v>
      </c>
      <c r="BL183" s="14" t="s">
        <v>141</v>
      </c>
      <c r="BM183" s="162" t="s">
        <v>242</v>
      </c>
    </row>
    <row r="184" spans="1:65" s="2" customFormat="1">
      <c r="A184" s="28"/>
      <c r="B184" s="29"/>
      <c r="C184" s="28"/>
      <c r="D184" s="164" t="s">
        <v>143</v>
      </c>
      <c r="E184" s="28"/>
      <c r="F184" s="165" t="s">
        <v>216</v>
      </c>
      <c r="G184" s="28"/>
      <c r="H184" s="28"/>
      <c r="I184" s="28"/>
      <c r="J184" s="28"/>
      <c r="K184" s="28"/>
      <c r="L184" s="29"/>
      <c r="M184" s="166"/>
      <c r="N184" s="167"/>
      <c r="O184" s="57"/>
      <c r="P184" s="57"/>
      <c r="Q184" s="57"/>
      <c r="R184" s="57"/>
      <c r="S184" s="57"/>
      <c r="T184" s="57"/>
      <c r="U184" s="5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4" t="s">
        <v>143</v>
      </c>
      <c r="AU184" s="14" t="s">
        <v>142</v>
      </c>
    </row>
    <row r="185" spans="1:65" s="2" customFormat="1" ht="24.2" customHeight="1">
      <c r="A185" s="28"/>
      <c r="B185" s="150"/>
      <c r="C185" s="168" t="s">
        <v>193</v>
      </c>
      <c r="D185" s="168" t="s">
        <v>131</v>
      </c>
      <c r="E185" s="169" t="s">
        <v>219</v>
      </c>
      <c r="F185" s="170" t="s">
        <v>220</v>
      </c>
      <c r="G185" s="171" t="s">
        <v>151</v>
      </c>
      <c r="H185" s="172">
        <v>6</v>
      </c>
      <c r="I185" s="173">
        <v>0.87</v>
      </c>
      <c r="J185" s="173">
        <f>ROUND(I185*H185,2)</f>
        <v>5.22</v>
      </c>
      <c r="K185" s="174"/>
      <c r="L185" s="175"/>
      <c r="M185" s="176" t="s">
        <v>1</v>
      </c>
      <c r="N185" s="177" t="s">
        <v>40</v>
      </c>
      <c r="O185" s="160">
        <v>0</v>
      </c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0">
        <f>S185*H185</f>
        <v>0</v>
      </c>
      <c r="U185" s="161" t="s">
        <v>1</v>
      </c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2" t="s">
        <v>147</v>
      </c>
      <c r="AT185" s="162" t="s">
        <v>131</v>
      </c>
      <c r="AU185" s="162" t="s">
        <v>142</v>
      </c>
      <c r="AY185" s="14" t="s">
        <v>134</v>
      </c>
      <c r="BE185" s="163">
        <f>IF(N185="základná",J185,0)</f>
        <v>0</v>
      </c>
      <c r="BF185" s="163">
        <f>IF(N185="znížená",J185,0)</f>
        <v>5.22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4" t="s">
        <v>142</v>
      </c>
      <c r="BK185" s="163">
        <f>ROUND(I185*H185,2)</f>
        <v>5.22</v>
      </c>
      <c r="BL185" s="14" t="s">
        <v>141</v>
      </c>
      <c r="BM185" s="162" t="s">
        <v>245</v>
      </c>
    </row>
    <row r="186" spans="1:65" s="2" customFormat="1" ht="19.5">
      <c r="A186" s="28"/>
      <c r="B186" s="29"/>
      <c r="C186" s="28"/>
      <c r="D186" s="164" t="s">
        <v>143</v>
      </c>
      <c r="E186" s="28"/>
      <c r="F186" s="165" t="s">
        <v>220</v>
      </c>
      <c r="G186" s="28"/>
      <c r="H186" s="28"/>
      <c r="I186" s="28"/>
      <c r="J186" s="28"/>
      <c r="K186" s="28"/>
      <c r="L186" s="29"/>
      <c r="M186" s="166"/>
      <c r="N186" s="167"/>
      <c r="O186" s="57"/>
      <c r="P186" s="57"/>
      <c r="Q186" s="57"/>
      <c r="R186" s="57"/>
      <c r="S186" s="57"/>
      <c r="T186" s="57"/>
      <c r="U186" s="5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4" t="s">
        <v>143</v>
      </c>
      <c r="AU186" s="14" t="s">
        <v>142</v>
      </c>
    </row>
    <row r="187" spans="1:65" s="2" customFormat="1" ht="16.5" customHeight="1">
      <c r="A187" s="28"/>
      <c r="B187" s="150"/>
      <c r="C187" s="151" t="s">
        <v>246</v>
      </c>
      <c r="D187" s="151" t="s">
        <v>137</v>
      </c>
      <c r="E187" s="152" t="s">
        <v>222</v>
      </c>
      <c r="F187" s="153" t="s">
        <v>223</v>
      </c>
      <c r="G187" s="154" t="s">
        <v>151</v>
      </c>
      <c r="H187" s="155">
        <v>88</v>
      </c>
      <c r="I187" s="156">
        <v>2.17</v>
      </c>
      <c r="J187" s="156">
        <f>ROUND(I187*H187,2)</f>
        <v>190.96</v>
      </c>
      <c r="K187" s="157"/>
      <c r="L187" s="29"/>
      <c r="M187" s="158" t="s">
        <v>1</v>
      </c>
      <c r="N187" s="159" t="s">
        <v>40</v>
      </c>
      <c r="O187" s="160">
        <v>0</v>
      </c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0">
        <f>S187*H187</f>
        <v>0</v>
      </c>
      <c r="U187" s="161" t="s">
        <v>1</v>
      </c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2" t="s">
        <v>141</v>
      </c>
      <c r="AT187" s="162" t="s">
        <v>137</v>
      </c>
      <c r="AU187" s="162" t="s">
        <v>142</v>
      </c>
      <c r="AY187" s="14" t="s">
        <v>134</v>
      </c>
      <c r="BE187" s="163">
        <f>IF(N187="základná",J187,0)</f>
        <v>0</v>
      </c>
      <c r="BF187" s="163">
        <f>IF(N187="znížená",J187,0)</f>
        <v>190.96</v>
      </c>
      <c r="BG187" s="163">
        <f>IF(N187="zákl. prenesená",J187,0)</f>
        <v>0</v>
      </c>
      <c r="BH187" s="163">
        <f>IF(N187="zníž. prenesená",J187,0)</f>
        <v>0</v>
      </c>
      <c r="BI187" s="163">
        <f>IF(N187="nulová",J187,0)</f>
        <v>0</v>
      </c>
      <c r="BJ187" s="14" t="s">
        <v>142</v>
      </c>
      <c r="BK187" s="163">
        <f>ROUND(I187*H187,2)</f>
        <v>190.96</v>
      </c>
      <c r="BL187" s="14" t="s">
        <v>141</v>
      </c>
      <c r="BM187" s="162" t="s">
        <v>249</v>
      </c>
    </row>
    <row r="188" spans="1:65" s="2" customFormat="1">
      <c r="A188" s="28"/>
      <c r="B188" s="29"/>
      <c r="C188" s="28"/>
      <c r="D188" s="164" t="s">
        <v>143</v>
      </c>
      <c r="E188" s="28"/>
      <c r="F188" s="165" t="s">
        <v>223</v>
      </c>
      <c r="G188" s="28"/>
      <c r="H188" s="28"/>
      <c r="I188" s="28"/>
      <c r="J188" s="28"/>
      <c r="K188" s="28"/>
      <c r="L188" s="29"/>
      <c r="M188" s="166"/>
      <c r="N188" s="167"/>
      <c r="O188" s="57"/>
      <c r="P188" s="57"/>
      <c r="Q188" s="57"/>
      <c r="R188" s="57"/>
      <c r="S188" s="57"/>
      <c r="T188" s="57"/>
      <c r="U188" s="5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4" t="s">
        <v>143</v>
      </c>
      <c r="AU188" s="14" t="s">
        <v>142</v>
      </c>
    </row>
    <row r="189" spans="1:65" s="2" customFormat="1" ht="33" customHeight="1">
      <c r="A189" s="28"/>
      <c r="B189" s="150"/>
      <c r="C189" s="168" t="s">
        <v>196</v>
      </c>
      <c r="D189" s="168" t="s">
        <v>131</v>
      </c>
      <c r="E189" s="169" t="s">
        <v>226</v>
      </c>
      <c r="F189" s="170" t="s">
        <v>227</v>
      </c>
      <c r="G189" s="171" t="s">
        <v>151</v>
      </c>
      <c r="H189" s="172">
        <v>88</v>
      </c>
      <c r="I189" s="173">
        <v>0.52</v>
      </c>
      <c r="J189" s="173">
        <f>ROUND(I189*H189,2)</f>
        <v>45.76</v>
      </c>
      <c r="K189" s="174"/>
      <c r="L189" s="175"/>
      <c r="M189" s="176" t="s">
        <v>1</v>
      </c>
      <c r="N189" s="177" t="s">
        <v>40</v>
      </c>
      <c r="O189" s="160">
        <v>0</v>
      </c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0">
        <f>S189*H189</f>
        <v>0</v>
      </c>
      <c r="U189" s="161" t="s">
        <v>1</v>
      </c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2" t="s">
        <v>147</v>
      </c>
      <c r="AT189" s="162" t="s">
        <v>131</v>
      </c>
      <c r="AU189" s="162" t="s">
        <v>142</v>
      </c>
      <c r="AY189" s="14" t="s">
        <v>134</v>
      </c>
      <c r="BE189" s="163">
        <f>IF(N189="základná",J189,0)</f>
        <v>0</v>
      </c>
      <c r="BF189" s="163">
        <f>IF(N189="znížená",J189,0)</f>
        <v>45.76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4" t="s">
        <v>142</v>
      </c>
      <c r="BK189" s="163">
        <f>ROUND(I189*H189,2)</f>
        <v>45.76</v>
      </c>
      <c r="BL189" s="14" t="s">
        <v>141</v>
      </c>
      <c r="BM189" s="162" t="s">
        <v>141</v>
      </c>
    </row>
    <row r="190" spans="1:65" s="2" customFormat="1" ht="19.5">
      <c r="A190" s="28"/>
      <c r="B190" s="29"/>
      <c r="C190" s="28"/>
      <c r="D190" s="164" t="s">
        <v>143</v>
      </c>
      <c r="E190" s="28"/>
      <c r="F190" s="165" t="s">
        <v>227</v>
      </c>
      <c r="G190" s="28"/>
      <c r="H190" s="28"/>
      <c r="I190" s="28"/>
      <c r="J190" s="28"/>
      <c r="K190" s="28"/>
      <c r="L190" s="29"/>
      <c r="M190" s="166"/>
      <c r="N190" s="167"/>
      <c r="O190" s="57"/>
      <c r="P190" s="57"/>
      <c r="Q190" s="57"/>
      <c r="R190" s="57"/>
      <c r="S190" s="57"/>
      <c r="T190" s="57"/>
      <c r="U190" s="5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4" t="s">
        <v>143</v>
      </c>
      <c r="AU190" s="14" t="s">
        <v>142</v>
      </c>
    </row>
    <row r="191" spans="1:65" s="2" customFormat="1" ht="16.5" customHeight="1">
      <c r="A191" s="28"/>
      <c r="B191" s="150"/>
      <c r="C191" s="151" t="s">
        <v>252</v>
      </c>
      <c r="D191" s="151" t="s">
        <v>137</v>
      </c>
      <c r="E191" s="152" t="s">
        <v>229</v>
      </c>
      <c r="F191" s="153" t="s">
        <v>230</v>
      </c>
      <c r="G191" s="154" t="s">
        <v>151</v>
      </c>
      <c r="H191" s="155">
        <v>8</v>
      </c>
      <c r="I191" s="156">
        <v>2.17</v>
      </c>
      <c r="J191" s="156">
        <f>ROUND(I191*H191,2)</f>
        <v>17.36</v>
      </c>
      <c r="K191" s="157"/>
      <c r="L191" s="29"/>
      <c r="M191" s="158" t="s">
        <v>1</v>
      </c>
      <c r="N191" s="159" t="s">
        <v>40</v>
      </c>
      <c r="O191" s="160">
        <v>0</v>
      </c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0">
        <f>S191*H191</f>
        <v>0</v>
      </c>
      <c r="U191" s="161" t="s">
        <v>1</v>
      </c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2" t="s">
        <v>141</v>
      </c>
      <c r="AT191" s="162" t="s">
        <v>137</v>
      </c>
      <c r="AU191" s="162" t="s">
        <v>142</v>
      </c>
      <c r="AY191" s="14" t="s">
        <v>134</v>
      </c>
      <c r="BE191" s="163">
        <f>IF(N191="základná",J191,0)</f>
        <v>0</v>
      </c>
      <c r="BF191" s="163">
        <f>IF(N191="znížená",J191,0)</f>
        <v>17.36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4" t="s">
        <v>142</v>
      </c>
      <c r="BK191" s="163">
        <f>ROUND(I191*H191,2)</f>
        <v>17.36</v>
      </c>
      <c r="BL191" s="14" t="s">
        <v>141</v>
      </c>
      <c r="BM191" s="162" t="s">
        <v>255</v>
      </c>
    </row>
    <row r="192" spans="1:65" s="2" customFormat="1">
      <c r="A192" s="28"/>
      <c r="B192" s="29"/>
      <c r="C192" s="28"/>
      <c r="D192" s="164" t="s">
        <v>143</v>
      </c>
      <c r="E192" s="28"/>
      <c r="F192" s="165" t="s">
        <v>230</v>
      </c>
      <c r="G192" s="28"/>
      <c r="H192" s="28"/>
      <c r="I192" s="28"/>
      <c r="J192" s="28"/>
      <c r="K192" s="28"/>
      <c r="L192" s="29"/>
      <c r="M192" s="166"/>
      <c r="N192" s="167"/>
      <c r="O192" s="57"/>
      <c r="P192" s="57"/>
      <c r="Q192" s="57"/>
      <c r="R192" s="57"/>
      <c r="S192" s="57"/>
      <c r="T192" s="57"/>
      <c r="U192" s="5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4" t="s">
        <v>143</v>
      </c>
      <c r="AU192" s="14" t="s">
        <v>142</v>
      </c>
    </row>
    <row r="193" spans="1:65" s="2" customFormat="1" ht="33" customHeight="1">
      <c r="A193" s="28"/>
      <c r="B193" s="150"/>
      <c r="C193" s="168" t="s">
        <v>200</v>
      </c>
      <c r="D193" s="168" t="s">
        <v>131</v>
      </c>
      <c r="E193" s="169" t="s">
        <v>233</v>
      </c>
      <c r="F193" s="170" t="s">
        <v>234</v>
      </c>
      <c r="G193" s="171" t="s">
        <v>151</v>
      </c>
      <c r="H193" s="172">
        <v>8</v>
      </c>
      <c r="I193" s="173">
        <v>0.68</v>
      </c>
      <c r="J193" s="173">
        <f>ROUND(I193*H193,2)</f>
        <v>5.44</v>
      </c>
      <c r="K193" s="174"/>
      <c r="L193" s="175"/>
      <c r="M193" s="176" t="s">
        <v>1</v>
      </c>
      <c r="N193" s="177" t="s">
        <v>40</v>
      </c>
      <c r="O193" s="160">
        <v>0</v>
      </c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0">
        <f>S193*H193</f>
        <v>0</v>
      </c>
      <c r="U193" s="161" t="s">
        <v>1</v>
      </c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2" t="s">
        <v>147</v>
      </c>
      <c r="AT193" s="162" t="s">
        <v>131</v>
      </c>
      <c r="AU193" s="162" t="s">
        <v>142</v>
      </c>
      <c r="AY193" s="14" t="s">
        <v>134</v>
      </c>
      <c r="BE193" s="163">
        <f>IF(N193="základná",J193,0)</f>
        <v>0</v>
      </c>
      <c r="BF193" s="163">
        <f>IF(N193="znížená",J193,0)</f>
        <v>5.44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4" t="s">
        <v>142</v>
      </c>
      <c r="BK193" s="163">
        <f>ROUND(I193*H193,2)</f>
        <v>5.44</v>
      </c>
      <c r="BL193" s="14" t="s">
        <v>141</v>
      </c>
      <c r="BM193" s="162" t="s">
        <v>259</v>
      </c>
    </row>
    <row r="194" spans="1:65" s="2" customFormat="1" ht="19.5">
      <c r="A194" s="28"/>
      <c r="B194" s="29"/>
      <c r="C194" s="28"/>
      <c r="D194" s="164" t="s">
        <v>143</v>
      </c>
      <c r="E194" s="28"/>
      <c r="F194" s="165" t="s">
        <v>234</v>
      </c>
      <c r="G194" s="28"/>
      <c r="H194" s="28"/>
      <c r="I194" s="28"/>
      <c r="J194" s="28"/>
      <c r="K194" s="28"/>
      <c r="L194" s="29"/>
      <c r="M194" s="166"/>
      <c r="N194" s="167"/>
      <c r="O194" s="57"/>
      <c r="P194" s="57"/>
      <c r="Q194" s="57"/>
      <c r="R194" s="57"/>
      <c r="S194" s="57"/>
      <c r="T194" s="57"/>
      <c r="U194" s="5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4" t="s">
        <v>143</v>
      </c>
      <c r="AU194" s="14" t="s">
        <v>142</v>
      </c>
    </row>
    <row r="195" spans="1:65" s="2" customFormat="1" ht="16.5" customHeight="1">
      <c r="A195" s="28"/>
      <c r="B195" s="150"/>
      <c r="C195" s="151" t="s">
        <v>260</v>
      </c>
      <c r="D195" s="151" t="s">
        <v>137</v>
      </c>
      <c r="E195" s="152" t="s">
        <v>236</v>
      </c>
      <c r="F195" s="153" t="s">
        <v>237</v>
      </c>
      <c r="G195" s="154" t="s">
        <v>151</v>
      </c>
      <c r="H195" s="155">
        <v>16</v>
      </c>
      <c r="I195" s="156">
        <v>3.09</v>
      </c>
      <c r="J195" s="156">
        <f>ROUND(I195*H195,2)</f>
        <v>49.44</v>
      </c>
      <c r="K195" s="157"/>
      <c r="L195" s="29"/>
      <c r="M195" s="158" t="s">
        <v>1</v>
      </c>
      <c r="N195" s="159" t="s">
        <v>40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0">
        <f>S195*H195</f>
        <v>0</v>
      </c>
      <c r="U195" s="161" t="s">
        <v>1</v>
      </c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2" t="s">
        <v>141</v>
      </c>
      <c r="AT195" s="162" t="s">
        <v>137</v>
      </c>
      <c r="AU195" s="162" t="s">
        <v>142</v>
      </c>
      <c r="AY195" s="14" t="s">
        <v>134</v>
      </c>
      <c r="BE195" s="163">
        <f>IF(N195="základná",J195,0)</f>
        <v>0</v>
      </c>
      <c r="BF195" s="163">
        <f>IF(N195="znížená",J195,0)</f>
        <v>49.44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4" t="s">
        <v>142</v>
      </c>
      <c r="BK195" s="163">
        <f>ROUND(I195*H195,2)</f>
        <v>49.44</v>
      </c>
      <c r="BL195" s="14" t="s">
        <v>141</v>
      </c>
      <c r="BM195" s="162" t="s">
        <v>264</v>
      </c>
    </row>
    <row r="196" spans="1:65" s="2" customFormat="1">
      <c r="A196" s="28"/>
      <c r="B196" s="29"/>
      <c r="C196" s="28"/>
      <c r="D196" s="164" t="s">
        <v>143</v>
      </c>
      <c r="E196" s="28"/>
      <c r="F196" s="165" t="s">
        <v>237</v>
      </c>
      <c r="G196" s="28"/>
      <c r="H196" s="28"/>
      <c r="I196" s="28"/>
      <c r="J196" s="28"/>
      <c r="K196" s="28"/>
      <c r="L196" s="29"/>
      <c r="M196" s="166"/>
      <c r="N196" s="167"/>
      <c r="O196" s="57"/>
      <c r="P196" s="57"/>
      <c r="Q196" s="57"/>
      <c r="R196" s="57"/>
      <c r="S196" s="57"/>
      <c r="T196" s="57"/>
      <c r="U196" s="5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143</v>
      </c>
      <c r="AU196" s="14" t="s">
        <v>142</v>
      </c>
    </row>
    <row r="197" spans="1:65" s="2" customFormat="1" ht="24.2" customHeight="1">
      <c r="A197" s="28"/>
      <c r="B197" s="150"/>
      <c r="C197" s="168" t="s">
        <v>203</v>
      </c>
      <c r="D197" s="168" t="s">
        <v>131</v>
      </c>
      <c r="E197" s="169" t="s">
        <v>240</v>
      </c>
      <c r="F197" s="170" t="s">
        <v>241</v>
      </c>
      <c r="G197" s="171" t="s">
        <v>151</v>
      </c>
      <c r="H197" s="172">
        <v>16</v>
      </c>
      <c r="I197" s="173">
        <v>1.29</v>
      </c>
      <c r="J197" s="173">
        <f>ROUND(I197*H197,2)</f>
        <v>20.64</v>
      </c>
      <c r="K197" s="174"/>
      <c r="L197" s="175"/>
      <c r="M197" s="176" t="s">
        <v>1</v>
      </c>
      <c r="N197" s="177" t="s">
        <v>40</v>
      </c>
      <c r="O197" s="160">
        <v>0</v>
      </c>
      <c r="P197" s="160">
        <f>O197*H197</f>
        <v>0</v>
      </c>
      <c r="Q197" s="160">
        <v>0</v>
      </c>
      <c r="R197" s="160">
        <f>Q197*H197</f>
        <v>0</v>
      </c>
      <c r="S197" s="160">
        <v>0</v>
      </c>
      <c r="T197" s="160">
        <f>S197*H197</f>
        <v>0</v>
      </c>
      <c r="U197" s="161" t="s">
        <v>1</v>
      </c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2" t="s">
        <v>147</v>
      </c>
      <c r="AT197" s="162" t="s">
        <v>131</v>
      </c>
      <c r="AU197" s="162" t="s">
        <v>142</v>
      </c>
      <c r="AY197" s="14" t="s">
        <v>134</v>
      </c>
      <c r="BE197" s="163">
        <f>IF(N197="základná",J197,0)</f>
        <v>0</v>
      </c>
      <c r="BF197" s="163">
        <f>IF(N197="znížená",J197,0)</f>
        <v>20.64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4" t="s">
        <v>142</v>
      </c>
      <c r="BK197" s="163">
        <f>ROUND(I197*H197,2)</f>
        <v>20.64</v>
      </c>
      <c r="BL197" s="14" t="s">
        <v>141</v>
      </c>
      <c r="BM197" s="162" t="s">
        <v>267</v>
      </c>
    </row>
    <row r="198" spans="1:65" s="2" customFormat="1" ht="19.5">
      <c r="A198" s="28"/>
      <c r="B198" s="29"/>
      <c r="C198" s="28"/>
      <c r="D198" s="164" t="s">
        <v>143</v>
      </c>
      <c r="E198" s="28"/>
      <c r="F198" s="165" t="s">
        <v>241</v>
      </c>
      <c r="G198" s="28"/>
      <c r="H198" s="28"/>
      <c r="I198" s="28"/>
      <c r="J198" s="28"/>
      <c r="K198" s="28"/>
      <c r="L198" s="29"/>
      <c r="M198" s="166"/>
      <c r="N198" s="167"/>
      <c r="O198" s="57"/>
      <c r="P198" s="57"/>
      <c r="Q198" s="57"/>
      <c r="R198" s="57"/>
      <c r="S198" s="57"/>
      <c r="T198" s="57"/>
      <c r="U198" s="5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4" t="s">
        <v>143</v>
      </c>
      <c r="AU198" s="14" t="s">
        <v>142</v>
      </c>
    </row>
    <row r="199" spans="1:65" s="2" customFormat="1" ht="16.5" customHeight="1">
      <c r="A199" s="28"/>
      <c r="B199" s="150"/>
      <c r="C199" s="151" t="s">
        <v>268</v>
      </c>
      <c r="D199" s="151" t="s">
        <v>137</v>
      </c>
      <c r="E199" s="152" t="s">
        <v>243</v>
      </c>
      <c r="F199" s="153" t="s">
        <v>244</v>
      </c>
      <c r="G199" s="154" t="s">
        <v>151</v>
      </c>
      <c r="H199" s="155">
        <v>8</v>
      </c>
      <c r="I199" s="156">
        <v>3.09</v>
      </c>
      <c r="J199" s="156">
        <f>ROUND(I199*H199,2)</f>
        <v>24.72</v>
      </c>
      <c r="K199" s="157"/>
      <c r="L199" s="29"/>
      <c r="M199" s="158" t="s">
        <v>1</v>
      </c>
      <c r="N199" s="159" t="s">
        <v>40</v>
      </c>
      <c r="O199" s="160">
        <v>0</v>
      </c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0">
        <f>S199*H199</f>
        <v>0</v>
      </c>
      <c r="U199" s="161" t="s">
        <v>1</v>
      </c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2" t="s">
        <v>141</v>
      </c>
      <c r="AT199" s="162" t="s">
        <v>137</v>
      </c>
      <c r="AU199" s="162" t="s">
        <v>142</v>
      </c>
      <c r="AY199" s="14" t="s">
        <v>134</v>
      </c>
      <c r="BE199" s="163">
        <f>IF(N199="základná",J199,0)</f>
        <v>0</v>
      </c>
      <c r="BF199" s="163">
        <f>IF(N199="znížená",J199,0)</f>
        <v>24.72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4" t="s">
        <v>142</v>
      </c>
      <c r="BK199" s="163">
        <f>ROUND(I199*H199,2)</f>
        <v>24.72</v>
      </c>
      <c r="BL199" s="14" t="s">
        <v>141</v>
      </c>
      <c r="BM199" s="162" t="s">
        <v>271</v>
      </c>
    </row>
    <row r="200" spans="1:65" s="2" customFormat="1">
      <c r="A200" s="28"/>
      <c r="B200" s="29"/>
      <c r="C200" s="28"/>
      <c r="D200" s="164" t="s">
        <v>143</v>
      </c>
      <c r="E200" s="28"/>
      <c r="F200" s="165" t="s">
        <v>244</v>
      </c>
      <c r="G200" s="28"/>
      <c r="H200" s="28"/>
      <c r="I200" s="28"/>
      <c r="J200" s="28"/>
      <c r="K200" s="28"/>
      <c r="L200" s="29"/>
      <c r="M200" s="166"/>
      <c r="N200" s="167"/>
      <c r="O200" s="57"/>
      <c r="P200" s="57"/>
      <c r="Q200" s="57"/>
      <c r="R200" s="57"/>
      <c r="S200" s="57"/>
      <c r="T200" s="57"/>
      <c r="U200" s="5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4" t="s">
        <v>143</v>
      </c>
      <c r="AU200" s="14" t="s">
        <v>142</v>
      </c>
    </row>
    <row r="201" spans="1:65" s="2" customFormat="1" ht="24.2" customHeight="1">
      <c r="A201" s="28"/>
      <c r="B201" s="150"/>
      <c r="C201" s="168" t="s">
        <v>207</v>
      </c>
      <c r="D201" s="168" t="s">
        <v>131</v>
      </c>
      <c r="E201" s="169" t="s">
        <v>247</v>
      </c>
      <c r="F201" s="170" t="s">
        <v>248</v>
      </c>
      <c r="G201" s="171" t="s">
        <v>151</v>
      </c>
      <c r="H201" s="172">
        <v>8</v>
      </c>
      <c r="I201" s="173">
        <v>1.51</v>
      </c>
      <c r="J201" s="173">
        <f>ROUND(I201*H201,2)</f>
        <v>12.08</v>
      </c>
      <c r="K201" s="174"/>
      <c r="L201" s="175"/>
      <c r="M201" s="176" t="s">
        <v>1</v>
      </c>
      <c r="N201" s="177" t="s">
        <v>40</v>
      </c>
      <c r="O201" s="160">
        <v>0</v>
      </c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0">
        <f>S201*H201</f>
        <v>0</v>
      </c>
      <c r="U201" s="161" t="s">
        <v>1</v>
      </c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2" t="s">
        <v>147</v>
      </c>
      <c r="AT201" s="162" t="s">
        <v>131</v>
      </c>
      <c r="AU201" s="162" t="s">
        <v>142</v>
      </c>
      <c r="AY201" s="14" t="s">
        <v>134</v>
      </c>
      <c r="BE201" s="163">
        <f>IF(N201="základná",J201,0)</f>
        <v>0</v>
      </c>
      <c r="BF201" s="163">
        <f>IF(N201="znížená",J201,0)</f>
        <v>12.08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4" t="s">
        <v>142</v>
      </c>
      <c r="BK201" s="163">
        <f>ROUND(I201*H201,2)</f>
        <v>12.08</v>
      </c>
      <c r="BL201" s="14" t="s">
        <v>141</v>
      </c>
      <c r="BM201" s="162" t="s">
        <v>276</v>
      </c>
    </row>
    <row r="202" spans="1:65" s="2" customFormat="1" ht="19.5">
      <c r="A202" s="28"/>
      <c r="B202" s="29"/>
      <c r="C202" s="28"/>
      <c r="D202" s="164" t="s">
        <v>143</v>
      </c>
      <c r="E202" s="28"/>
      <c r="F202" s="165" t="s">
        <v>248</v>
      </c>
      <c r="G202" s="28"/>
      <c r="H202" s="28"/>
      <c r="I202" s="28"/>
      <c r="J202" s="28"/>
      <c r="K202" s="28"/>
      <c r="L202" s="29"/>
      <c r="M202" s="166"/>
      <c r="N202" s="167"/>
      <c r="O202" s="57"/>
      <c r="P202" s="57"/>
      <c r="Q202" s="57"/>
      <c r="R202" s="57"/>
      <c r="S202" s="57"/>
      <c r="T202" s="57"/>
      <c r="U202" s="5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143</v>
      </c>
      <c r="AU202" s="14" t="s">
        <v>142</v>
      </c>
    </row>
    <row r="203" spans="1:65" s="2" customFormat="1" ht="16.5" customHeight="1">
      <c r="A203" s="28"/>
      <c r="B203" s="150"/>
      <c r="C203" s="151" t="s">
        <v>279</v>
      </c>
      <c r="D203" s="151" t="s">
        <v>137</v>
      </c>
      <c r="E203" s="152" t="s">
        <v>250</v>
      </c>
      <c r="F203" s="153" t="s">
        <v>251</v>
      </c>
      <c r="G203" s="154" t="s">
        <v>151</v>
      </c>
      <c r="H203" s="155">
        <v>8</v>
      </c>
      <c r="I203" s="156">
        <v>0.97</v>
      </c>
      <c r="J203" s="156">
        <f>ROUND(I203*H203,2)</f>
        <v>7.76</v>
      </c>
      <c r="K203" s="157"/>
      <c r="L203" s="29"/>
      <c r="M203" s="158" t="s">
        <v>1</v>
      </c>
      <c r="N203" s="159" t="s">
        <v>40</v>
      </c>
      <c r="O203" s="160">
        <v>0</v>
      </c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0">
        <f>S203*H203</f>
        <v>0</v>
      </c>
      <c r="U203" s="161" t="s">
        <v>1</v>
      </c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2" t="s">
        <v>141</v>
      </c>
      <c r="AT203" s="162" t="s">
        <v>137</v>
      </c>
      <c r="AU203" s="162" t="s">
        <v>142</v>
      </c>
      <c r="AY203" s="14" t="s">
        <v>134</v>
      </c>
      <c r="BE203" s="163">
        <f>IF(N203="základná",J203,0)</f>
        <v>0</v>
      </c>
      <c r="BF203" s="163">
        <f>IF(N203="znížená",J203,0)</f>
        <v>7.76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4" t="s">
        <v>142</v>
      </c>
      <c r="BK203" s="163">
        <f>ROUND(I203*H203,2)</f>
        <v>7.76</v>
      </c>
      <c r="BL203" s="14" t="s">
        <v>141</v>
      </c>
      <c r="BM203" s="162" t="s">
        <v>282</v>
      </c>
    </row>
    <row r="204" spans="1:65" s="2" customFormat="1">
      <c r="A204" s="28"/>
      <c r="B204" s="29"/>
      <c r="C204" s="28"/>
      <c r="D204" s="164" t="s">
        <v>143</v>
      </c>
      <c r="E204" s="28"/>
      <c r="F204" s="165" t="s">
        <v>251</v>
      </c>
      <c r="G204" s="28"/>
      <c r="H204" s="28"/>
      <c r="I204" s="28"/>
      <c r="J204" s="28"/>
      <c r="K204" s="28"/>
      <c r="L204" s="29"/>
      <c r="M204" s="166"/>
      <c r="N204" s="167"/>
      <c r="O204" s="57"/>
      <c r="P204" s="57"/>
      <c r="Q204" s="57"/>
      <c r="R204" s="57"/>
      <c r="S204" s="57"/>
      <c r="T204" s="57"/>
      <c r="U204" s="5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143</v>
      </c>
      <c r="AU204" s="14" t="s">
        <v>142</v>
      </c>
    </row>
    <row r="205" spans="1:65" s="2" customFormat="1" ht="24.2" customHeight="1">
      <c r="A205" s="28"/>
      <c r="B205" s="150"/>
      <c r="C205" s="168" t="s">
        <v>210</v>
      </c>
      <c r="D205" s="168" t="s">
        <v>131</v>
      </c>
      <c r="E205" s="169" t="s">
        <v>253</v>
      </c>
      <c r="F205" s="170" t="s">
        <v>254</v>
      </c>
      <c r="G205" s="171" t="s">
        <v>151</v>
      </c>
      <c r="H205" s="172">
        <v>8</v>
      </c>
      <c r="I205" s="173">
        <v>0.67</v>
      </c>
      <c r="J205" s="173">
        <f>ROUND(I205*H205,2)</f>
        <v>5.36</v>
      </c>
      <c r="K205" s="174"/>
      <c r="L205" s="175"/>
      <c r="M205" s="176" t="s">
        <v>1</v>
      </c>
      <c r="N205" s="177" t="s">
        <v>40</v>
      </c>
      <c r="O205" s="160">
        <v>0</v>
      </c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0">
        <f>S205*H205</f>
        <v>0</v>
      </c>
      <c r="U205" s="161" t="s">
        <v>1</v>
      </c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2" t="s">
        <v>147</v>
      </c>
      <c r="AT205" s="162" t="s">
        <v>131</v>
      </c>
      <c r="AU205" s="162" t="s">
        <v>142</v>
      </c>
      <c r="AY205" s="14" t="s">
        <v>134</v>
      </c>
      <c r="BE205" s="163">
        <f>IF(N205="základná",J205,0)</f>
        <v>0</v>
      </c>
      <c r="BF205" s="163">
        <f>IF(N205="znížená",J205,0)</f>
        <v>5.36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4" t="s">
        <v>142</v>
      </c>
      <c r="BK205" s="163">
        <f>ROUND(I205*H205,2)</f>
        <v>5.36</v>
      </c>
      <c r="BL205" s="14" t="s">
        <v>141</v>
      </c>
      <c r="BM205" s="162" t="s">
        <v>300</v>
      </c>
    </row>
    <row r="206" spans="1:65" s="2" customFormat="1" ht="19.5">
      <c r="A206" s="28"/>
      <c r="B206" s="29"/>
      <c r="C206" s="28"/>
      <c r="D206" s="164" t="s">
        <v>143</v>
      </c>
      <c r="E206" s="28"/>
      <c r="F206" s="165" t="s">
        <v>254</v>
      </c>
      <c r="G206" s="28"/>
      <c r="H206" s="28"/>
      <c r="I206" s="28"/>
      <c r="J206" s="28"/>
      <c r="K206" s="28"/>
      <c r="L206" s="29"/>
      <c r="M206" s="166"/>
      <c r="N206" s="167"/>
      <c r="O206" s="57"/>
      <c r="P206" s="57"/>
      <c r="Q206" s="57"/>
      <c r="R206" s="57"/>
      <c r="S206" s="57"/>
      <c r="T206" s="57"/>
      <c r="U206" s="5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4" t="s">
        <v>143</v>
      </c>
      <c r="AU206" s="14" t="s">
        <v>142</v>
      </c>
    </row>
    <row r="207" spans="1:65" s="2" customFormat="1" ht="16.5" customHeight="1">
      <c r="A207" s="28"/>
      <c r="B207" s="150"/>
      <c r="C207" s="151" t="s">
        <v>301</v>
      </c>
      <c r="D207" s="151" t="s">
        <v>137</v>
      </c>
      <c r="E207" s="152" t="s">
        <v>256</v>
      </c>
      <c r="F207" s="153" t="s">
        <v>257</v>
      </c>
      <c r="G207" s="154" t="s">
        <v>258</v>
      </c>
      <c r="H207" s="155">
        <v>1</v>
      </c>
      <c r="I207" s="156">
        <v>437</v>
      </c>
      <c r="J207" s="156">
        <f>ROUND(I207*H207,2)</f>
        <v>437</v>
      </c>
      <c r="K207" s="157"/>
      <c r="L207" s="29"/>
      <c r="M207" s="158" t="s">
        <v>1</v>
      </c>
      <c r="N207" s="159" t="s">
        <v>40</v>
      </c>
      <c r="O207" s="160">
        <v>0</v>
      </c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0">
        <f>S207*H207</f>
        <v>0</v>
      </c>
      <c r="U207" s="161" t="s">
        <v>1</v>
      </c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2" t="s">
        <v>141</v>
      </c>
      <c r="AT207" s="162" t="s">
        <v>137</v>
      </c>
      <c r="AU207" s="162" t="s">
        <v>142</v>
      </c>
      <c r="AY207" s="14" t="s">
        <v>134</v>
      </c>
      <c r="BE207" s="163">
        <f>IF(N207="základná",J207,0)</f>
        <v>0</v>
      </c>
      <c r="BF207" s="163">
        <f>IF(N207="znížená",J207,0)</f>
        <v>437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4" t="s">
        <v>142</v>
      </c>
      <c r="BK207" s="163">
        <f>ROUND(I207*H207,2)</f>
        <v>437</v>
      </c>
      <c r="BL207" s="14" t="s">
        <v>141</v>
      </c>
      <c r="BM207" s="162" t="s">
        <v>302</v>
      </c>
    </row>
    <row r="208" spans="1:65" s="2" customFormat="1">
      <c r="A208" s="28"/>
      <c r="B208" s="29"/>
      <c r="C208" s="28"/>
      <c r="D208" s="164" t="s">
        <v>143</v>
      </c>
      <c r="E208" s="28"/>
      <c r="F208" s="165" t="s">
        <v>257</v>
      </c>
      <c r="G208" s="28"/>
      <c r="H208" s="28"/>
      <c r="I208" s="28"/>
      <c r="J208" s="28"/>
      <c r="K208" s="28"/>
      <c r="L208" s="29"/>
      <c r="M208" s="166"/>
      <c r="N208" s="167"/>
      <c r="O208" s="57"/>
      <c r="P208" s="57"/>
      <c r="Q208" s="57"/>
      <c r="R208" s="57"/>
      <c r="S208" s="57"/>
      <c r="T208" s="57"/>
      <c r="U208" s="5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143</v>
      </c>
      <c r="AU208" s="14" t="s">
        <v>142</v>
      </c>
    </row>
    <row r="209" spans="1:65" s="2" customFormat="1" ht="16.5" customHeight="1">
      <c r="A209" s="28"/>
      <c r="B209" s="150"/>
      <c r="C209" s="151" t="s">
        <v>214</v>
      </c>
      <c r="D209" s="151" t="s">
        <v>137</v>
      </c>
      <c r="E209" s="152" t="s">
        <v>261</v>
      </c>
      <c r="F209" s="153" t="s">
        <v>262</v>
      </c>
      <c r="G209" s="154" t="s">
        <v>263</v>
      </c>
      <c r="H209" s="155">
        <v>37.43</v>
      </c>
      <c r="I209" s="156">
        <v>14.375</v>
      </c>
      <c r="J209" s="156">
        <f>ROUND(I209*H209,2)</f>
        <v>538.05999999999995</v>
      </c>
      <c r="K209" s="157"/>
      <c r="L209" s="29"/>
      <c r="M209" s="158" t="s">
        <v>1</v>
      </c>
      <c r="N209" s="159" t="s">
        <v>40</v>
      </c>
      <c r="O209" s="160">
        <v>0</v>
      </c>
      <c r="P209" s="160">
        <f>O209*H209</f>
        <v>0</v>
      </c>
      <c r="Q209" s="160">
        <v>0</v>
      </c>
      <c r="R209" s="160">
        <f>Q209*H209</f>
        <v>0</v>
      </c>
      <c r="S209" s="160">
        <v>0</v>
      </c>
      <c r="T209" s="160">
        <f>S209*H209</f>
        <v>0</v>
      </c>
      <c r="U209" s="161" t="s">
        <v>1</v>
      </c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2" t="s">
        <v>141</v>
      </c>
      <c r="AT209" s="162" t="s">
        <v>137</v>
      </c>
      <c r="AU209" s="162" t="s">
        <v>142</v>
      </c>
      <c r="AY209" s="14" t="s">
        <v>134</v>
      </c>
      <c r="BE209" s="163">
        <f>IF(N209="základná",J209,0)</f>
        <v>0</v>
      </c>
      <c r="BF209" s="163">
        <f>IF(N209="znížená",J209,0)</f>
        <v>538.05999999999995</v>
      </c>
      <c r="BG209" s="163">
        <f>IF(N209="zákl. prenesená",J209,0)</f>
        <v>0</v>
      </c>
      <c r="BH209" s="163">
        <f>IF(N209="zníž. prenesená",J209,0)</f>
        <v>0</v>
      </c>
      <c r="BI209" s="163">
        <f>IF(N209="nulová",J209,0)</f>
        <v>0</v>
      </c>
      <c r="BJ209" s="14" t="s">
        <v>142</v>
      </c>
      <c r="BK209" s="163">
        <f>ROUND(I209*H209,2)</f>
        <v>538.05999999999995</v>
      </c>
      <c r="BL209" s="14" t="s">
        <v>141</v>
      </c>
      <c r="BM209" s="162" t="s">
        <v>303</v>
      </c>
    </row>
    <row r="210" spans="1:65" s="2" customFormat="1">
      <c r="A210" s="28"/>
      <c r="B210" s="29"/>
      <c r="C210" s="28"/>
      <c r="D210" s="164" t="s">
        <v>143</v>
      </c>
      <c r="E210" s="28"/>
      <c r="F210" s="165" t="s">
        <v>262</v>
      </c>
      <c r="G210" s="28"/>
      <c r="H210" s="28"/>
      <c r="I210" s="28"/>
      <c r="J210" s="28"/>
      <c r="K210" s="28"/>
      <c r="L210" s="29"/>
      <c r="M210" s="166"/>
      <c r="N210" s="167"/>
      <c r="O210" s="57"/>
      <c r="P210" s="57"/>
      <c r="Q210" s="57"/>
      <c r="R210" s="57"/>
      <c r="S210" s="57"/>
      <c r="T210" s="57"/>
      <c r="U210" s="5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143</v>
      </c>
      <c r="AU210" s="14" t="s">
        <v>142</v>
      </c>
    </row>
    <row r="211" spans="1:65" s="2" customFormat="1" ht="16.5" customHeight="1">
      <c r="A211" s="28"/>
      <c r="B211" s="150"/>
      <c r="C211" s="151" t="s">
        <v>304</v>
      </c>
      <c r="D211" s="151" t="s">
        <v>137</v>
      </c>
      <c r="E211" s="152" t="s">
        <v>265</v>
      </c>
      <c r="F211" s="153" t="s">
        <v>266</v>
      </c>
      <c r="G211" s="154" t="s">
        <v>263</v>
      </c>
      <c r="H211" s="155">
        <v>37.43</v>
      </c>
      <c r="I211" s="156">
        <v>17.594999999999999</v>
      </c>
      <c r="J211" s="156">
        <f>ROUND(I211*H211,2)</f>
        <v>658.58</v>
      </c>
      <c r="K211" s="157"/>
      <c r="L211" s="29"/>
      <c r="M211" s="158" t="s">
        <v>1</v>
      </c>
      <c r="N211" s="159" t="s">
        <v>40</v>
      </c>
      <c r="O211" s="160">
        <v>0</v>
      </c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0">
        <f>S211*H211</f>
        <v>0</v>
      </c>
      <c r="U211" s="161" t="s">
        <v>1</v>
      </c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2" t="s">
        <v>141</v>
      </c>
      <c r="AT211" s="162" t="s">
        <v>137</v>
      </c>
      <c r="AU211" s="162" t="s">
        <v>142</v>
      </c>
      <c r="AY211" s="14" t="s">
        <v>134</v>
      </c>
      <c r="BE211" s="163">
        <f>IF(N211="základná",J211,0)</f>
        <v>0</v>
      </c>
      <c r="BF211" s="163">
        <f>IF(N211="znížená",J211,0)</f>
        <v>658.58</v>
      </c>
      <c r="BG211" s="163">
        <f>IF(N211="zákl. prenesená",J211,0)</f>
        <v>0</v>
      </c>
      <c r="BH211" s="163">
        <f>IF(N211="zníž. prenesená",J211,0)</f>
        <v>0</v>
      </c>
      <c r="BI211" s="163">
        <f>IF(N211="nulová",J211,0)</f>
        <v>0</v>
      </c>
      <c r="BJ211" s="14" t="s">
        <v>142</v>
      </c>
      <c r="BK211" s="163">
        <f>ROUND(I211*H211,2)</f>
        <v>658.58</v>
      </c>
      <c r="BL211" s="14" t="s">
        <v>141</v>
      </c>
      <c r="BM211" s="162" t="s">
        <v>305</v>
      </c>
    </row>
    <row r="212" spans="1:65" s="2" customFormat="1">
      <c r="A212" s="28"/>
      <c r="B212" s="29"/>
      <c r="C212" s="28"/>
      <c r="D212" s="164" t="s">
        <v>143</v>
      </c>
      <c r="E212" s="28"/>
      <c r="F212" s="165" t="s">
        <v>266</v>
      </c>
      <c r="G212" s="28"/>
      <c r="H212" s="28"/>
      <c r="I212" s="28"/>
      <c r="J212" s="28"/>
      <c r="K212" s="28"/>
      <c r="L212" s="29"/>
      <c r="M212" s="166"/>
      <c r="N212" s="167"/>
      <c r="O212" s="57"/>
      <c r="P212" s="57"/>
      <c r="Q212" s="57"/>
      <c r="R212" s="57"/>
      <c r="S212" s="57"/>
      <c r="T212" s="57"/>
      <c r="U212" s="5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4" t="s">
        <v>143</v>
      </c>
      <c r="AU212" s="14" t="s">
        <v>142</v>
      </c>
    </row>
    <row r="213" spans="1:65" s="2" customFormat="1" ht="16.5" customHeight="1">
      <c r="A213" s="28"/>
      <c r="B213" s="150"/>
      <c r="C213" s="151" t="s">
        <v>217</v>
      </c>
      <c r="D213" s="151" t="s">
        <v>137</v>
      </c>
      <c r="E213" s="152" t="s">
        <v>269</v>
      </c>
      <c r="F213" s="153" t="s">
        <v>270</v>
      </c>
      <c r="G213" s="154" t="s">
        <v>263</v>
      </c>
      <c r="H213" s="155">
        <v>37.43</v>
      </c>
      <c r="I213" s="156">
        <v>12.994999999999999</v>
      </c>
      <c r="J213" s="156">
        <f>ROUND(I213*H213,2)</f>
        <v>486.4</v>
      </c>
      <c r="K213" s="157"/>
      <c r="L213" s="29"/>
      <c r="M213" s="158" t="s">
        <v>1</v>
      </c>
      <c r="N213" s="159" t="s">
        <v>40</v>
      </c>
      <c r="O213" s="160">
        <v>0</v>
      </c>
      <c r="P213" s="160">
        <f>O213*H213</f>
        <v>0</v>
      </c>
      <c r="Q213" s="160">
        <v>0</v>
      </c>
      <c r="R213" s="160">
        <f>Q213*H213</f>
        <v>0</v>
      </c>
      <c r="S213" s="160">
        <v>0</v>
      </c>
      <c r="T213" s="160">
        <f>S213*H213</f>
        <v>0</v>
      </c>
      <c r="U213" s="161" t="s">
        <v>1</v>
      </c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2" t="s">
        <v>141</v>
      </c>
      <c r="AT213" s="162" t="s">
        <v>137</v>
      </c>
      <c r="AU213" s="162" t="s">
        <v>142</v>
      </c>
      <c r="AY213" s="14" t="s">
        <v>134</v>
      </c>
      <c r="BE213" s="163">
        <f>IF(N213="základná",J213,0)</f>
        <v>0</v>
      </c>
      <c r="BF213" s="163">
        <f>IF(N213="znížená",J213,0)</f>
        <v>486.4</v>
      </c>
      <c r="BG213" s="163">
        <f>IF(N213="zákl. prenesená",J213,0)</f>
        <v>0</v>
      </c>
      <c r="BH213" s="163">
        <f>IF(N213="zníž. prenesená",J213,0)</f>
        <v>0</v>
      </c>
      <c r="BI213" s="163">
        <f>IF(N213="nulová",J213,0)</f>
        <v>0</v>
      </c>
      <c r="BJ213" s="14" t="s">
        <v>142</v>
      </c>
      <c r="BK213" s="163">
        <f>ROUND(I213*H213,2)</f>
        <v>486.4</v>
      </c>
      <c r="BL213" s="14" t="s">
        <v>141</v>
      </c>
      <c r="BM213" s="162" t="s">
        <v>306</v>
      </c>
    </row>
    <row r="214" spans="1:65" s="2" customFormat="1">
      <c r="A214" s="28"/>
      <c r="B214" s="29"/>
      <c r="C214" s="28"/>
      <c r="D214" s="164" t="s">
        <v>143</v>
      </c>
      <c r="E214" s="28"/>
      <c r="F214" s="165" t="s">
        <v>270</v>
      </c>
      <c r="G214" s="28"/>
      <c r="H214" s="28"/>
      <c r="I214" s="28"/>
      <c r="J214" s="28"/>
      <c r="K214" s="28"/>
      <c r="L214" s="29"/>
      <c r="M214" s="166"/>
      <c r="N214" s="167"/>
      <c r="O214" s="57"/>
      <c r="P214" s="57"/>
      <c r="Q214" s="57"/>
      <c r="R214" s="57"/>
      <c r="S214" s="57"/>
      <c r="T214" s="57"/>
      <c r="U214" s="5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4" t="s">
        <v>143</v>
      </c>
      <c r="AU214" s="14" t="s">
        <v>142</v>
      </c>
    </row>
    <row r="215" spans="1:65" s="12" customFormat="1" ht="22.9" customHeight="1">
      <c r="B215" s="138"/>
      <c r="D215" s="139" t="s">
        <v>73</v>
      </c>
      <c r="E215" s="148" t="s">
        <v>170</v>
      </c>
      <c r="F215" s="148" t="s">
        <v>272</v>
      </c>
      <c r="J215" s="149">
        <f>BK215</f>
        <v>511.8</v>
      </c>
      <c r="L215" s="138"/>
      <c r="M215" s="142"/>
      <c r="N215" s="143"/>
      <c r="O215" s="143"/>
      <c r="P215" s="144">
        <f>SUM(P216:P217)</f>
        <v>0</v>
      </c>
      <c r="Q215" s="143"/>
      <c r="R215" s="144">
        <f>SUM(R216:R217)</f>
        <v>0</v>
      </c>
      <c r="S215" s="143"/>
      <c r="T215" s="144">
        <f>SUM(T216:T217)</f>
        <v>0</v>
      </c>
      <c r="U215" s="145"/>
      <c r="AR215" s="139" t="s">
        <v>82</v>
      </c>
      <c r="AT215" s="146" t="s">
        <v>73</v>
      </c>
      <c r="AU215" s="146" t="s">
        <v>82</v>
      </c>
      <c r="AY215" s="139" t="s">
        <v>134</v>
      </c>
      <c r="BK215" s="147">
        <f>SUM(BK216:BK217)</f>
        <v>511.8</v>
      </c>
    </row>
    <row r="216" spans="1:65" s="2" customFormat="1" ht="37.9" customHeight="1">
      <c r="A216" s="28"/>
      <c r="B216" s="150"/>
      <c r="C216" s="151" t="s">
        <v>307</v>
      </c>
      <c r="D216" s="151" t="s">
        <v>137</v>
      </c>
      <c r="E216" s="152" t="s">
        <v>273</v>
      </c>
      <c r="F216" s="153" t="s">
        <v>274</v>
      </c>
      <c r="G216" s="154" t="s">
        <v>275</v>
      </c>
      <c r="H216" s="155">
        <v>6</v>
      </c>
      <c r="I216" s="156">
        <v>85.3</v>
      </c>
      <c r="J216" s="156">
        <f>ROUND(I216*H216,2)</f>
        <v>511.8</v>
      </c>
      <c r="K216" s="157"/>
      <c r="L216" s="29"/>
      <c r="M216" s="158" t="s">
        <v>1</v>
      </c>
      <c r="N216" s="159" t="s">
        <v>40</v>
      </c>
      <c r="O216" s="160">
        <v>0</v>
      </c>
      <c r="P216" s="160">
        <f>O216*H216</f>
        <v>0</v>
      </c>
      <c r="Q216" s="160">
        <v>0</v>
      </c>
      <c r="R216" s="160">
        <f>Q216*H216</f>
        <v>0</v>
      </c>
      <c r="S216" s="160">
        <v>0</v>
      </c>
      <c r="T216" s="160">
        <f>S216*H216</f>
        <v>0</v>
      </c>
      <c r="U216" s="161" t="s">
        <v>1</v>
      </c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62" t="s">
        <v>148</v>
      </c>
      <c r="AT216" s="162" t="s">
        <v>137</v>
      </c>
      <c r="AU216" s="162" t="s">
        <v>142</v>
      </c>
      <c r="AY216" s="14" t="s">
        <v>134</v>
      </c>
      <c r="BE216" s="163">
        <f>IF(N216="základná",J216,0)</f>
        <v>0</v>
      </c>
      <c r="BF216" s="163">
        <f>IF(N216="znížená",J216,0)</f>
        <v>511.8</v>
      </c>
      <c r="BG216" s="163">
        <f>IF(N216="zákl. prenesená",J216,0)</f>
        <v>0</v>
      </c>
      <c r="BH216" s="163">
        <f>IF(N216="zníž. prenesená",J216,0)</f>
        <v>0</v>
      </c>
      <c r="BI216" s="163">
        <f>IF(N216="nulová",J216,0)</f>
        <v>0</v>
      </c>
      <c r="BJ216" s="14" t="s">
        <v>142</v>
      </c>
      <c r="BK216" s="163">
        <f>ROUND(I216*H216,2)</f>
        <v>511.8</v>
      </c>
      <c r="BL216" s="14" t="s">
        <v>148</v>
      </c>
      <c r="BM216" s="162" t="s">
        <v>308</v>
      </c>
    </row>
    <row r="217" spans="1:65" s="2" customFormat="1" ht="19.5">
      <c r="A217" s="28"/>
      <c r="B217" s="29"/>
      <c r="C217" s="28"/>
      <c r="D217" s="164" t="s">
        <v>143</v>
      </c>
      <c r="E217" s="28"/>
      <c r="F217" s="165" t="s">
        <v>274</v>
      </c>
      <c r="G217" s="28"/>
      <c r="H217" s="28"/>
      <c r="I217" s="28"/>
      <c r="J217" s="28"/>
      <c r="K217" s="28"/>
      <c r="L217" s="29"/>
      <c r="M217" s="166"/>
      <c r="N217" s="167"/>
      <c r="O217" s="57"/>
      <c r="P217" s="57"/>
      <c r="Q217" s="57"/>
      <c r="R217" s="57"/>
      <c r="S217" s="57"/>
      <c r="T217" s="57"/>
      <c r="U217" s="5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4" t="s">
        <v>143</v>
      </c>
      <c r="AU217" s="14" t="s">
        <v>142</v>
      </c>
    </row>
    <row r="218" spans="1:65" s="12" customFormat="1" ht="22.9" customHeight="1">
      <c r="B218" s="138"/>
      <c r="D218" s="139" t="s">
        <v>73</v>
      </c>
      <c r="E218" s="148" t="s">
        <v>277</v>
      </c>
      <c r="F218" s="148" t="s">
        <v>278</v>
      </c>
      <c r="J218" s="149">
        <f>BK218</f>
        <v>162.24</v>
      </c>
      <c r="L218" s="138"/>
      <c r="M218" s="142"/>
      <c r="N218" s="143"/>
      <c r="O218" s="143"/>
      <c r="P218" s="144">
        <f>SUM(P219:P220)</f>
        <v>0</v>
      </c>
      <c r="Q218" s="143"/>
      <c r="R218" s="144">
        <f>SUM(R219:R220)</f>
        <v>0</v>
      </c>
      <c r="S218" s="143"/>
      <c r="T218" s="144">
        <f>SUM(T219:T220)</f>
        <v>0</v>
      </c>
      <c r="U218" s="145"/>
      <c r="AR218" s="139" t="s">
        <v>133</v>
      </c>
      <c r="AT218" s="146" t="s">
        <v>73</v>
      </c>
      <c r="AU218" s="146" t="s">
        <v>82</v>
      </c>
      <c r="AY218" s="139" t="s">
        <v>134</v>
      </c>
      <c r="BK218" s="147">
        <f>SUM(BK219:BK220)</f>
        <v>162.24</v>
      </c>
    </row>
    <row r="219" spans="1:65" s="2" customFormat="1" ht="24.2" customHeight="1">
      <c r="A219" s="28"/>
      <c r="B219" s="150"/>
      <c r="C219" s="151" t="s">
        <v>221</v>
      </c>
      <c r="D219" s="151" t="s">
        <v>137</v>
      </c>
      <c r="E219" s="152" t="s">
        <v>280</v>
      </c>
      <c r="F219" s="153" t="s">
        <v>281</v>
      </c>
      <c r="G219" s="154" t="s">
        <v>140</v>
      </c>
      <c r="H219" s="155">
        <v>24</v>
      </c>
      <c r="I219" s="156">
        <v>6.76</v>
      </c>
      <c r="J219" s="156">
        <f>ROUND(I219*H219,2)</f>
        <v>162.24</v>
      </c>
      <c r="K219" s="157"/>
      <c r="L219" s="29"/>
      <c r="M219" s="158" t="s">
        <v>1</v>
      </c>
      <c r="N219" s="159" t="s">
        <v>40</v>
      </c>
      <c r="O219" s="160">
        <v>0</v>
      </c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0">
        <f>S219*H219</f>
        <v>0</v>
      </c>
      <c r="U219" s="161" t="s">
        <v>1</v>
      </c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2" t="s">
        <v>141</v>
      </c>
      <c r="AT219" s="162" t="s">
        <v>137</v>
      </c>
      <c r="AU219" s="162" t="s">
        <v>142</v>
      </c>
      <c r="AY219" s="14" t="s">
        <v>134</v>
      </c>
      <c r="BE219" s="163">
        <f>IF(N219="základná",J219,0)</f>
        <v>0</v>
      </c>
      <c r="BF219" s="163">
        <f>IF(N219="znížená",J219,0)</f>
        <v>162.24</v>
      </c>
      <c r="BG219" s="163">
        <f>IF(N219="zákl. prenesená",J219,0)</f>
        <v>0</v>
      </c>
      <c r="BH219" s="163">
        <f>IF(N219="zníž. prenesená",J219,0)</f>
        <v>0</v>
      </c>
      <c r="BI219" s="163">
        <f>IF(N219="nulová",J219,0)</f>
        <v>0</v>
      </c>
      <c r="BJ219" s="14" t="s">
        <v>142</v>
      </c>
      <c r="BK219" s="163">
        <f>ROUND(I219*H219,2)</f>
        <v>162.24</v>
      </c>
      <c r="BL219" s="14" t="s">
        <v>141</v>
      </c>
      <c r="BM219" s="162" t="s">
        <v>309</v>
      </c>
    </row>
    <row r="220" spans="1:65" s="2" customFormat="1" ht="19.5">
      <c r="A220" s="28"/>
      <c r="B220" s="29"/>
      <c r="C220" s="28"/>
      <c r="D220" s="164" t="s">
        <v>143</v>
      </c>
      <c r="E220" s="28"/>
      <c r="F220" s="165" t="s">
        <v>281</v>
      </c>
      <c r="G220" s="28"/>
      <c r="H220" s="28"/>
      <c r="I220" s="28"/>
      <c r="J220" s="28"/>
      <c r="K220" s="28"/>
      <c r="L220" s="29"/>
      <c r="M220" s="178"/>
      <c r="N220" s="179"/>
      <c r="O220" s="180"/>
      <c r="P220" s="180"/>
      <c r="Q220" s="180"/>
      <c r="R220" s="180"/>
      <c r="S220" s="180"/>
      <c r="T220" s="180"/>
      <c r="U220" s="181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4" t="s">
        <v>143</v>
      </c>
      <c r="AU220" s="14" t="s">
        <v>142</v>
      </c>
    </row>
    <row r="221" spans="1:65" s="2" customFormat="1" ht="6.95" customHeight="1">
      <c r="A221" s="28"/>
      <c r="B221" s="46"/>
      <c r="C221" s="47"/>
      <c r="D221" s="47"/>
      <c r="E221" s="47"/>
      <c r="F221" s="47"/>
      <c r="G221" s="47"/>
      <c r="H221" s="47"/>
      <c r="I221" s="47"/>
      <c r="J221" s="47"/>
      <c r="K221" s="47"/>
      <c r="L221" s="29"/>
      <c r="M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</row>
  </sheetData>
  <autoFilter ref="C123:K220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7"/>
  <sheetViews>
    <sheetView showGridLines="0" topLeftCell="A55" workbookViewId="0">
      <selection activeCell="I68" sqref="I6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89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Cabajska</v>
      </c>
      <c r="F7" s="222"/>
      <c r="G7" s="222"/>
      <c r="H7" s="222"/>
      <c r="L7" s="17"/>
    </row>
    <row r="8" spans="1:46" s="2" customFormat="1" ht="12" customHeight="1">
      <c r="A8" s="28"/>
      <c r="B8" s="29"/>
      <c r="C8" s="28"/>
      <c r="D8" s="23" t="s">
        <v>104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2" t="s">
        <v>310</v>
      </c>
      <c r="F9" s="223"/>
      <c r="G9" s="223"/>
      <c r="H9" s="223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15</v>
      </c>
      <c r="E11" s="28"/>
      <c r="F11" s="21" t="s">
        <v>1</v>
      </c>
      <c r="G11" s="28"/>
      <c r="H11" s="28"/>
      <c r="I11" s="23" t="s">
        <v>16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17</v>
      </c>
      <c r="E12" s="28"/>
      <c r="F12" s="21" t="s">
        <v>18</v>
      </c>
      <c r="G12" s="28"/>
      <c r="H12" s="28"/>
      <c r="I12" s="23" t="s">
        <v>19</v>
      </c>
      <c r="J12" s="54" t="str">
        <f>'Rekapitulácia stavby'!AN8</f>
        <v>4. 11. 2021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21</v>
      </c>
      <c r="E14" s="28"/>
      <c r="F14" s="28"/>
      <c r="G14" s="28"/>
      <c r="H14" s="28"/>
      <c r="I14" s="23" t="s">
        <v>22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23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24</v>
      </c>
      <c r="E17" s="28"/>
      <c r="F17" s="28"/>
      <c r="G17" s="28"/>
      <c r="H17" s="28"/>
      <c r="I17" s="23" t="s">
        <v>22</v>
      </c>
      <c r="J17" s="21" t="s">
        <v>25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" t="s">
        <v>26</v>
      </c>
      <c r="F18" s="28"/>
      <c r="G18" s="28"/>
      <c r="H18" s="28"/>
      <c r="I18" s="23" t="s">
        <v>23</v>
      </c>
      <c r="J18" s="21" t="s">
        <v>27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28</v>
      </c>
      <c r="E20" s="28"/>
      <c r="F20" s="28"/>
      <c r="G20" s="28"/>
      <c r="H20" s="28"/>
      <c r="I20" s="23" t="s">
        <v>22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23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22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23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8" t="s">
        <v>1</v>
      </c>
      <c r="F27" s="198"/>
      <c r="G27" s="198"/>
      <c r="H27" s="198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106</v>
      </c>
      <c r="E30" s="28"/>
      <c r="F30" s="28"/>
      <c r="G30" s="28"/>
      <c r="H30" s="28"/>
      <c r="I30" s="28"/>
      <c r="J30" s="27">
        <f>J96</f>
        <v>4519.7999999999993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107</v>
      </c>
      <c r="E31" s="28"/>
      <c r="F31" s="28"/>
      <c r="G31" s="28"/>
      <c r="H31" s="28"/>
      <c r="I31" s="28"/>
      <c r="J31" s="27">
        <f>J108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34</v>
      </c>
      <c r="E32" s="28"/>
      <c r="F32" s="28"/>
      <c r="G32" s="28"/>
      <c r="H32" s="28"/>
      <c r="I32" s="28"/>
      <c r="J32" s="70">
        <f>ROUND(J30 + J31, 2)</f>
        <v>4519.8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36</v>
      </c>
      <c r="G34" s="28"/>
      <c r="H34" s="28"/>
      <c r="I34" s="32" t="s">
        <v>35</v>
      </c>
      <c r="J34" s="32" t="s">
        <v>37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38</v>
      </c>
      <c r="E35" s="34" t="s">
        <v>39</v>
      </c>
      <c r="F35" s="103">
        <f>ROUND((SUM(BE108:BE109) + SUM(BE129:BE226)),  2)</f>
        <v>0</v>
      </c>
      <c r="G35" s="104"/>
      <c r="H35" s="104"/>
      <c r="I35" s="105">
        <v>0.2</v>
      </c>
      <c r="J35" s="103">
        <f>ROUND(((SUM(BE108:BE109) + SUM(BE129:BE226))*I35),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40</v>
      </c>
      <c r="F36" s="106">
        <f>ROUND((SUM(BF108:BF109) + SUM(BF129:BF226)),  2)</f>
        <v>4519.8</v>
      </c>
      <c r="G36" s="28"/>
      <c r="H36" s="28"/>
      <c r="I36" s="107">
        <v>0.2</v>
      </c>
      <c r="J36" s="106">
        <f>ROUND(((SUM(BF108:BF109) + SUM(BF129:BF226))*I36),  2)</f>
        <v>903.96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41</v>
      </c>
      <c r="F37" s="106">
        <f>ROUND((SUM(BG108:BG109) + SUM(BG129:BG226)),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42</v>
      </c>
      <c r="F38" s="106">
        <f>ROUND((SUM(BH108:BH109) + SUM(BH129:BH226)),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43</v>
      </c>
      <c r="F39" s="103">
        <f>ROUND((SUM(BI108:BI109) + SUM(BI129:BI226)),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44</v>
      </c>
      <c r="E41" s="59"/>
      <c r="F41" s="59"/>
      <c r="G41" s="109" t="s">
        <v>45</v>
      </c>
      <c r="H41" s="110" t="s">
        <v>46</v>
      </c>
      <c r="I41" s="59"/>
      <c r="J41" s="111">
        <f>SUM(J32:J39)</f>
        <v>5423.76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49</v>
      </c>
      <c r="E61" s="31"/>
      <c r="F61" s="113" t="s">
        <v>50</v>
      </c>
      <c r="G61" s="44" t="s">
        <v>49</v>
      </c>
      <c r="H61" s="31"/>
      <c r="I61" s="31"/>
      <c r="J61" s="114" t="s">
        <v>50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49</v>
      </c>
      <c r="E76" s="31"/>
      <c r="F76" s="113" t="s">
        <v>50</v>
      </c>
      <c r="G76" s="44" t="s">
        <v>49</v>
      </c>
      <c r="H76" s="31"/>
      <c r="I76" s="31"/>
      <c r="J76" s="114" t="s">
        <v>50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108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1" t="str">
        <f>E7</f>
        <v>Cabajska</v>
      </c>
      <c r="F85" s="222"/>
      <c r="G85" s="222"/>
      <c r="H85" s="222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104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2" t="str">
        <f>E9</f>
        <v>VR01 - SO 01 - Školský pa...</v>
      </c>
      <c r="F87" s="223"/>
      <c r="G87" s="223"/>
      <c r="H87" s="223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17</v>
      </c>
      <c r="D89" s="28"/>
      <c r="E89" s="28"/>
      <c r="F89" s="21" t="str">
        <f>F12</f>
        <v xml:space="preserve"> </v>
      </c>
      <c r="G89" s="28"/>
      <c r="H89" s="28"/>
      <c r="I89" s="23" t="s">
        <v>19</v>
      </c>
      <c r="J89" s="54" t="str">
        <f>IF(J12="","",J12)</f>
        <v>4. 11. 2021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21</v>
      </c>
      <c r="D91" s="28"/>
      <c r="E91" s="28"/>
      <c r="F91" s="21" t="str">
        <f>E15</f>
        <v xml:space="preserve"> </v>
      </c>
      <c r="G91" s="28"/>
      <c r="H91" s="28"/>
      <c r="I91" s="23" t="s">
        <v>28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24</v>
      </c>
      <c r="D92" s="28"/>
      <c r="E92" s="28"/>
      <c r="F92" s="21" t="str">
        <f>IF(E18="","",E18)</f>
        <v>BAUMANN Nitra s.r.o.</v>
      </c>
      <c r="G92" s="28"/>
      <c r="H92" s="28"/>
      <c r="I92" s="23" t="s">
        <v>30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109</v>
      </c>
      <c r="D94" s="94"/>
      <c r="E94" s="94"/>
      <c r="F94" s="94"/>
      <c r="G94" s="94"/>
      <c r="H94" s="94"/>
      <c r="I94" s="94"/>
      <c r="J94" s="116" t="s">
        <v>110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111</v>
      </c>
      <c r="D96" s="28"/>
      <c r="E96" s="28"/>
      <c r="F96" s="28"/>
      <c r="G96" s="28"/>
      <c r="H96" s="28"/>
      <c r="I96" s="28"/>
      <c r="J96" s="70">
        <f>J129</f>
        <v>4519.7999999999993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112</v>
      </c>
    </row>
    <row r="97" spans="1:31" s="9" customFormat="1" ht="24.95" customHeight="1">
      <c r="B97" s="118"/>
      <c r="D97" s="119" t="s">
        <v>311</v>
      </c>
      <c r="E97" s="120"/>
      <c r="F97" s="120"/>
      <c r="G97" s="120"/>
      <c r="H97" s="120"/>
      <c r="I97" s="120"/>
      <c r="J97" s="121">
        <f>J130</f>
        <v>3534.6499999999996</v>
      </c>
      <c r="L97" s="118"/>
    </row>
    <row r="98" spans="1:31" s="10" customFormat="1" ht="19.899999999999999" customHeight="1">
      <c r="B98" s="122"/>
      <c r="D98" s="123" t="s">
        <v>312</v>
      </c>
      <c r="E98" s="124"/>
      <c r="F98" s="124"/>
      <c r="G98" s="124"/>
      <c r="H98" s="124"/>
      <c r="I98" s="124"/>
      <c r="J98" s="125">
        <f>J131</f>
        <v>636.94999999999993</v>
      </c>
      <c r="L98" s="122"/>
    </row>
    <row r="99" spans="1:31" s="10" customFormat="1" ht="19.899999999999999" customHeight="1">
      <c r="B99" s="122"/>
      <c r="D99" s="123" t="s">
        <v>313</v>
      </c>
      <c r="E99" s="124"/>
      <c r="F99" s="124"/>
      <c r="G99" s="124"/>
      <c r="H99" s="124"/>
      <c r="I99" s="124"/>
      <c r="J99" s="125">
        <f>J140</f>
        <v>42.339999999999996</v>
      </c>
      <c r="L99" s="122"/>
    </row>
    <row r="100" spans="1:31" s="10" customFormat="1" ht="19.899999999999999" customHeight="1">
      <c r="B100" s="122"/>
      <c r="D100" s="123" t="s">
        <v>314</v>
      </c>
      <c r="E100" s="124"/>
      <c r="F100" s="124"/>
      <c r="G100" s="124"/>
      <c r="H100" s="124"/>
      <c r="I100" s="124"/>
      <c r="J100" s="125">
        <f>J145</f>
        <v>2317.39</v>
      </c>
      <c r="L100" s="122"/>
    </row>
    <row r="101" spans="1:31" s="10" customFormat="1" ht="19.899999999999999" customHeight="1">
      <c r="B101" s="122"/>
      <c r="D101" s="123" t="s">
        <v>315</v>
      </c>
      <c r="E101" s="124"/>
      <c r="F101" s="124"/>
      <c r="G101" s="124"/>
      <c r="H101" s="124"/>
      <c r="I101" s="124"/>
      <c r="J101" s="125">
        <f>J198</f>
        <v>537.97</v>
      </c>
      <c r="L101" s="122"/>
    </row>
    <row r="102" spans="1:31" s="9" customFormat="1" ht="24.95" customHeight="1">
      <c r="B102" s="118"/>
      <c r="D102" s="119" t="s">
        <v>316</v>
      </c>
      <c r="E102" s="120"/>
      <c r="F102" s="120"/>
      <c r="G102" s="120"/>
      <c r="H102" s="120"/>
      <c r="I102" s="120"/>
      <c r="J102" s="121">
        <f>J213</f>
        <v>118.03999999999999</v>
      </c>
      <c r="L102" s="118"/>
    </row>
    <row r="103" spans="1:31" s="10" customFormat="1" ht="19.899999999999999" customHeight="1">
      <c r="B103" s="122"/>
      <c r="D103" s="123" t="s">
        <v>317</v>
      </c>
      <c r="E103" s="124"/>
      <c r="F103" s="124"/>
      <c r="G103" s="124"/>
      <c r="H103" s="124"/>
      <c r="I103" s="124"/>
      <c r="J103" s="125">
        <f>J214</f>
        <v>118.03999999999999</v>
      </c>
      <c r="L103" s="122"/>
    </row>
    <row r="104" spans="1:31" s="9" customFormat="1" ht="24.95" customHeight="1">
      <c r="B104" s="118"/>
      <c r="D104" s="119" t="s">
        <v>318</v>
      </c>
      <c r="E104" s="120"/>
      <c r="F104" s="120"/>
      <c r="G104" s="120"/>
      <c r="H104" s="120"/>
      <c r="I104" s="120"/>
      <c r="J104" s="121">
        <f>J221</f>
        <v>867.11</v>
      </c>
      <c r="L104" s="118"/>
    </row>
    <row r="105" spans="1:31" s="10" customFormat="1" ht="19.899999999999999" customHeight="1">
      <c r="B105" s="122"/>
      <c r="D105" s="123" t="s">
        <v>319</v>
      </c>
      <c r="E105" s="124"/>
      <c r="F105" s="124"/>
      <c r="G105" s="124"/>
      <c r="H105" s="124"/>
      <c r="I105" s="124"/>
      <c r="J105" s="125">
        <f>J222</f>
        <v>867.11</v>
      </c>
      <c r="L105" s="122"/>
    </row>
    <row r="106" spans="1:31" s="2" customFormat="1" ht="21.75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9.25" customHeight="1">
      <c r="A108" s="28"/>
      <c r="B108" s="29"/>
      <c r="C108" s="117" t="s">
        <v>117</v>
      </c>
      <c r="D108" s="28"/>
      <c r="E108" s="28"/>
      <c r="F108" s="28"/>
      <c r="G108" s="28"/>
      <c r="H108" s="28"/>
      <c r="I108" s="28"/>
      <c r="J108" s="126">
        <v>0</v>
      </c>
      <c r="K108" s="28"/>
      <c r="L108" s="41"/>
      <c r="N108" s="127" t="s">
        <v>38</v>
      </c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8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9.25" customHeight="1">
      <c r="A110" s="28"/>
      <c r="B110" s="29"/>
      <c r="C110" s="93" t="s">
        <v>102</v>
      </c>
      <c r="D110" s="94"/>
      <c r="E110" s="94"/>
      <c r="F110" s="94"/>
      <c r="G110" s="94"/>
      <c r="H110" s="94"/>
      <c r="I110" s="94"/>
      <c r="J110" s="95">
        <f>ROUND(J96+J108,2)</f>
        <v>4519.8</v>
      </c>
      <c r="K110" s="94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5" spans="1:31" s="2" customFormat="1" ht="6.95" customHeight="1">
      <c r="A115" s="28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4.95" customHeight="1">
      <c r="A116" s="28"/>
      <c r="B116" s="29"/>
      <c r="C116" s="18" t="s">
        <v>118</v>
      </c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12" customHeight="1">
      <c r="A118" s="28"/>
      <c r="B118" s="29"/>
      <c r="C118" s="23" t="s">
        <v>13</v>
      </c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6.5" customHeight="1">
      <c r="A119" s="28"/>
      <c r="B119" s="29"/>
      <c r="C119" s="28"/>
      <c r="D119" s="28"/>
      <c r="E119" s="221" t="str">
        <f>E7</f>
        <v>Cabajska</v>
      </c>
      <c r="F119" s="222"/>
      <c r="G119" s="222"/>
      <c r="H119" s="222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2" customHeight="1">
      <c r="A120" s="28"/>
      <c r="B120" s="29"/>
      <c r="C120" s="23" t="s">
        <v>104</v>
      </c>
      <c r="D120" s="28"/>
      <c r="E120" s="28"/>
      <c r="F120" s="28"/>
      <c r="G120" s="28"/>
      <c r="H120" s="28"/>
      <c r="I120" s="28"/>
      <c r="J120" s="28"/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6.5" customHeight="1">
      <c r="A121" s="28"/>
      <c r="B121" s="29"/>
      <c r="C121" s="28"/>
      <c r="D121" s="28"/>
      <c r="E121" s="212" t="str">
        <f>E9</f>
        <v>VR01 - SO 01 - Školský pa...</v>
      </c>
      <c r="F121" s="223"/>
      <c r="G121" s="223"/>
      <c r="H121" s="223"/>
      <c r="I121" s="28"/>
      <c r="J121" s="28"/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3" t="s">
        <v>17</v>
      </c>
      <c r="D123" s="28"/>
      <c r="E123" s="28"/>
      <c r="F123" s="21" t="str">
        <f>F12</f>
        <v xml:space="preserve"> </v>
      </c>
      <c r="G123" s="28"/>
      <c r="H123" s="28"/>
      <c r="I123" s="23" t="s">
        <v>19</v>
      </c>
      <c r="J123" s="54" t="str">
        <f>IF(J12="","",J12)</f>
        <v>4. 11. 2021</v>
      </c>
      <c r="K123" s="28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6.9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5.2" customHeight="1">
      <c r="A125" s="28"/>
      <c r="B125" s="29"/>
      <c r="C125" s="23" t="s">
        <v>21</v>
      </c>
      <c r="D125" s="28"/>
      <c r="E125" s="28"/>
      <c r="F125" s="21" t="str">
        <f>E15</f>
        <v xml:space="preserve"> </v>
      </c>
      <c r="G125" s="28"/>
      <c r="H125" s="28"/>
      <c r="I125" s="23" t="s">
        <v>28</v>
      </c>
      <c r="J125" s="24" t="str">
        <f>E21</f>
        <v xml:space="preserve"> </v>
      </c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2" customHeight="1">
      <c r="A126" s="28"/>
      <c r="B126" s="29"/>
      <c r="C126" s="23" t="s">
        <v>24</v>
      </c>
      <c r="D126" s="28"/>
      <c r="E126" s="28"/>
      <c r="F126" s="21" t="str">
        <f>IF(E18="","",E18)</f>
        <v>BAUMANN Nitra s.r.o.</v>
      </c>
      <c r="G126" s="28"/>
      <c r="H126" s="28"/>
      <c r="I126" s="23" t="s">
        <v>30</v>
      </c>
      <c r="J126" s="24" t="str">
        <f>E24</f>
        <v xml:space="preserve"> </v>
      </c>
      <c r="K126" s="28"/>
      <c r="L126" s="41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0.3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41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1" customFormat="1" ht="29.25" customHeight="1">
      <c r="A128" s="128"/>
      <c r="B128" s="129"/>
      <c r="C128" s="130" t="s">
        <v>119</v>
      </c>
      <c r="D128" s="131" t="s">
        <v>59</v>
      </c>
      <c r="E128" s="131" t="s">
        <v>55</v>
      </c>
      <c r="F128" s="131" t="s">
        <v>56</v>
      </c>
      <c r="G128" s="131" t="s">
        <v>120</v>
      </c>
      <c r="H128" s="131" t="s">
        <v>121</v>
      </c>
      <c r="I128" s="131" t="s">
        <v>122</v>
      </c>
      <c r="J128" s="132" t="s">
        <v>110</v>
      </c>
      <c r="K128" s="133" t="s">
        <v>123</v>
      </c>
      <c r="L128" s="134"/>
      <c r="M128" s="61" t="s">
        <v>1</v>
      </c>
      <c r="N128" s="62" t="s">
        <v>38</v>
      </c>
      <c r="O128" s="62" t="s">
        <v>124</v>
      </c>
      <c r="P128" s="62" t="s">
        <v>125</v>
      </c>
      <c r="Q128" s="62" t="s">
        <v>126</v>
      </c>
      <c r="R128" s="62" t="s">
        <v>127</v>
      </c>
      <c r="S128" s="62" t="s">
        <v>128</v>
      </c>
      <c r="T128" s="62" t="s">
        <v>129</v>
      </c>
      <c r="U128" s="63" t="s">
        <v>130</v>
      </c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</row>
    <row r="129" spans="1:65" s="2" customFormat="1" ht="22.9" customHeight="1">
      <c r="A129" s="28"/>
      <c r="B129" s="29"/>
      <c r="C129" s="68" t="s">
        <v>106</v>
      </c>
      <c r="D129" s="28"/>
      <c r="E129" s="28"/>
      <c r="F129" s="28"/>
      <c r="G129" s="28"/>
      <c r="H129" s="28"/>
      <c r="I129" s="28"/>
      <c r="J129" s="135">
        <f>BK129</f>
        <v>4519.7999999999993</v>
      </c>
      <c r="K129" s="28"/>
      <c r="L129" s="29"/>
      <c r="M129" s="64"/>
      <c r="N129" s="55"/>
      <c r="O129" s="65"/>
      <c r="P129" s="136">
        <f>P130+P213+P221</f>
        <v>0</v>
      </c>
      <c r="Q129" s="65"/>
      <c r="R129" s="136">
        <f>R130+R213+R221</f>
        <v>0</v>
      </c>
      <c r="S129" s="65"/>
      <c r="T129" s="136">
        <f>T130+T213+T221</f>
        <v>0</v>
      </c>
      <c r="U129" s="66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4" t="s">
        <v>73</v>
      </c>
      <c r="AU129" s="14" t="s">
        <v>112</v>
      </c>
      <c r="BK129" s="137">
        <f>BK130+BK213+BK221</f>
        <v>4519.7999999999993</v>
      </c>
    </row>
    <row r="130" spans="1:65" s="12" customFormat="1" ht="25.9" customHeight="1">
      <c r="B130" s="138"/>
      <c r="D130" s="139" t="s">
        <v>73</v>
      </c>
      <c r="E130" s="140" t="s">
        <v>320</v>
      </c>
      <c r="F130" s="140" t="s">
        <v>321</v>
      </c>
      <c r="J130" s="141">
        <f>BK130</f>
        <v>3534.6499999999996</v>
      </c>
      <c r="L130" s="138"/>
      <c r="M130" s="142"/>
      <c r="N130" s="143"/>
      <c r="O130" s="143"/>
      <c r="P130" s="144">
        <f>P131+P140+P145+P198</f>
        <v>0</v>
      </c>
      <c r="Q130" s="143"/>
      <c r="R130" s="144">
        <f>R131+R140+R145+R198</f>
        <v>0</v>
      </c>
      <c r="S130" s="143"/>
      <c r="T130" s="144">
        <f>T131+T140+T145+T198</f>
        <v>0</v>
      </c>
      <c r="U130" s="145"/>
      <c r="AR130" s="139" t="s">
        <v>142</v>
      </c>
      <c r="AT130" s="146" t="s">
        <v>73</v>
      </c>
      <c r="AU130" s="146" t="s">
        <v>74</v>
      </c>
      <c r="AY130" s="139" t="s">
        <v>134</v>
      </c>
      <c r="BK130" s="147">
        <f>BK131+BK140+BK145+BK198</f>
        <v>3534.6499999999996</v>
      </c>
    </row>
    <row r="131" spans="1:65" s="12" customFormat="1" ht="22.9" customHeight="1">
      <c r="B131" s="138"/>
      <c r="D131" s="139" t="s">
        <v>73</v>
      </c>
      <c r="E131" s="148" t="s">
        <v>322</v>
      </c>
      <c r="F131" s="148" t="s">
        <v>323</v>
      </c>
      <c r="J131" s="149">
        <f>BK131</f>
        <v>636.94999999999993</v>
      </c>
      <c r="L131" s="138"/>
      <c r="M131" s="142"/>
      <c r="N131" s="143"/>
      <c r="O131" s="143"/>
      <c r="P131" s="144">
        <f>SUM(P132:P139)</f>
        <v>0</v>
      </c>
      <c r="Q131" s="143"/>
      <c r="R131" s="144">
        <f>SUM(R132:R139)</f>
        <v>0</v>
      </c>
      <c r="S131" s="143"/>
      <c r="T131" s="144">
        <f>SUM(T132:T139)</f>
        <v>0</v>
      </c>
      <c r="U131" s="145"/>
      <c r="AR131" s="139" t="s">
        <v>142</v>
      </c>
      <c r="AT131" s="146" t="s">
        <v>73</v>
      </c>
      <c r="AU131" s="146" t="s">
        <v>82</v>
      </c>
      <c r="AY131" s="139" t="s">
        <v>134</v>
      </c>
      <c r="BK131" s="147">
        <f>SUM(BK132:BK139)</f>
        <v>636.94999999999993</v>
      </c>
    </row>
    <row r="132" spans="1:65" s="2" customFormat="1" ht="24.2" customHeight="1">
      <c r="A132" s="28"/>
      <c r="B132" s="150"/>
      <c r="C132" s="151" t="s">
        <v>82</v>
      </c>
      <c r="D132" s="151" t="s">
        <v>137</v>
      </c>
      <c r="E132" s="152" t="s">
        <v>324</v>
      </c>
      <c r="F132" s="153" t="s">
        <v>325</v>
      </c>
      <c r="G132" s="154" t="s">
        <v>151</v>
      </c>
      <c r="H132" s="155">
        <v>1</v>
      </c>
      <c r="I132" s="156">
        <v>6.25</v>
      </c>
      <c r="J132" s="156">
        <f>ROUND(I132*H132,2)</f>
        <v>6.25</v>
      </c>
      <c r="K132" s="157"/>
      <c r="L132" s="29"/>
      <c r="M132" s="158" t="s">
        <v>1</v>
      </c>
      <c r="N132" s="159" t="s">
        <v>40</v>
      </c>
      <c r="O132" s="160">
        <v>0</v>
      </c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0">
        <f>S132*H132</f>
        <v>0</v>
      </c>
      <c r="U132" s="161" t="s">
        <v>1</v>
      </c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2" t="s">
        <v>169</v>
      </c>
      <c r="AT132" s="162" t="s">
        <v>137</v>
      </c>
      <c r="AU132" s="162" t="s">
        <v>142</v>
      </c>
      <c r="AY132" s="14" t="s">
        <v>134</v>
      </c>
      <c r="BE132" s="163">
        <f>IF(N132="základná",J132,0)</f>
        <v>0</v>
      </c>
      <c r="BF132" s="163">
        <f>IF(N132="znížená",J132,0)</f>
        <v>6.25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4" t="s">
        <v>142</v>
      </c>
      <c r="BK132" s="163">
        <f>ROUND(I132*H132,2)</f>
        <v>6.25</v>
      </c>
      <c r="BL132" s="14" t="s">
        <v>169</v>
      </c>
      <c r="BM132" s="162" t="s">
        <v>142</v>
      </c>
    </row>
    <row r="133" spans="1:65" s="2" customFormat="1" ht="19.5">
      <c r="A133" s="28"/>
      <c r="B133" s="29"/>
      <c r="C133" s="28"/>
      <c r="D133" s="164" t="s">
        <v>143</v>
      </c>
      <c r="E133" s="28"/>
      <c r="F133" s="165" t="s">
        <v>325</v>
      </c>
      <c r="G133" s="28"/>
      <c r="H133" s="28"/>
      <c r="I133" s="28"/>
      <c r="J133" s="28"/>
      <c r="K133" s="28"/>
      <c r="L133" s="29"/>
      <c r="M133" s="166"/>
      <c r="N133" s="167"/>
      <c r="O133" s="57"/>
      <c r="P133" s="57"/>
      <c r="Q133" s="57"/>
      <c r="R133" s="57"/>
      <c r="S133" s="57"/>
      <c r="T133" s="57"/>
      <c r="U133" s="5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143</v>
      </c>
      <c r="AU133" s="14" t="s">
        <v>142</v>
      </c>
    </row>
    <row r="134" spans="1:65" s="2" customFormat="1" ht="24.2" customHeight="1">
      <c r="A134" s="28"/>
      <c r="B134" s="150"/>
      <c r="C134" s="151" t="s">
        <v>142</v>
      </c>
      <c r="D134" s="151" t="s">
        <v>137</v>
      </c>
      <c r="E134" s="152" t="s">
        <v>326</v>
      </c>
      <c r="F134" s="153" t="s">
        <v>327</v>
      </c>
      <c r="G134" s="154" t="s">
        <v>328</v>
      </c>
      <c r="H134" s="155">
        <v>1</v>
      </c>
      <c r="I134" s="156">
        <v>12.92</v>
      </c>
      <c r="J134" s="156">
        <f>ROUND(I134*H134,2)</f>
        <v>12.92</v>
      </c>
      <c r="K134" s="157"/>
      <c r="L134" s="29"/>
      <c r="M134" s="158" t="s">
        <v>1</v>
      </c>
      <c r="N134" s="159" t="s">
        <v>40</v>
      </c>
      <c r="O134" s="160">
        <v>0</v>
      </c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0">
        <f>S134*H134</f>
        <v>0</v>
      </c>
      <c r="U134" s="161" t="s">
        <v>1</v>
      </c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2" t="s">
        <v>169</v>
      </c>
      <c r="AT134" s="162" t="s">
        <v>137</v>
      </c>
      <c r="AU134" s="162" t="s">
        <v>142</v>
      </c>
      <c r="AY134" s="14" t="s">
        <v>134</v>
      </c>
      <c r="BE134" s="163">
        <f>IF(N134="základná",J134,0)</f>
        <v>0</v>
      </c>
      <c r="BF134" s="163">
        <f>IF(N134="znížená",J134,0)</f>
        <v>12.92</v>
      </c>
      <c r="BG134" s="163">
        <f>IF(N134="zákl. prenesená",J134,0)</f>
        <v>0</v>
      </c>
      <c r="BH134" s="163">
        <f>IF(N134="zníž. prenesená",J134,0)</f>
        <v>0</v>
      </c>
      <c r="BI134" s="163">
        <f>IF(N134="nulová",J134,0)</f>
        <v>0</v>
      </c>
      <c r="BJ134" s="14" t="s">
        <v>142</v>
      </c>
      <c r="BK134" s="163">
        <f>ROUND(I134*H134,2)</f>
        <v>12.92</v>
      </c>
      <c r="BL134" s="14" t="s">
        <v>169</v>
      </c>
      <c r="BM134" s="162" t="s">
        <v>148</v>
      </c>
    </row>
    <row r="135" spans="1:65" s="2" customFormat="1">
      <c r="A135" s="28"/>
      <c r="B135" s="29"/>
      <c r="C135" s="28"/>
      <c r="D135" s="164" t="s">
        <v>143</v>
      </c>
      <c r="E135" s="28"/>
      <c r="F135" s="165" t="s">
        <v>327</v>
      </c>
      <c r="G135" s="28"/>
      <c r="H135" s="28"/>
      <c r="I135" s="28"/>
      <c r="J135" s="28"/>
      <c r="K135" s="28"/>
      <c r="L135" s="29"/>
      <c r="M135" s="166"/>
      <c r="N135" s="167"/>
      <c r="O135" s="57"/>
      <c r="P135" s="57"/>
      <c r="Q135" s="57"/>
      <c r="R135" s="57"/>
      <c r="S135" s="57"/>
      <c r="T135" s="57"/>
      <c r="U135" s="5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143</v>
      </c>
      <c r="AU135" s="14" t="s">
        <v>142</v>
      </c>
    </row>
    <row r="136" spans="1:65" s="2" customFormat="1" ht="16.5" customHeight="1">
      <c r="A136" s="28"/>
      <c r="B136" s="150"/>
      <c r="C136" s="168" t="s">
        <v>133</v>
      </c>
      <c r="D136" s="168" t="s">
        <v>131</v>
      </c>
      <c r="E136" s="169" t="s">
        <v>329</v>
      </c>
      <c r="F136" s="170" t="s">
        <v>330</v>
      </c>
      <c r="G136" s="171" t="s">
        <v>151</v>
      </c>
      <c r="H136" s="172">
        <v>1</v>
      </c>
      <c r="I136" s="173">
        <v>610.85</v>
      </c>
      <c r="J136" s="173">
        <f>ROUND(I136*H136,2)</f>
        <v>610.85</v>
      </c>
      <c r="K136" s="174"/>
      <c r="L136" s="175"/>
      <c r="M136" s="176" t="s">
        <v>1</v>
      </c>
      <c r="N136" s="177" t="s">
        <v>40</v>
      </c>
      <c r="O136" s="160">
        <v>0</v>
      </c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0">
        <f>S136*H136</f>
        <v>0</v>
      </c>
      <c r="U136" s="161" t="s">
        <v>1</v>
      </c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2" t="s">
        <v>196</v>
      </c>
      <c r="AT136" s="162" t="s">
        <v>131</v>
      </c>
      <c r="AU136" s="162" t="s">
        <v>142</v>
      </c>
      <c r="AY136" s="14" t="s">
        <v>134</v>
      </c>
      <c r="BE136" s="163">
        <f>IF(N136="základná",J136,0)</f>
        <v>0</v>
      </c>
      <c r="BF136" s="163">
        <f>IF(N136="znížená",J136,0)</f>
        <v>610.85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4" t="s">
        <v>142</v>
      </c>
      <c r="BK136" s="163">
        <f>ROUND(I136*H136,2)</f>
        <v>610.85</v>
      </c>
      <c r="BL136" s="14" t="s">
        <v>169</v>
      </c>
      <c r="BM136" s="162" t="s">
        <v>152</v>
      </c>
    </row>
    <row r="137" spans="1:65" s="2" customFormat="1">
      <c r="A137" s="28"/>
      <c r="B137" s="29"/>
      <c r="C137" s="28"/>
      <c r="D137" s="164" t="s">
        <v>143</v>
      </c>
      <c r="E137" s="28"/>
      <c r="F137" s="165" t="s">
        <v>330</v>
      </c>
      <c r="G137" s="28"/>
      <c r="H137" s="28"/>
      <c r="I137" s="28"/>
      <c r="J137" s="28"/>
      <c r="K137" s="28"/>
      <c r="L137" s="29"/>
      <c r="M137" s="166"/>
      <c r="N137" s="167"/>
      <c r="O137" s="57"/>
      <c r="P137" s="57"/>
      <c r="Q137" s="57"/>
      <c r="R137" s="57"/>
      <c r="S137" s="57"/>
      <c r="T137" s="57"/>
      <c r="U137" s="5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143</v>
      </c>
      <c r="AU137" s="14" t="s">
        <v>142</v>
      </c>
    </row>
    <row r="138" spans="1:65" s="2" customFormat="1" ht="21.75" customHeight="1">
      <c r="A138" s="28"/>
      <c r="B138" s="150"/>
      <c r="C138" s="151" t="s">
        <v>148</v>
      </c>
      <c r="D138" s="151" t="s">
        <v>137</v>
      </c>
      <c r="E138" s="152" t="s">
        <v>331</v>
      </c>
      <c r="F138" s="153" t="s">
        <v>332</v>
      </c>
      <c r="G138" s="154" t="s">
        <v>263</v>
      </c>
      <c r="H138" s="155">
        <v>5.4550000000000001</v>
      </c>
      <c r="I138" s="156">
        <v>1.2705004200000001</v>
      </c>
      <c r="J138" s="156">
        <f>ROUND(I138*H138,2)</f>
        <v>6.93</v>
      </c>
      <c r="K138" s="157"/>
      <c r="L138" s="29"/>
      <c r="M138" s="158" t="s">
        <v>1</v>
      </c>
      <c r="N138" s="159" t="s">
        <v>40</v>
      </c>
      <c r="O138" s="160">
        <v>0</v>
      </c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0">
        <f>S138*H138</f>
        <v>0</v>
      </c>
      <c r="U138" s="161" t="s">
        <v>1</v>
      </c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2" t="s">
        <v>169</v>
      </c>
      <c r="AT138" s="162" t="s">
        <v>137</v>
      </c>
      <c r="AU138" s="162" t="s">
        <v>142</v>
      </c>
      <c r="AY138" s="14" t="s">
        <v>134</v>
      </c>
      <c r="BE138" s="163">
        <f>IF(N138="základná",J138,0)</f>
        <v>0</v>
      </c>
      <c r="BF138" s="163">
        <f>IF(N138="znížená",J138,0)</f>
        <v>6.93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4" t="s">
        <v>142</v>
      </c>
      <c r="BK138" s="163">
        <f>ROUND(I138*H138,2)</f>
        <v>6.93</v>
      </c>
      <c r="BL138" s="14" t="s">
        <v>169</v>
      </c>
      <c r="BM138" s="162" t="s">
        <v>155</v>
      </c>
    </row>
    <row r="139" spans="1:65" s="2" customFormat="1">
      <c r="A139" s="28"/>
      <c r="B139" s="29"/>
      <c r="C139" s="28"/>
      <c r="D139" s="164" t="s">
        <v>143</v>
      </c>
      <c r="E139" s="28"/>
      <c r="F139" s="165" t="s">
        <v>332</v>
      </c>
      <c r="G139" s="28"/>
      <c r="H139" s="28"/>
      <c r="I139" s="28"/>
      <c r="J139" s="28"/>
      <c r="K139" s="28"/>
      <c r="L139" s="29"/>
      <c r="M139" s="166"/>
      <c r="N139" s="167"/>
      <c r="O139" s="57"/>
      <c r="P139" s="57"/>
      <c r="Q139" s="57"/>
      <c r="R139" s="57"/>
      <c r="S139" s="57"/>
      <c r="T139" s="57"/>
      <c r="U139" s="5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143</v>
      </c>
      <c r="AU139" s="14" t="s">
        <v>142</v>
      </c>
    </row>
    <row r="140" spans="1:65" s="12" customFormat="1" ht="22.9" customHeight="1">
      <c r="B140" s="138"/>
      <c r="D140" s="139" t="s">
        <v>73</v>
      </c>
      <c r="E140" s="148" t="s">
        <v>333</v>
      </c>
      <c r="F140" s="148" t="s">
        <v>334</v>
      </c>
      <c r="J140" s="149">
        <f>BK140</f>
        <v>42.339999999999996</v>
      </c>
      <c r="L140" s="138"/>
      <c r="M140" s="142"/>
      <c r="N140" s="143"/>
      <c r="O140" s="143"/>
      <c r="P140" s="144">
        <f>SUM(P141:P144)</f>
        <v>0</v>
      </c>
      <c r="Q140" s="143"/>
      <c r="R140" s="144">
        <f>SUM(R141:R144)</f>
        <v>0</v>
      </c>
      <c r="S140" s="143"/>
      <c r="T140" s="144">
        <f>SUM(T141:T144)</f>
        <v>0</v>
      </c>
      <c r="U140" s="145"/>
      <c r="AR140" s="139" t="s">
        <v>142</v>
      </c>
      <c r="AT140" s="146" t="s">
        <v>73</v>
      </c>
      <c r="AU140" s="146" t="s">
        <v>82</v>
      </c>
      <c r="AY140" s="139" t="s">
        <v>134</v>
      </c>
      <c r="BK140" s="147">
        <f>SUM(BK141:BK144)</f>
        <v>42.339999999999996</v>
      </c>
    </row>
    <row r="141" spans="1:65" s="2" customFormat="1" ht="24.2" customHeight="1">
      <c r="A141" s="28"/>
      <c r="B141" s="150"/>
      <c r="C141" s="151" t="s">
        <v>156</v>
      </c>
      <c r="D141" s="151" t="s">
        <v>137</v>
      </c>
      <c r="E141" s="152" t="s">
        <v>335</v>
      </c>
      <c r="F141" s="153" t="s">
        <v>336</v>
      </c>
      <c r="G141" s="154" t="s">
        <v>151</v>
      </c>
      <c r="H141" s="155">
        <v>2</v>
      </c>
      <c r="I141" s="156">
        <v>3.93</v>
      </c>
      <c r="J141" s="156">
        <f>ROUND(I141*H141,2)</f>
        <v>7.86</v>
      </c>
      <c r="K141" s="157"/>
      <c r="L141" s="29"/>
      <c r="M141" s="158" t="s">
        <v>1</v>
      </c>
      <c r="N141" s="159" t="s">
        <v>40</v>
      </c>
      <c r="O141" s="160">
        <v>0</v>
      </c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0">
        <f>S141*H141</f>
        <v>0</v>
      </c>
      <c r="U141" s="161" t="s">
        <v>1</v>
      </c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2" t="s">
        <v>169</v>
      </c>
      <c r="AT141" s="162" t="s">
        <v>137</v>
      </c>
      <c r="AU141" s="162" t="s">
        <v>142</v>
      </c>
      <c r="AY141" s="14" t="s">
        <v>134</v>
      </c>
      <c r="BE141" s="163">
        <f>IF(N141="základná",J141,0)</f>
        <v>0</v>
      </c>
      <c r="BF141" s="163">
        <f>IF(N141="znížená",J141,0)</f>
        <v>7.86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4" t="s">
        <v>142</v>
      </c>
      <c r="BK141" s="163">
        <f>ROUND(I141*H141,2)</f>
        <v>7.86</v>
      </c>
      <c r="BL141" s="14" t="s">
        <v>169</v>
      </c>
      <c r="BM141" s="162" t="s">
        <v>159</v>
      </c>
    </row>
    <row r="142" spans="1:65" s="2" customFormat="1" ht="19.5">
      <c r="A142" s="28"/>
      <c r="B142" s="29"/>
      <c r="C142" s="28"/>
      <c r="D142" s="164" t="s">
        <v>143</v>
      </c>
      <c r="E142" s="28"/>
      <c r="F142" s="165" t="s">
        <v>336</v>
      </c>
      <c r="G142" s="28"/>
      <c r="H142" s="28"/>
      <c r="I142" s="28"/>
      <c r="J142" s="28"/>
      <c r="K142" s="28"/>
      <c r="L142" s="29"/>
      <c r="M142" s="166"/>
      <c r="N142" s="167"/>
      <c r="O142" s="57"/>
      <c r="P142" s="57"/>
      <c r="Q142" s="57"/>
      <c r="R142" s="57"/>
      <c r="S142" s="57"/>
      <c r="T142" s="57"/>
      <c r="U142" s="5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143</v>
      </c>
      <c r="AU142" s="14" t="s">
        <v>142</v>
      </c>
    </row>
    <row r="143" spans="1:65" s="2" customFormat="1" ht="21.75" customHeight="1">
      <c r="A143" s="28"/>
      <c r="B143" s="150"/>
      <c r="C143" s="151" t="s">
        <v>152</v>
      </c>
      <c r="D143" s="151" t="s">
        <v>137</v>
      </c>
      <c r="E143" s="152" t="s">
        <v>337</v>
      </c>
      <c r="F143" s="153" t="s">
        <v>338</v>
      </c>
      <c r="G143" s="154" t="s">
        <v>151</v>
      </c>
      <c r="H143" s="155">
        <v>4</v>
      </c>
      <c r="I143" s="156">
        <v>8.6199999999999992</v>
      </c>
      <c r="J143" s="156">
        <f>ROUND(I143*H143,2)</f>
        <v>34.479999999999997</v>
      </c>
      <c r="K143" s="157"/>
      <c r="L143" s="29"/>
      <c r="M143" s="158" t="s">
        <v>1</v>
      </c>
      <c r="N143" s="159" t="s">
        <v>40</v>
      </c>
      <c r="O143" s="160">
        <v>0</v>
      </c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0">
        <f>S143*H143</f>
        <v>0</v>
      </c>
      <c r="U143" s="161" t="s">
        <v>1</v>
      </c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2" t="s">
        <v>169</v>
      </c>
      <c r="AT143" s="162" t="s">
        <v>137</v>
      </c>
      <c r="AU143" s="162" t="s">
        <v>142</v>
      </c>
      <c r="AY143" s="14" t="s">
        <v>134</v>
      </c>
      <c r="BE143" s="163">
        <f>IF(N143="základná",J143,0)</f>
        <v>0</v>
      </c>
      <c r="BF143" s="163">
        <f>IF(N143="znížená",J143,0)</f>
        <v>34.479999999999997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4" t="s">
        <v>142</v>
      </c>
      <c r="BK143" s="163">
        <f>ROUND(I143*H143,2)</f>
        <v>34.479999999999997</v>
      </c>
      <c r="BL143" s="14" t="s">
        <v>169</v>
      </c>
      <c r="BM143" s="162" t="s">
        <v>162</v>
      </c>
    </row>
    <row r="144" spans="1:65" s="2" customFormat="1">
      <c r="A144" s="28"/>
      <c r="B144" s="29"/>
      <c r="C144" s="28"/>
      <c r="D144" s="164" t="s">
        <v>143</v>
      </c>
      <c r="E144" s="28"/>
      <c r="F144" s="165" t="s">
        <v>338</v>
      </c>
      <c r="G144" s="28"/>
      <c r="H144" s="28"/>
      <c r="I144" s="28"/>
      <c r="J144" s="28"/>
      <c r="K144" s="28"/>
      <c r="L144" s="29"/>
      <c r="M144" s="166"/>
      <c r="N144" s="167"/>
      <c r="O144" s="57"/>
      <c r="P144" s="57"/>
      <c r="Q144" s="57"/>
      <c r="R144" s="57"/>
      <c r="S144" s="57"/>
      <c r="T144" s="57"/>
      <c r="U144" s="5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143</v>
      </c>
      <c r="AU144" s="14" t="s">
        <v>142</v>
      </c>
    </row>
    <row r="145" spans="1:65" s="12" customFormat="1" ht="22.9" customHeight="1">
      <c r="B145" s="138"/>
      <c r="D145" s="139" t="s">
        <v>73</v>
      </c>
      <c r="E145" s="148" t="s">
        <v>339</v>
      </c>
      <c r="F145" s="148" t="s">
        <v>340</v>
      </c>
      <c r="J145" s="149">
        <f>BK145</f>
        <v>2317.39</v>
      </c>
      <c r="L145" s="138"/>
      <c r="M145" s="142"/>
      <c r="N145" s="143"/>
      <c r="O145" s="143"/>
      <c r="P145" s="144">
        <f>SUM(P146:P197)</f>
        <v>0</v>
      </c>
      <c r="Q145" s="143"/>
      <c r="R145" s="144">
        <f>SUM(R146:R197)</f>
        <v>0</v>
      </c>
      <c r="S145" s="143"/>
      <c r="T145" s="144">
        <f>SUM(T146:T197)</f>
        <v>0</v>
      </c>
      <c r="U145" s="145"/>
      <c r="AR145" s="139" t="s">
        <v>142</v>
      </c>
      <c r="AT145" s="146" t="s">
        <v>73</v>
      </c>
      <c r="AU145" s="146" t="s">
        <v>82</v>
      </c>
      <c r="AY145" s="139" t="s">
        <v>134</v>
      </c>
      <c r="BK145" s="147">
        <f>SUM(BK146:BK197)</f>
        <v>2317.39</v>
      </c>
    </row>
    <row r="146" spans="1:65" s="2" customFormat="1" ht="24.2" customHeight="1">
      <c r="A146" s="28"/>
      <c r="B146" s="150"/>
      <c r="C146" s="151" t="s">
        <v>163</v>
      </c>
      <c r="D146" s="151" t="s">
        <v>137</v>
      </c>
      <c r="E146" s="152" t="s">
        <v>341</v>
      </c>
      <c r="F146" s="153" t="s">
        <v>342</v>
      </c>
      <c r="G146" s="154" t="s">
        <v>151</v>
      </c>
      <c r="H146" s="155">
        <v>96</v>
      </c>
      <c r="I146" s="156">
        <v>2.76</v>
      </c>
      <c r="J146" s="156">
        <f>ROUND(I146*H146,2)</f>
        <v>264.95999999999998</v>
      </c>
      <c r="K146" s="157"/>
      <c r="L146" s="29"/>
      <c r="M146" s="158" t="s">
        <v>1</v>
      </c>
      <c r="N146" s="159" t="s">
        <v>40</v>
      </c>
      <c r="O146" s="160">
        <v>0</v>
      </c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0">
        <f>S146*H146</f>
        <v>0</v>
      </c>
      <c r="U146" s="161" t="s">
        <v>1</v>
      </c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2" t="s">
        <v>169</v>
      </c>
      <c r="AT146" s="162" t="s">
        <v>137</v>
      </c>
      <c r="AU146" s="162" t="s">
        <v>142</v>
      </c>
      <c r="AY146" s="14" t="s">
        <v>134</v>
      </c>
      <c r="BE146" s="163">
        <f>IF(N146="základná",J146,0)</f>
        <v>0</v>
      </c>
      <c r="BF146" s="163">
        <f>IF(N146="znížená",J146,0)</f>
        <v>264.95999999999998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4" t="s">
        <v>142</v>
      </c>
      <c r="BK146" s="163">
        <f>ROUND(I146*H146,2)</f>
        <v>264.95999999999998</v>
      </c>
      <c r="BL146" s="14" t="s">
        <v>169</v>
      </c>
      <c r="BM146" s="162" t="s">
        <v>166</v>
      </c>
    </row>
    <row r="147" spans="1:65" s="2" customFormat="1">
      <c r="A147" s="28"/>
      <c r="B147" s="29"/>
      <c r="C147" s="28"/>
      <c r="D147" s="164" t="s">
        <v>143</v>
      </c>
      <c r="E147" s="28"/>
      <c r="F147" s="165" t="s">
        <v>342</v>
      </c>
      <c r="G147" s="28"/>
      <c r="H147" s="28"/>
      <c r="I147" s="28"/>
      <c r="J147" s="28"/>
      <c r="K147" s="28"/>
      <c r="L147" s="29"/>
      <c r="M147" s="166"/>
      <c r="N147" s="167"/>
      <c r="O147" s="57"/>
      <c r="P147" s="57"/>
      <c r="Q147" s="57"/>
      <c r="R147" s="57"/>
      <c r="S147" s="57"/>
      <c r="T147" s="57"/>
      <c r="U147" s="5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143</v>
      </c>
      <c r="AU147" s="14" t="s">
        <v>142</v>
      </c>
    </row>
    <row r="148" spans="1:65" s="2" customFormat="1" ht="24.2" customHeight="1">
      <c r="A148" s="28"/>
      <c r="B148" s="150"/>
      <c r="C148" s="151" t="s">
        <v>155</v>
      </c>
      <c r="D148" s="151" t="s">
        <v>137</v>
      </c>
      <c r="E148" s="152" t="s">
        <v>343</v>
      </c>
      <c r="F148" s="153" t="s">
        <v>344</v>
      </c>
      <c r="G148" s="154" t="s">
        <v>151</v>
      </c>
      <c r="H148" s="155">
        <v>10</v>
      </c>
      <c r="I148" s="156">
        <v>3.81</v>
      </c>
      <c r="J148" s="156">
        <f>ROUND(I148*H148,2)</f>
        <v>38.1</v>
      </c>
      <c r="K148" s="157"/>
      <c r="L148" s="29"/>
      <c r="M148" s="158" t="s">
        <v>1</v>
      </c>
      <c r="N148" s="159" t="s">
        <v>40</v>
      </c>
      <c r="O148" s="160">
        <v>0</v>
      </c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0">
        <f>S148*H148</f>
        <v>0</v>
      </c>
      <c r="U148" s="161" t="s">
        <v>1</v>
      </c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2" t="s">
        <v>169</v>
      </c>
      <c r="AT148" s="162" t="s">
        <v>137</v>
      </c>
      <c r="AU148" s="162" t="s">
        <v>142</v>
      </c>
      <c r="AY148" s="14" t="s">
        <v>134</v>
      </c>
      <c r="BE148" s="163">
        <f>IF(N148="základná",J148,0)</f>
        <v>0</v>
      </c>
      <c r="BF148" s="163">
        <f>IF(N148="znížená",J148,0)</f>
        <v>38.1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4" t="s">
        <v>142</v>
      </c>
      <c r="BK148" s="163">
        <f>ROUND(I148*H148,2)</f>
        <v>38.1</v>
      </c>
      <c r="BL148" s="14" t="s">
        <v>169</v>
      </c>
      <c r="BM148" s="162" t="s">
        <v>169</v>
      </c>
    </row>
    <row r="149" spans="1:65" s="2" customFormat="1" ht="19.5">
      <c r="A149" s="28"/>
      <c r="B149" s="29"/>
      <c r="C149" s="28"/>
      <c r="D149" s="164" t="s">
        <v>143</v>
      </c>
      <c r="E149" s="28"/>
      <c r="F149" s="165" t="s">
        <v>344</v>
      </c>
      <c r="G149" s="28"/>
      <c r="H149" s="28"/>
      <c r="I149" s="28"/>
      <c r="J149" s="28"/>
      <c r="K149" s="28"/>
      <c r="L149" s="29"/>
      <c r="M149" s="166"/>
      <c r="N149" s="167"/>
      <c r="O149" s="57"/>
      <c r="P149" s="57"/>
      <c r="Q149" s="57"/>
      <c r="R149" s="57"/>
      <c r="S149" s="57"/>
      <c r="T149" s="57"/>
      <c r="U149" s="5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143</v>
      </c>
      <c r="AU149" s="14" t="s">
        <v>142</v>
      </c>
    </row>
    <row r="150" spans="1:65" s="2" customFormat="1" ht="16.5" customHeight="1">
      <c r="A150" s="28"/>
      <c r="B150" s="150"/>
      <c r="C150" s="151" t="s">
        <v>170</v>
      </c>
      <c r="D150" s="151" t="s">
        <v>137</v>
      </c>
      <c r="E150" s="152" t="s">
        <v>345</v>
      </c>
      <c r="F150" s="153" t="s">
        <v>346</v>
      </c>
      <c r="G150" s="154" t="s">
        <v>151</v>
      </c>
      <c r="H150" s="155">
        <v>48</v>
      </c>
      <c r="I150" s="156">
        <v>3.36</v>
      </c>
      <c r="J150" s="156">
        <f>ROUND(I150*H150,2)</f>
        <v>161.28</v>
      </c>
      <c r="K150" s="157"/>
      <c r="L150" s="29"/>
      <c r="M150" s="158" t="s">
        <v>1</v>
      </c>
      <c r="N150" s="159" t="s">
        <v>40</v>
      </c>
      <c r="O150" s="160">
        <v>0</v>
      </c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0">
        <f>S150*H150</f>
        <v>0</v>
      </c>
      <c r="U150" s="161" t="s">
        <v>1</v>
      </c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2" t="s">
        <v>169</v>
      </c>
      <c r="AT150" s="162" t="s">
        <v>137</v>
      </c>
      <c r="AU150" s="162" t="s">
        <v>142</v>
      </c>
      <c r="AY150" s="14" t="s">
        <v>134</v>
      </c>
      <c r="BE150" s="163">
        <f>IF(N150="základná",J150,0)</f>
        <v>0</v>
      </c>
      <c r="BF150" s="163">
        <f>IF(N150="znížená",J150,0)</f>
        <v>161.28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4" t="s">
        <v>142</v>
      </c>
      <c r="BK150" s="163">
        <f>ROUND(I150*H150,2)</f>
        <v>161.28</v>
      </c>
      <c r="BL150" s="14" t="s">
        <v>169</v>
      </c>
      <c r="BM150" s="162" t="s">
        <v>173</v>
      </c>
    </row>
    <row r="151" spans="1:65" s="2" customFormat="1">
      <c r="A151" s="28"/>
      <c r="B151" s="29"/>
      <c r="C151" s="28"/>
      <c r="D151" s="164" t="s">
        <v>143</v>
      </c>
      <c r="E151" s="28"/>
      <c r="F151" s="165" t="s">
        <v>346</v>
      </c>
      <c r="G151" s="28"/>
      <c r="H151" s="28"/>
      <c r="I151" s="28"/>
      <c r="J151" s="28"/>
      <c r="K151" s="28"/>
      <c r="L151" s="29"/>
      <c r="M151" s="166"/>
      <c r="N151" s="167"/>
      <c r="O151" s="57"/>
      <c r="P151" s="57"/>
      <c r="Q151" s="57"/>
      <c r="R151" s="57"/>
      <c r="S151" s="57"/>
      <c r="T151" s="57"/>
      <c r="U151" s="5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4" t="s">
        <v>143</v>
      </c>
      <c r="AU151" s="14" t="s">
        <v>142</v>
      </c>
    </row>
    <row r="152" spans="1:65" s="2" customFormat="1" ht="24.2" customHeight="1">
      <c r="A152" s="28"/>
      <c r="B152" s="150"/>
      <c r="C152" s="168" t="s">
        <v>159</v>
      </c>
      <c r="D152" s="168" t="s">
        <v>131</v>
      </c>
      <c r="E152" s="169" t="s">
        <v>347</v>
      </c>
      <c r="F152" s="170" t="s">
        <v>348</v>
      </c>
      <c r="G152" s="171" t="s">
        <v>151</v>
      </c>
      <c r="H152" s="172">
        <v>14</v>
      </c>
      <c r="I152" s="173">
        <v>7.85</v>
      </c>
      <c r="J152" s="173">
        <f>ROUND(I152*H152,2)</f>
        <v>109.9</v>
      </c>
      <c r="K152" s="174"/>
      <c r="L152" s="175"/>
      <c r="M152" s="176" t="s">
        <v>1</v>
      </c>
      <c r="N152" s="177" t="s">
        <v>40</v>
      </c>
      <c r="O152" s="160">
        <v>0</v>
      </c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0">
        <f>S152*H152</f>
        <v>0</v>
      </c>
      <c r="U152" s="161" t="s">
        <v>1</v>
      </c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2" t="s">
        <v>196</v>
      </c>
      <c r="AT152" s="162" t="s">
        <v>131</v>
      </c>
      <c r="AU152" s="162" t="s">
        <v>142</v>
      </c>
      <c r="AY152" s="14" t="s">
        <v>134</v>
      </c>
      <c r="BE152" s="163">
        <f>IF(N152="základná",J152,0)</f>
        <v>0</v>
      </c>
      <c r="BF152" s="163">
        <f>IF(N152="znížená",J152,0)</f>
        <v>109.9</v>
      </c>
      <c r="BG152" s="163">
        <f>IF(N152="zákl. prenesená",J152,0)</f>
        <v>0</v>
      </c>
      <c r="BH152" s="163">
        <f>IF(N152="zníž. prenesená",J152,0)</f>
        <v>0</v>
      </c>
      <c r="BI152" s="163">
        <f>IF(N152="nulová",J152,0)</f>
        <v>0</v>
      </c>
      <c r="BJ152" s="14" t="s">
        <v>142</v>
      </c>
      <c r="BK152" s="163">
        <f>ROUND(I152*H152,2)</f>
        <v>109.9</v>
      </c>
      <c r="BL152" s="14" t="s">
        <v>169</v>
      </c>
      <c r="BM152" s="162" t="s">
        <v>7</v>
      </c>
    </row>
    <row r="153" spans="1:65" s="2" customFormat="1" ht="19.5">
      <c r="A153" s="28"/>
      <c r="B153" s="29"/>
      <c r="C153" s="28"/>
      <c r="D153" s="164" t="s">
        <v>143</v>
      </c>
      <c r="E153" s="28"/>
      <c r="F153" s="165" t="s">
        <v>348</v>
      </c>
      <c r="G153" s="28"/>
      <c r="H153" s="28"/>
      <c r="I153" s="28"/>
      <c r="J153" s="28"/>
      <c r="K153" s="28"/>
      <c r="L153" s="29"/>
      <c r="M153" s="166"/>
      <c r="N153" s="167"/>
      <c r="O153" s="57"/>
      <c r="P153" s="57"/>
      <c r="Q153" s="57"/>
      <c r="R153" s="57"/>
      <c r="S153" s="57"/>
      <c r="T153" s="57"/>
      <c r="U153" s="5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143</v>
      </c>
      <c r="AU153" s="14" t="s">
        <v>142</v>
      </c>
    </row>
    <row r="154" spans="1:65" s="2" customFormat="1" ht="24.2" customHeight="1">
      <c r="A154" s="28"/>
      <c r="B154" s="150"/>
      <c r="C154" s="168" t="s">
        <v>176</v>
      </c>
      <c r="D154" s="168" t="s">
        <v>131</v>
      </c>
      <c r="E154" s="169" t="s">
        <v>349</v>
      </c>
      <c r="F154" s="170" t="s">
        <v>350</v>
      </c>
      <c r="G154" s="171" t="s">
        <v>151</v>
      </c>
      <c r="H154" s="172">
        <v>7</v>
      </c>
      <c r="I154" s="173">
        <v>7.85</v>
      </c>
      <c r="J154" s="173">
        <f>ROUND(I154*H154,2)</f>
        <v>54.95</v>
      </c>
      <c r="K154" s="174"/>
      <c r="L154" s="175"/>
      <c r="M154" s="176" t="s">
        <v>1</v>
      </c>
      <c r="N154" s="177" t="s">
        <v>40</v>
      </c>
      <c r="O154" s="160">
        <v>0</v>
      </c>
      <c r="P154" s="160">
        <f>O154*H154</f>
        <v>0</v>
      </c>
      <c r="Q154" s="160">
        <v>0</v>
      </c>
      <c r="R154" s="160">
        <f>Q154*H154</f>
        <v>0</v>
      </c>
      <c r="S154" s="160">
        <v>0</v>
      </c>
      <c r="T154" s="160">
        <f>S154*H154</f>
        <v>0</v>
      </c>
      <c r="U154" s="161" t="s">
        <v>1</v>
      </c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2" t="s">
        <v>196</v>
      </c>
      <c r="AT154" s="162" t="s">
        <v>131</v>
      </c>
      <c r="AU154" s="162" t="s">
        <v>142</v>
      </c>
      <c r="AY154" s="14" t="s">
        <v>134</v>
      </c>
      <c r="BE154" s="163">
        <f>IF(N154="základná",J154,0)</f>
        <v>0</v>
      </c>
      <c r="BF154" s="163">
        <f>IF(N154="znížená",J154,0)</f>
        <v>54.95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4" t="s">
        <v>142</v>
      </c>
      <c r="BK154" s="163">
        <f>ROUND(I154*H154,2)</f>
        <v>54.95</v>
      </c>
      <c r="BL154" s="14" t="s">
        <v>169</v>
      </c>
      <c r="BM154" s="162" t="s">
        <v>179</v>
      </c>
    </row>
    <row r="155" spans="1:65" s="2" customFormat="1" ht="19.5">
      <c r="A155" s="28"/>
      <c r="B155" s="29"/>
      <c r="C155" s="28"/>
      <c r="D155" s="164" t="s">
        <v>143</v>
      </c>
      <c r="E155" s="28"/>
      <c r="F155" s="165" t="s">
        <v>350</v>
      </c>
      <c r="G155" s="28"/>
      <c r="H155" s="28"/>
      <c r="I155" s="28"/>
      <c r="J155" s="28"/>
      <c r="K155" s="28"/>
      <c r="L155" s="29"/>
      <c r="M155" s="166"/>
      <c r="N155" s="167"/>
      <c r="O155" s="57"/>
      <c r="P155" s="57"/>
      <c r="Q155" s="57"/>
      <c r="R155" s="57"/>
      <c r="S155" s="57"/>
      <c r="T155" s="57"/>
      <c r="U155" s="5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143</v>
      </c>
      <c r="AU155" s="14" t="s">
        <v>142</v>
      </c>
    </row>
    <row r="156" spans="1:65" s="2" customFormat="1" ht="24.2" customHeight="1">
      <c r="A156" s="28"/>
      <c r="B156" s="150"/>
      <c r="C156" s="168" t="s">
        <v>162</v>
      </c>
      <c r="D156" s="168" t="s">
        <v>131</v>
      </c>
      <c r="E156" s="169" t="s">
        <v>351</v>
      </c>
      <c r="F156" s="170" t="s">
        <v>352</v>
      </c>
      <c r="G156" s="171" t="s">
        <v>151</v>
      </c>
      <c r="H156" s="172">
        <v>15</v>
      </c>
      <c r="I156" s="173">
        <v>8.0500000000000007</v>
      </c>
      <c r="J156" s="173">
        <f>ROUND(I156*H156,2)</f>
        <v>120.75</v>
      </c>
      <c r="K156" s="174"/>
      <c r="L156" s="175"/>
      <c r="M156" s="176" t="s">
        <v>1</v>
      </c>
      <c r="N156" s="177" t="s">
        <v>40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0">
        <f>S156*H156</f>
        <v>0</v>
      </c>
      <c r="U156" s="161" t="s">
        <v>1</v>
      </c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2" t="s">
        <v>196</v>
      </c>
      <c r="AT156" s="162" t="s">
        <v>131</v>
      </c>
      <c r="AU156" s="162" t="s">
        <v>142</v>
      </c>
      <c r="AY156" s="14" t="s">
        <v>134</v>
      </c>
      <c r="BE156" s="163">
        <f>IF(N156="základná",J156,0)</f>
        <v>0</v>
      </c>
      <c r="BF156" s="163">
        <f>IF(N156="znížená",J156,0)</f>
        <v>120.75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4" t="s">
        <v>142</v>
      </c>
      <c r="BK156" s="163">
        <f>ROUND(I156*H156,2)</f>
        <v>120.75</v>
      </c>
      <c r="BL156" s="14" t="s">
        <v>169</v>
      </c>
      <c r="BM156" s="162" t="s">
        <v>182</v>
      </c>
    </row>
    <row r="157" spans="1:65" s="2" customFormat="1" ht="19.5">
      <c r="A157" s="28"/>
      <c r="B157" s="29"/>
      <c r="C157" s="28"/>
      <c r="D157" s="164" t="s">
        <v>143</v>
      </c>
      <c r="E157" s="28"/>
      <c r="F157" s="165" t="s">
        <v>352</v>
      </c>
      <c r="G157" s="28"/>
      <c r="H157" s="28"/>
      <c r="I157" s="28"/>
      <c r="J157" s="28"/>
      <c r="K157" s="28"/>
      <c r="L157" s="29"/>
      <c r="M157" s="166"/>
      <c r="N157" s="167"/>
      <c r="O157" s="57"/>
      <c r="P157" s="57"/>
      <c r="Q157" s="57"/>
      <c r="R157" s="57"/>
      <c r="S157" s="57"/>
      <c r="T157" s="57"/>
      <c r="U157" s="5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143</v>
      </c>
      <c r="AU157" s="14" t="s">
        <v>142</v>
      </c>
    </row>
    <row r="158" spans="1:65" s="2" customFormat="1" ht="24.2" customHeight="1">
      <c r="A158" s="28"/>
      <c r="B158" s="150"/>
      <c r="C158" s="168" t="s">
        <v>183</v>
      </c>
      <c r="D158" s="168" t="s">
        <v>131</v>
      </c>
      <c r="E158" s="169" t="s">
        <v>353</v>
      </c>
      <c r="F158" s="170" t="s">
        <v>354</v>
      </c>
      <c r="G158" s="171" t="s">
        <v>151</v>
      </c>
      <c r="H158" s="172">
        <v>12</v>
      </c>
      <c r="I158" s="173">
        <v>8.0500000000000007</v>
      </c>
      <c r="J158" s="173">
        <f>ROUND(I158*H158,2)</f>
        <v>96.6</v>
      </c>
      <c r="K158" s="174"/>
      <c r="L158" s="175"/>
      <c r="M158" s="176" t="s">
        <v>1</v>
      </c>
      <c r="N158" s="177" t="s">
        <v>40</v>
      </c>
      <c r="O158" s="160">
        <v>0</v>
      </c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0">
        <f>S158*H158</f>
        <v>0</v>
      </c>
      <c r="U158" s="161" t="s">
        <v>1</v>
      </c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2" t="s">
        <v>196</v>
      </c>
      <c r="AT158" s="162" t="s">
        <v>131</v>
      </c>
      <c r="AU158" s="162" t="s">
        <v>142</v>
      </c>
      <c r="AY158" s="14" t="s">
        <v>134</v>
      </c>
      <c r="BE158" s="163">
        <f>IF(N158="základná",J158,0)</f>
        <v>0</v>
      </c>
      <c r="BF158" s="163">
        <f>IF(N158="znížená",J158,0)</f>
        <v>96.6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4" t="s">
        <v>142</v>
      </c>
      <c r="BK158" s="163">
        <f>ROUND(I158*H158,2)</f>
        <v>96.6</v>
      </c>
      <c r="BL158" s="14" t="s">
        <v>169</v>
      </c>
      <c r="BM158" s="162" t="s">
        <v>186</v>
      </c>
    </row>
    <row r="159" spans="1:65" s="2" customFormat="1" ht="19.5">
      <c r="A159" s="28"/>
      <c r="B159" s="29"/>
      <c r="C159" s="28"/>
      <c r="D159" s="164" t="s">
        <v>143</v>
      </c>
      <c r="E159" s="28"/>
      <c r="F159" s="165" t="s">
        <v>354</v>
      </c>
      <c r="G159" s="28"/>
      <c r="H159" s="28"/>
      <c r="I159" s="28"/>
      <c r="J159" s="28"/>
      <c r="K159" s="28"/>
      <c r="L159" s="29"/>
      <c r="M159" s="166"/>
      <c r="N159" s="167"/>
      <c r="O159" s="57"/>
      <c r="P159" s="57"/>
      <c r="Q159" s="57"/>
      <c r="R159" s="57"/>
      <c r="S159" s="57"/>
      <c r="T159" s="57"/>
      <c r="U159" s="5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143</v>
      </c>
      <c r="AU159" s="14" t="s">
        <v>142</v>
      </c>
    </row>
    <row r="160" spans="1:65" s="2" customFormat="1" ht="16.5" customHeight="1">
      <c r="A160" s="28"/>
      <c r="B160" s="150"/>
      <c r="C160" s="151" t="s">
        <v>166</v>
      </c>
      <c r="D160" s="151" t="s">
        <v>137</v>
      </c>
      <c r="E160" s="152" t="s">
        <v>355</v>
      </c>
      <c r="F160" s="153" t="s">
        <v>356</v>
      </c>
      <c r="G160" s="154" t="s">
        <v>151</v>
      </c>
      <c r="H160" s="155">
        <v>4</v>
      </c>
      <c r="I160" s="156">
        <v>4.1399999999999997</v>
      </c>
      <c r="J160" s="156">
        <f>ROUND(I160*H160,2)</f>
        <v>16.559999999999999</v>
      </c>
      <c r="K160" s="157"/>
      <c r="L160" s="29"/>
      <c r="M160" s="158" t="s">
        <v>1</v>
      </c>
      <c r="N160" s="159" t="s">
        <v>40</v>
      </c>
      <c r="O160" s="160">
        <v>0</v>
      </c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0">
        <f>S160*H160</f>
        <v>0</v>
      </c>
      <c r="U160" s="161" t="s">
        <v>1</v>
      </c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2" t="s">
        <v>169</v>
      </c>
      <c r="AT160" s="162" t="s">
        <v>137</v>
      </c>
      <c r="AU160" s="162" t="s">
        <v>142</v>
      </c>
      <c r="AY160" s="14" t="s">
        <v>134</v>
      </c>
      <c r="BE160" s="163">
        <f>IF(N160="základná",J160,0)</f>
        <v>0</v>
      </c>
      <c r="BF160" s="163">
        <f>IF(N160="znížená",J160,0)</f>
        <v>16.559999999999999</v>
      </c>
      <c r="BG160" s="163">
        <f>IF(N160="zákl. prenesená",J160,0)</f>
        <v>0</v>
      </c>
      <c r="BH160" s="163">
        <f>IF(N160="zníž. prenesená",J160,0)</f>
        <v>0</v>
      </c>
      <c r="BI160" s="163">
        <f>IF(N160="nulová",J160,0)</f>
        <v>0</v>
      </c>
      <c r="BJ160" s="14" t="s">
        <v>142</v>
      </c>
      <c r="BK160" s="163">
        <f>ROUND(I160*H160,2)</f>
        <v>16.559999999999999</v>
      </c>
      <c r="BL160" s="14" t="s">
        <v>169</v>
      </c>
      <c r="BM160" s="162" t="s">
        <v>189</v>
      </c>
    </row>
    <row r="161" spans="1:65" s="2" customFormat="1">
      <c r="A161" s="28"/>
      <c r="B161" s="29"/>
      <c r="C161" s="28"/>
      <c r="D161" s="164" t="s">
        <v>143</v>
      </c>
      <c r="E161" s="28"/>
      <c r="F161" s="165" t="s">
        <v>356</v>
      </c>
      <c r="G161" s="28"/>
      <c r="H161" s="28"/>
      <c r="I161" s="28"/>
      <c r="J161" s="28"/>
      <c r="K161" s="28"/>
      <c r="L161" s="29"/>
      <c r="M161" s="166"/>
      <c r="N161" s="167"/>
      <c r="O161" s="57"/>
      <c r="P161" s="57"/>
      <c r="Q161" s="57"/>
      <c r="R161" s="57"/>
      <c r="S161" s="57"/>
      <c r="T161" s="57"/>
      <c r="U161" s="5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143</v>
      </c>
      <c r="AU161" s="14" t="s">
        <v>142</v>
      </c>
    </row>
    <row r="162" spans="1:65" s="2" customFormat="1" ht="24.2" customHeight="1">
      <c r="A162" s="28"/>
      <c r="B162" s="150"/>
      <c r="C162" s="168" t="s">
        <v>190</v>
      </c>
      <c r="D162" s="168" t="s">
        <v>131</v>
      </c>
      <c r="E162" s="169" t="s">
        <v>357</v>
      </c>
      <c r="F162" s="170" t="s">
        <v>358</v>
      </c>
      <c r="G162" s="171" t="s">
        <v>151</v>
      </c>
      <c r="H162" s="172">
        <v>1</v>
      </c>
      <c r="I162" s="173">
        <v>10.38</v>
      </c>
      <c r="J162" s="173">
        <f>ROUND(I162*H162,2)</f>
        <v>10.38</v>
      </c>
      <c r="K162" s="174"/>
      <c r="L162" s="175"/>
      <c r="M162" s="176" t="s">
        <v>1</v>
      </c>
      <c r="N162" s="177" t="s">
        <v>40</v>
      </c>
      <c r="O162" s="160">
        <v>0</v>
      </c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0">
        <f>S162*H162</f>
        <v>0</v>
      </c>
      <c r="U162" s="161" t="s">
        <v>1</v>
      </c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2" t="s">
        <v>196</v>
      </c>
      <c r="AT162" s="162" t="s">
        <v>131</v>
      </c>
      <c r="AU162" s="162" t="s">
        <v>142</v>
      </c>
      <c r="AY162" s="14" t="s">
        <v>134</v>
      </c>
      <c r="BE162" s="163">
        <f>IF(N162="základná",J162,0)</f>
        <v>0</v>
      </c>
      <c r="BF162" s="163">
        <f>IF(N162="znížená",J162,0)</f>
        <v>10.38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4" t="s">
        <v>142</v>
      </c>
      <c r="BK162" s="163">
        <f>ROUND(I162*H162,2)</f>
        <v>10.38</v>
      </c>
      <c r="BL162" s="14" t="s">
        <v>169</v>
      </c>
      <c r="BM162" s="162" t="s">
        <v>193</v>
      </c>
    </row>
    <row r="163" spans="1:65" s="2" customFormat="1" ht="19.5">
      <c r="A163" s="28"/>
      <c r="B163" s="29"/>
      <c r="C163" s="28"/>
      <c r="D163" s="164" t="s">
        <v>143</v>
      </c>
      <c r="E163" s="28"/>
      <c r="F163" s="165" t="s">
        <v>358</v>
      </c>
      <c r="G163" s="28"/>
      <c r="H163" s="28"/>
      <c r="I163" s="28"/>
      <c r="J163" s="28"/>
      <c r="K163" s="28"/>
      <c r="L163" s="29"/>
      <c r="M163" s="166"/>
      <c r="N163" s="167"/>
      <c r="O163" s="57"/>
      <c r="P163" s="57"/>
      <c r="Q163" s="57"/>
      <c r="R163" s="57"/>
      <c r="S163" s="57"/>
      <c r="T163" s="57"/>
      <c r="U163" s="5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4" t="s">
        <v>143</v>
      </c>
      <c r="AU163" s="14" t="s">
        <v>142</v>
      </c>
    </row>
    <row r="164" spans="1:65" s="2" customFormat="1" ht="24.2" customHeight="1">
      <c r="A164" s="28"/>
      <c r="B164" s="150"/>
      <c r="C164" s="168" t="s">
        <v>169</v>
      </c>
      <c r="D164" s="168" t="s">
        <v>131</v>
      </c>
      <c r="E164" s="169" t="s">
        <v>359</v>
      </c>
      <c r="F164" s="170" t="s">
        <v>360</v>
      </c>
      <c r="G164" s="171" t="s">
        <v>151</v>
      </c>
      <c r="H164" s="172">
        <v>3</v>
      </c>
      <c r="I164" s="173">
        <v>10.38</v>
      </c>
      <c r="J164" s="173">
        <f>ROUND(I164*H164,2)</f>
        <v>31.14</v>
      </c>
      <c r="K164" s="174"/>
      <c r="L164" s="175"/>
      <c r="M164" s="176" t="s">
        <v>1</v>
      </c>
      <c r="N164" s="177" t="s">
        <v>40</v>
      </c>
      <c r="O164" s="160">
        <v>0</v>
      </c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0">
        <f>S164*H164</f>
        <v>0</v>
      </c>
      <c r="U164" s="161" t="s">
        <v>1</v>
      </c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2" t="s">
        <v>196</v>
      </c>
      <c r="AT164" s="162" t="s">
        <v>131</v>
      </c>
      <c r="AU164" s="162" t="s">
        <v>142</v>
      </c>
      <c r="AY164" s="14" t="s">
        <v>134</v>
      </c>
      <c r="BE164" s="163">
        <f>IF(N164="základná",J164,0)</f>
        <v>0</v>
      </c>
      <c r="BF164" s="163">
        <f>IF(N164="znížená",J164,0)</f>
        <v>31.14</v>
      </c>
      <c r="BG164" s="163">
        <f>IF(N164="zákl. prenesená",J164,0)</f>
        <v>0</v>
      </c>
      <c r="BH164" s="163">
        <f>IF(N164="zníž. prenesená",J164,0)</f>
        <v>0</v>
      </c>
      <c r="BI164" s="163">
        <f>IF(N164="nulová",J164,0)</f>
        <v>0</v>
      </c>
      <c r="BJ164" s="14" t="s">
        <v>142</v>
      </c>
      <c r="BK164" s="163">
        <f>ROUND(I164*H164,2)</f>
        <v>31.14</v>
      </c>
      <c r="BL164" s="14" t="s">
        <v>169</v>
      </c>
      <c r="BM164" s="162" t="s">
        <v>196</v>
      </c>
    </row>
    <row r="165" spans="1:65" s="2" customFormat="1" ht="19.5">
      <c r="A165" s="28"/>
      <c r="B165" s="29"/>
      <c r="C165" s="28"/>
      <c r="D165" s="164" t="s">
        <v>143</v>
      </c>
      <c r="E165" s="28"/>
      <c r="F165" s="165" t="s">
        <v>360</v>
      </c>
      <c r="G165" s="28"/>
      <c r="H165" s="28"/>
      <c r="I165" s="28"/>
      <c r="J165" s="28"/>
      <c r="K165" s="28"/>
      <c r="L165" s="29"/>
      <c r="M165" s="166"/>
      <c r="N165" s="167"/>
      <c r="O165" s="57"/>
      <c r="P165" s="57"/>
      <c r="Q165" s="57"/>
      <c r="R165" s="57"/>
      <c r="S165" s="57"/>
      <c r="T165" s="57"/>
      <c r="U165" s="5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143</v>
      </c>
      <c r="AU165" s="14" t="s">
        <v>142</v>
      </c>
    </row>
    <row r="166" spans="1:65" s="2" customFormat="1" ht="24.2" customHeight="1">
      <c r="A166" s="28"/>
      <c r="B166" s="150"/>
      <c r="C166" s="151" t="s">
        <v>197</v>
      </c>
      <c r="D166" s="151" t="s">
        <v>137</v>
      </c>
      <c r="E166" s="152" t="s">
        <v>361</v>
      </c>
      <c r="F166" s="153" t="s">
        <v>362</v>
      </c>
      <c r="G166" s="154" t="s">
        <v>151</v>
      </c>
      <c r="H166" s="155">
        <v>20</v>
      </c>
      <c r="I166" s="156">
        <v>3.2</v>
      </c>
      <c r="J166" s="156">
        <f>ROUND(I166*H166,2)</f>
        <v>64</v>
      </c>
      <c r="K166" s="157"/>
      <c r="L166" s="29"/>
      <c r="M166" s="158" t="s">
        <v>1</v>
      </c>
      <c r="N166" s="159" t="s">
        <v>40</v>
      </c>
      <c r="O166" s="160">
        <v>0</v>
      </c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0">
        <f>S166*H166</f>
        <v>0</v>
      </c>
      <c r="U166" s="161" t="s">
        <v>1</v>
      </c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2" t="s">
        <v>169</v>
      </c>
      <c r="AT166" s="162" t="s">
        <v>137</v>
      </c>
      <c r="AU166" s="162" t="s">
        <v>142</v>
      </c>
      <c r="AY166" s="14" t="s">
        <v>134</v>
      </c>
      <c r="BE166" s="163">
        <f>IF(N166="základná",J166,0)</f>
        <v>0</v>
      </c>
      <c r="BF166" s="163">
        <f>IF(N166="znížená",J166,0)</f>
        <v>64</v>
      </c>
      <c r="BG166" s="163">
        <f>IF(N166="zákl. prenesená",J166,0)</f>
        <v>0</v>
      </c>
      <c r="BH166" s="163">
        <f>IF(N166="zníž. prenesená",J166,0)</f>
        <v>0</v>
      </c>
      <c r="BI166" s="163">
        <f>IF(N166="nulová",J166,0)</f>
        <v>0</v>
      </c>
      <c r="BJ166" s="14" t="s">
        <v>142</v>
      </c>
      <c r="BK166" s="163">
        <f>ROUND(I166*H166,2)</f>
        <v>64</v>
      </c>
      <c r="BL166" s="14" t="s">
        <v>169</v>
      </c>
      <c r="BM166" s="162" t="s">
        <v>200</v>
      </c>
    </row>
    <row r="167" spans="1:65" s="2" customFormat="1" ht="19.5">
      <c r="A167" s="28"/>
      <c r="B167" s="29"/>
      <c r="C167" s="28"/>
      <c r="D167" s="164" t="s">
        <v>143</v>
      </c>
      <c r="E167" s="28"/>
      <c r="F167" s="165" t="s">
        <v>362</v>
      </c>
      <c r="G167" s="28"/>
      <c r="H167" s="28"/>
      <c r="I167" s="28"/>
      <c r="J167" s="28"/>
      <c r="K167" s="28"/>
      <c r="L167" s="29"/>
      <c r="M167" s="166"/>
      <c r="N167" s="167"/>
      <c r="O167" s="57"/>
      <c r="P167" s="57"/>
      <c r="Q167" s="57"/>
      <c r="R167" s="57"/>
      <c r="S167" s="57"/>
      <c r="T167" s="57"/>
      <c r="U167" s="5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4" t="s">
        <v>143</v>
      </c>
      <c r="AU167" s="14" t="s">
        <v>142</v>
      </c>
    </row>
    <row r="168" spans="1:65" s="2" customFormat="1" ht="24.2" customHeight="1">
      <c r="A168" s="28"/>
      <c r="B168" s="150"/>
      <c r="C168" s="168" t="s">
        <v>173</v>
      </c>
      <c r="D168" s="168" t="s">
        <v>131</v>
      </c>
      <c r="E168" s="169" t="s">
        <v>363</v>
      </c>
      <c r="F168" s="170" t="s">
        <v>364</v>
      </c>
      <c r="G168" s="171" t="s">
        <v>151</v>
      </c>
      <c r="H168" s="172">
        <v>14</v>
      </c>
      <c r="I168" s="173">
        <v>10.28</v>
      </c>
      <c r="J168" s="173">
        <f>ROUND(I168*H168,2)</f>
        <v>143.91999999999999</v>
      </c>
      <c r="K168" s="174"/>
      <c r="L168" s="175"/>
      <c r="M168" s="176" t="s">
        <v>1</v>
      </c>
      <c r="N168" s="177" t="s">
        <v>40</v>
      </c>
      <c r="O168" s="160">
        <v>0</v>
      </c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0">
        <f>S168*H168</f>
        <v>0</v>
      </c>
      <c r="U168" s="161" t="s">
        <v>1</v>
      </c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2" t="s">
        <v>196</v>
      </c>
      <c r="AT168" s="162" t="s">
        <v>131</v>
      </c>
      <c r="AU168" s="162" t="s">
        <v>142</v>
      </c>
      <c r="AY168" s="14" t="s">
        <v>134</v>
      </c>
      <c r="BE168" s="163">
        <f>IF(N168="základná",J168,0)</f>
        <v>0</v>
      </c>
      <c r="BF168" s="163">
        <f>IF(N168="znížená",J168,0)</f>
        <v>143.91999999999999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4" t="s">
        <v>142</v>
      </c>
      <c r="BK168" s="163">
        <f>ROUND(I168*H168,2)</f>
        <v>143.91999999999999</v>
      </c>
      <c r="BL168" s="14" t="s">
        <v>169</v>
      </c>
      <c r="BM168" s="162" t="s">
        <v>203</v>
      </c>
    </row>
    <row r="169" spans="1:65" s="2" customFormat="1">
      <c r="A169" s="28"/>
      <c r="B169" s="29"/>
      <c r="C169" s="28"/>
      <c r="D169" s="164" t="s">
        <v>143</v>
      </c>
      <c r="E169" s="28"/>
      <c r="F169" s="165" t="s">
        <v>364</v>
      </c>
      <c r="G169" s="28"/>
      <c r="H169" s="28"/>
      <c r="I169" s="28"/>
      <c r="J169" s="28"/>
      <c r="K169" s="28"/>
      <c r="L169" s="29"/>
      <c r="M169" s="166"/>
      <c r="N169" s="167"/>
      <c r="O169" s="57"/>
      <c r="P169" s="57"/>
      <c r="Q169" s="57"/>
      <c r="R169" s="57"/>
      <c r="S169" s="57"/>
      <c r="T169" s="57"/>
      <c r="U169" s="5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4" t="s">
        <v>143</v>
      </c>
      <c r="AU169" s="14" t="s">
        <v>142</v>
      </c>
    </row>
    <row r="170" spans="1:65" s="2" customFormat="1" ht="24.2" customHeight="1">
      <c r="A170" s="28"/>
      <c r="B170" s="150"/>
      <c r="C170" s="168" t="s">
        <v>204</v>
      </c>
      <c r="D170" s="168" t="s">
        <v>131</v>
      </c>
      <c r="E170" s="169" t="s">
        <v>365</v>
      </c>
      <c r="F170" s="170" t="s">
        <v>366</v>
      </c>
      <c r="G170" s="171" t="s">
        <v>151</v>
      </c>
      <c r="H170" s="172">
        <v>6</v>
      </c>
      <c r="I170" s="173">
        <v>10.28</v>
      </c>
      <c r="J170" s="173">
        <f>ROUND(I170*H170,2)</f>
        <v>61.68</v>
      </c>
      <c r="K170" s="174"/>
      <c r="L170" s="175"/>
      <c r="M170" s="176" t="s">
        <v>1</v>
      </c>
      <c r="N170" s="177" t="s">
        <v>40</v>
      </c>
      <c r="O170" s="160">
        <v>0</v>
      </c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0">
        <f>S170*H170</f>
        <v>0</v>
      </c>
      <c r="U170" s="161" t="s">
        <v>1</v>
      </c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2" t="s">
        <v>196</v>
      </c>
      <c r="AT170" s="162" t="s">
        <v>131</v>
      </c>
      <c r="AU170" s="162" t="s">
        <v>142</v>
      </c>
      <c r="AY170" s="14" t="s">
        <v>134</v>
      </c>
      <c r="BE170" s="163">
        <f>IF(N170="základná",J170,0)</f>
        <v>0</v>
      </c>
      <c r="BF170" s="163">
        <f>IF(N170="znížená",J170,0)</f>
        <v>61.68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4" t="s">
        <v>142</v>
      </c>
      <c r="BK170" s="163">
        <f>ROUND(I170*H170,2)</f>
        <v>61.68</v>
      </c>
      <c r="BL170" s="14" t="s">
        <v>169</v>
      </c>
      <c r="BM170" s="162" t="s">
        <v>207</v>
      </c>
    </row>
    <row r="171" spans="1:65" s="2" customFormat="1">
      <c r="A171" s="28"/>
      <c r="B171" s="29"/>
      <c r="C171" s="28"/>
      <c r="D171" s="164" t="s">
        <v>143</v>
      </c>
      <c r="E171" s="28"/>
      <c r="F171" s="165" t="s">
        <v>366</v>
      </c>
      <c r="G171" s="28"/>
      <c r="H171" s="28"/>
      <c r="I171" s="28"/>
      <c r="J171" s="28"/>
      <c r="K171" s="28"/>
      <c r="L171" s="29"/>
      <c r="M171" s="166"/>
      <c r="N171" s="167"/>
      <c r="O171" s="57"/>
      <c r="P171" s="57"/>
      <c r="Q171" s="57"/>
      <c r="R171" s="57"/>
      <c r="S171" s="57"/>
      <c r="T171" s="57"/>
      <c r="U171" s="5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4" t="s">
        <v>143</v>
      </c>
      <c r="AU171" s="14" t="s">
        <v>142</v>
      </c>
    </row>
    <row r="172" spans="1:65" s="2" customFormat="1" ht="24.2" customHeight="1">
      <c r="A172" s="28"/>
      <c r="B172" s="150"/>
      <c r="C172" s="151" t="s">
        <v>7</v>
      </c>
      <c r="D172" s="151" t="s">
        <v>137</v>
      </c>
      <c r="E172" s="152" t="s">
        <v>367</v>
      </c>
      <c r="F172" s="153" t="s">
        <v>368</v>
      </c>
      <c r="G172" s="154" t="s">
        <v>151</v>
      </c>
      <c r="H172" s="155">
        <v>28</v>
      </c>
      <c r="I172" s="156">
        <v>3.51</v>
      </c>
      <c r="J172" s="156">
        <f>ROUND(I172*H172,2)</f>
        <v>98.28</v>
      </c>
      <c r="K172" s="157"/>
      <c r="L172" s="29"/>
      <c r="M172" s="158" t="s">
        <v>1</v>
      </c>
      <c r="N172" s="159" t="s">
        <v>40</v>
      </c>
      <c r="O172" s="160">
        <v>0</v>
      </c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0">
        <f>S172*H172</f>
        <v>0</v>
      </c>
      <c r="U172" s="161" t="s">
        <v>1</v>
      </c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2" t="s">
        <v>169</v>
      </c>
      <c r="AT172" s="162" t="s">
        <v>137</v>
      </c>
      <c r="AU172" s="162" t="s">
        <v>142</v>
      </c>
      <c r="AY172" s="14" t="s">
        <v>134</v>
      </c>
      <c r="BE172" s="163">
        <f>IF(N172="základná",J172,0)</f>
        <v>0</v>
      </c>
      <c r="BF172" s="163">
        <f>IF(N172="znížená",J172,0)</f>
        <v>98.28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4" t="s">
        <v>142</v>
      </c>
      <c r="BK172" s="163">
        <f>ROUND(I172*H172,2)</f>
        <v>98.28</v>
      </c>
      <c r="BL172" s="14" t="s">
        <v>169</v>
      </c>
      <c r="BM172" s="162" t="s">
        <v>210</v>
      </c>
    </row>
    <row r="173" spans="1:65" s="2" customFormat="1" ht="19.5">
      <c r="A173" s="28"/>
      <c r="B173" s="29"/>
      <c r="C173" s="28"/>
      <c r="D173" s="164" t="s">
        <v>143</v>
      </c>
      <c r="E173" s="28"/>
      <c r="F173" s="165" t="s">
        <v>368</v>
      </c>
      <c r="G173" s="28"/>
      <c r="H173" s="28"/>
      <c r="I173" s="28"/>
      <c r="J173" s="28"/>
      <c r="K173" s="28"/>
      <c r="L173" s="29"/>
      <c r="M173" s="166"/>
      <c r="N173" s="167"/>
      <c r="O173" s="57"/>
      <c r="P173" s="57"/>
      <c r="Q173" s="57"/>
      <c r="R173" s="57"/>
      <c r="S173" s="57"/>
      <c r="T173" s="57"/>
      <c r="U173" s="5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4" t="s">
        <v>143</v>
      </c>
      <c r="AU173" s="14" t="s">
        <v>142</v>
      </c>
    </row>
    <row r="174" spans="1:65" s="2" customFormat="1" ht="24.2" customHeight="1">
      <c r="A174" s="28"/>
      <c r="B174" s="150"/>
      <c r="C174" s="168" t="s">
        <v>211</v>
      </c>
      <c r="D174" s="168" t="s">
        <v>131</v>
      </c>
      <c r="E174" s="169" t="s">
        <v>369</v>
      </c>
      <c r="F174" s="170" t="s">
        <v>370</v>
      </c>
      <c r="G174" s="171" t="s">
        <v>151</v>
      </c>
      <c r="H174" s="172">
        <v>15</v>
      </c>
      <c r="I174" s="173">
        <v>10.76</v>
      </c>
      <c r="J174" s="173">
        <f>ROUND(I174*H174,2)</f>
        <v>161.4</v>
      </c>
      <c r="K174" s="174"/>
      <c r="L174" s="175"/>
      <c r="M174" s="176" t="s">
        <v>1</v>
      </c>
      <c r="N174" s="177" t="s">
        <v>40</v>
      </c>
      <c r="O174" s="160">
        <v>0</v>
      </c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0">
        <f>S174*H174</f>
        <v>0</v>
      </c>
      <c r="U174" s="161" t="s">
        <v>1</v>
      </c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2" t="s">
        <v>196</v>
      </c>
      <c r="AT174" s="162" t="s">
        <v>131</v>
      </c>
      <c r="AU174" s="162" t="s">
        <v>142</v>
      </c>
      <c r="AY174" s="14" t="s">
        <v>134</v>
      </c>
      <c r="BE174" s="163">
        <f>IF(N174="základná",J174,0)</f>
        <v>0</v>
      </c>
      <c r="BF174" s="163">
        <f>IF(N174="znížená",J174,0)</f>
        <v>161.4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4" t="s">
        <v>142</v>
      </c>
      <c r="BK174" s="163">
        <f>ROUND(I174*H174,2)</f>
        <v>161.4</v>
      </c>
      <c r="BL174" s="14" t="s">
        <v>169</v>
      </c>
      <c r="BM174" s="162" t="s">
        <v>214</v>
      </c>
    </row>
    <row r="175" spans="1:65" s="2" customFormat="1">
      <c r="A175" s="28"/>
      <c r="B175" s="29"/>
      <c r="C175" s="28"/>
      <c r="D175" s="164" t="s">
        <v>143</v>
      </c>
      <c r="E175" s="28"/>
      <c r="F175" s="165" t="s">
        <v>370</v>
      </c>
      <c r="G175" s="28"/>
      <c r="H175" s="28"/>
      <c r="I175" s="28"/>
      <c r="J175" s="28"/>
      <c r="K175" s="28"/>
      <c r="L175" s="29"/>
      <c r="M175" s="166"/>
      <c r="N175" s="167"/>
      <c r="O175" s="57"/>
      <c r="P175" s="57"/>
      <c r="Q175" s="57"/>
      <c r="R175" s="57"/>
      <c r="S175" s="57"/>
      <c r="T175" s="57"/>
      <c r="U175" s="5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4" t="s">
        <v>143</v>
      </c>
      <c r="AU175" s="14" t="s">
        <v>142</v>
      </c>
    </row>
    <row r="176" spans="1:65" s="2" customFormat="1" ht="24.2" customHeight="1">
      <c r="A176" s="28"/>
      <c r="B176" s="150"/>
      <c r="C176" s="168" t="s">
        <v>179</v>
      </c>
      <c r="D176" s="168" t="s">
        <v>131</v>
      </c>
      <c r="E176" s="169" t="s">
        <v>371</v>
      </c>
      <c r="F176" s="170" t="s">
        <v>372</v>
      </c>
      <c r="G176" s="171" t="s">
        <v>151</v>
      </c>
      <c r="H176" s="172">
        <v>13</v>
      </c>
      <c r="I176" s="173">
        <v>10.76</v>
      </c>
      <c r="J176" s="173">
        <f>ROUND(I176*H176,2)</f>
        <v>139.88</v>
      </c>
      <c r="K176" s="174"/>
      <c r="L176" s="175"/>
      <c r="M176" s="176" t="s">
        <v>1</v>
      </c>
      <c r="N176" s="177" t="s">
        <v>40</v>
      </c>
      <c r="O176" s="160">
        <v>0</v>
      </c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0">
        <f>S176*H176</f>
        <v>0</v>
      </c>
      <c r="U176" s="161" t="s">
        <v>1</v>
      </c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2" t="s">
        <v>196</v>
      </c>
      <c r="AT176" s="162" t="s">
        <v>131</v>
      </c>
      <c r="AU176" s="162" t="s">
        <v>142</v>
      </c>
      <c r="AY176" s="14" t="s">
        <v>134</v>
      </c>
      <c r="BE176" s="163">
        <f>IF(N176="základná",J176,0)</f>
        <v>0</v>
      </c>
      <c r="BF176" s="163">
        <f>IF(N176="znížená",J176,0)</f>
        <v>139.88</v>
      </c>
      <c r="BG176" s="163">
        <f>IF(N176="zákl. prenesená",J176,0)</f>
        <v>0</v>
      </c>
      <c r="BH176" s="163">
        <f>IF(N176="zníž. prenesená",J176,0)</f>
        <v>0</v>
      </c>
      <c r="BI176" s="163">
        <f>IF(N176="nulová",J176,0)</f>
        <v>0</v>
      </c>
      <c r="BJ176" s="14" t="s">
        <v>142</v>
      </c>
      <c r="BK176" s="163">
        <f>ROUND(I176*H176,2)</f>
        <v>139.88</v>
      </c>
      <c r="BL176" s="14" t="s">
        <v>169</v>
      </c>
      <c r="BM176" s="162" t="s">
        <v>217</v>
      </c>
    </row>
    <row r="177" spans="1:65" s="2" customFormat="1">
      <c r="A177" s="28"/>
      <c r="B177" s="29"/>
      <c r="C177" s="28"/>
      <c r="D177" s="164" t="s">
        <v>143</v>
      </c>
      <c r="E177" s="28"/>
      <c r="F177" s="165" t="s">
        <v>372</v>
      </c>
      <c r="G177" s="28"/>
      <c r="H177" s="28"/>
      <c r="I177" s="28"/>
      <c r="J177" s="28"/>
      <c r="K177" s="28"/>
      <c r="L177" s="29"/>
      <c r="M177" s="166"/>
      <c r="N177" s="167"/>
      <c r="O177" s="57"/>
      <c r="P177" s="57"/>
      <c r="Q177" s="57"/>
      <c r="R177" s="57"/>
      <c r="S177" s="57"/>
      <c r="T177" s="57"/>
      <c r="U177" s="5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4" t="s">
        <v>143</v>
      </c>
      <c r="AU177" s="14" t="s">
        <v>142</v>
      </c>
    </row>
    <row r="178" spans="1:65" s="2" customFormat="1" ht="24.2" customHeight="1">
      <c r="A178" s="28"/>
      <c r="B178" s="150"/>
      <c r="C178" s="151" t="s">
        <v>218</v>
      </c>
      <c r="D178" s="151" t="s">
        <v>137</v>
      </c>
      <c r="E178" s="152" t="s">
        <v>373</v>
      </c>
      <c r="F178" s="153" t="s">
        <v>374</v>
      </c>
      <c r="G178" s="154" t="s">
        <v>151</v>
      </c>
      <c r="H178" s="155">
        <v>4</v>
      </c>
      <c r="I178" s="156">
        <v>4.26</v>
      </c>
      <c r="J178" s="156">
        <f>ROUND(I178*H178,2)</f>
        <v>17.04</v>
      </c>
      <c r="K178" s="157"/>
      <c r="L178" s="29"/>
      <c r="M178" s="158" t="s">
        <v>1</v>
      </c>
      <c r="N178" s="159" t="s">
        <v>40</v>
      </c>
      <c r="O178" s="160">
        <v>0</v>
      </c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0">
        <f>S178*H178</f>
        <v>0</v>
      </c>
      <c r="U178" s="161" t="s">
        <v>1</v>
      </c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2" t="s">
        <v>169</v>
      </c>
      <c r="AT178" s="162" t="s">
        <v>137</v>
      </c>
      <c r="AU178" s="162" t="s">
        <v>142</v>
      </c>
      <c r="AY178" s="14" t="s">
        <v>134</v>
      </c>
      <c r="BE178" s="163">
        <f>IF(N178="základná",J178,0)</f>
        <v>0</v>
      </c>
      <c r="BF178" s="163">
        <f>IF(N178="znížená",J178,0)</f>
        <v>17.04</v>
      </c>
      <c r="BG178" s="163">
        <f>IF(N178="zákl. prenesená",J178,0)</f>
        <v>0</v>
      </c>
      <c r="BH178" s="163">
        <f>IF(N178="zníž. prenesená",J178,0)</f>
        <v>0</v>
      </c>
      <c r="BI178" s="163">
        <f>IF(N178="nulová",J178,0)</f>
        <v>0</v>
      </c>
      <c r="BJ178" s="14" t="s">
        <v>142</v>
      </c>
      <c r="BK178" s="163">
        <f>ROUND(I178*H178,2)</f>
        <v>17.04</v>
      </c>
      <c r="BL178" s="14" t="s">
        <v>169</v>
      </c>
      <c r="BM178" s="162" t="s">
        <v>221</v>
      </c>
    </row>
    <row r="179" spans="1:65" s="2" customFormat="1" ht="19.5">
      <c r="A179" s="28"/>
      <c r="B179" s="29"/>
      <c r="C179" s="28"/>
      <c r="D179" s="164" t="s">
        <v>143</v>
      </c>
      <c r="E179" s="28"/>
      <c r="F179" s="165" t="s">
        <v>374</v>
      </c>
      <c r="G179" s="28"/>
      <c r="H179" s="28"/>
      <c r="I179" s="28"/>
      <c r="J179" s="28"/>
      <c r="K179" s="28"/>
      <c r="L179" s="29"/>
      <c r="M179" s="166"/>
      <c r="N179" s="167"/>
      <c r="O179" s="57"/>
      <c r="P179" s="57"/>
      <c r="Q179" s="57"/>
      <c r="R179" s="57"/>
      <c r="S179" s="57"/>
      <c r="T179" s="57"/>
      <c r="U179" s="5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4" t="s">
        <v>143</v>
      </c>
      <c r="AU179" s="14" t="s">
        <v>142</v>
      </c>
    </row>
    <row r="180" spans="1:65" s="2" customFormat="1" ht="24.2" customHeight="1">
      <c r="A180" s="28"/>
      <c r="B180" s="150"/>
      <c r="C180" s="168" t="s">
        <v>182</v>
      </c>
      <c r="D180" s="168" t="s">
        <v>131</v>
      </c>
      <c r="E180" s="169" t="s">
        <v>375</v>
      </c>
      <c r="F180" s="170" t="s">
        <v>376</v>
      </c>
      <c r="G180" s="171" t="s">
        <v>151</v>
      </c>
      <c r="H180" s="172">
        <v>1</v>
      </c>
      <c r="I180" s="173">
        <v>16.5</v>
      </c>
      <c r="J180" s="173">
        <f>ROUND(I180*H180,2)</f>
        <v>16.5</v>
      </c>
      <c r="K180" s="174"/>
      <c r="L180" s="175"/>
      <c r="M180" s="176" t="s">
        <v>1</v>
      </c>
      <c r="N180" s="177" t="s">
        <v>40</v>
      </c>
      <c r="O180" s="160">
        <v>0</v>
      </c>
      <c r="P180" s="160">
        <f>O180*H180</f>
        <v>0</v>
      </c>
      <c r="Q180" s="160">
        <v>0</v>
      </c>
      <c r="R180" s="160">
        <f>Q180*H180</f>
        <v>0</v>
      </c>
      <c r="S180" s="160">
        <v>0</v>
      </c>
      <c r="T180" s="160">
        <f>S180*H180</f>
        <v>0</v>
      </c>
      <c r="U180" s="161" t="s">
        <v>1</v>
      </c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2" t="s">
        <v>196</v>
      </c>
      <c r="AT180" s="162" t="s">
        <v>131</v>
      </c>
      <c r="AU180" s="162" t="s">
        <v>142</v>
      </c>
      <c r="AY180" s="14" t="s">
        <v>134</v>
      </c>
      <c r="BE180" s="163">
        <f>IF(N180="základná",J180,0)</f>
        <v>0</v>
      </c>
      <c r="BF180" s="163">
        <f>IF(N180="znížená",J180,0)</f>
        <v>16.5</v>
      </c>
      <c r="BG180" s="163">
        <f>IF(N180="zákl. prenesená",J180,0)</f>
        <v>0</v>
      </c>
      <c r="BH180" s="163">
        <f>IF(N180="zníž. prenesená",J180,0)</f>
        <v>0</v>
      </c>
      <c r="BI180" s="163">
        <f>IF(N180="nulová",J180,0)</f>
        <v>0</v>
      </c>
      <c r="BJ180" s="14" t="s">
        <v>142</v>
      </c>
      <c r="BK180" s="163">
        <f>ROUND(I180*H180,2)</f>
        <v>16.5</v>
      </c>
      <c r="BL180" s="14" t="s">
        <v>169</v>
      </c>
      <c r="BM180" s="162" t="s">
        <v>224</v>
      </c>
    </row>
    <row r="181" spans="1:65" s="2" customFormat="1">
      <c r="A181" s="28"/>
      <c r="B181" s="29"/>
      <c r="C181" s="28"/>
      <c r="D181" s="164" t="s">
        <v>143</v>
      </c>
      <c r="E181" s="28"/>
      <c r="F181" s="165" t="s">
        <v>376</v>
      </c>
      <c r="G181" s="28"/>
      <c r="H181" s="28"/>
      <c r="I181" s="28"/>
      <c r="J181" s="28"/>
      <c r="K181" s="28"/>
      <c r="L181" s="29"/>
      <c r="M181" s="166"/>
      <c r="N181" s="167"/>
      <c r="O181" s="57"/>
      <c r="P181" s="57"/>
      <c r="Q181" s="57"/>
      <c r="R181" s="57"/>
      <c r="S181" s="57"/>
      <c r="T181" s="57"/>
      <c r="U181" s="5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4" t="s">
        <v>143</v>
      </c>
      <c r="AU181" s="14" t="s">
        <v>142</v>
      </c>
    </row>
    <row r="182" spans="1:65" s="2" customFormat="1" ht="24.2" customHeight="1">
      <c r="A182" s="28"/>
      <c r="B182" s="150"/>
      <c r="C182" s="168" t="s">
        <v>225</v>
      </c>
      <c r="D182" s="168" t="s">
        <v>131</v>
      </c>
      <c r="E182" s="169" t="s">
        <v>377</v>
      </c>
      <c r="F182" s="170" t="s">
        <v>378</v>
      </c>
      <c r="G182" s="171" t="s">
        <v>151</v>
      </c>
      <c r="H182" s="172">
        <v>1</v>
      </c>
      <c r="I182" s="173">
        <v>16.5</v>
      </c>
      <c r="J182" s="173">
        <f>ROUND(I182*H182,2)</f>
        <v>16.5</v>
      </c>
      <c r="K182" s="174"/>
      <c r="L182" s="175"/>
      <c r="M182" s="176" t="s">
        <v>1</v>
      </c>
      <c r="N182" s="177" t="s">
        <v>40</v>
      </c>
      <c r="O182" s="160">
        <v>0</v>
      </c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0">
        <f>S182*H182</f>
        <v>0</v>
      </c>
      <c r="U182" s="161" t="s">
        <v>1</v>
      </c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2" t="s">
        <v>196</v>
      </c>
      <c r="AT182" s="162" t="s">
        <v>131</v>
      </c>
      <c r="AU182" s="162" t="s">
        <v>142</v>
      </c>
      <c r="AY182" s="14" t="s">
        <v>134</v>
      </c>
      <c r="BE182" s="163">
        <f>IF(N182="základná",J182,0)</f>
        <v>0</v>
      </c>
      <c r="BF182" s="163">
        <f>IF(N182="znížená",J182,0)</f>
        <v>16.5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4" t="s">
        <v>142</v>
      </c>
      <c r="BK182" s="163">
        <f>ROUND(I182*H182,2)</f>
        <v>16.5</v>
      </c>
      <c r="BL182" s="14" t="s">
        <v>169</v>
      </c>
      <c r="BM182" s="162" t="s">
        <v>228</v>
      </c>
    </row>
    <row r="183" spans="1:65" s="2" customFormat="1">
      <c r="A183" s="28"/>
      <c r="B183" s="29"/>
      <c r="C183" s="28"/>
      <c r="D183" s="164" t="s">
        <v>143</v>
      </c>
      <c r="E183" s="28"/>
      <c r="F183" s="165" t="s">
        <v>378</v>
      </c>
      <c r="G183" s="28"/>
      <c r="H183" s="28"/>
      <c r="I183" s="28"/>
      <c r="J183" s="28"/>
      <c r="K183" s="28"/>
      <c r="L183" s="29"/>
      <c r="M183" s="166"/>
      <c r="N183" s="167"/>
      <c r="O183" s="57"/>
      <c r="P183" s="57"/>
      <c r="Q183" s="57"/>
      <c r="R183" s="57"/>
      <c r="S183" s="57"/>
      <c r="T183" s="57"/>
      <c r="U183" s="5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4" t="s">
        <v>143</v>
      </c>
      <c r="AU183" s="14" t="s">
        <v>142</v>
      </c>
    </row>
    <row r="184" spans="1:65" s="2" customFormat="1" ht="24.2" customHeight="1">
      <c r="A184" s="28"/>
      <c r="B184" s="150"/>
      <c r="C184" s="168" t="s">
        <v>186</v>
      </c>
      <c r="D184" s="168" t="s">
        <v>131</v>
      </c>
      <c r="E184" s="169" t="s">
        <v>379</v>
      </c>
      <c r="F184" s="170" t="s">
        <v>380</v>
      </c>
      <c r="G184" s="171" t="s">
        <v>151</v>
      </c>
      <c r="H184" s="172">
        <v>2</v>
      </c>
      <c r="I184" s="173">
        <v>16.5</v>
      </c>
      <c r="J184" s="173">
        <f>ROUND(I184*H184,2)</f>
        <v>33</v>
      </c>
      <c r="K184" s="174"/>
      <c r="L184" s="175"/>
      <c r="M184" s="176" t="s">
        <v>1</v>
      </c>
      <c r="N184" s="177" t="s">
        <v>40</v>
      </c>
      <c r="O184" s="160">
        <v>0</v>
      </c>
      <c r="P184" s="160">
        <f>O184*H184</f>
        <v>0</v>
      </c>
      <c r="Q184" s="160">
        <v>0</v>
      </c>
      <c r="R184" s="160">
        <f>Q184*H184</f>
        <v>0</v>
      </c>
      <c r="S184" s="160">
        <v>0</v>
      </c>
      <c r="T184" s="160">
        <f>S184*H184</f>
        <v>0</v>
      </c>
      <c r="U184" s="161" t="s">
        <v>1</v>
      </c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2" t="s">
        <v>196</v>
      </c>
      <c r="AT184" s="162" t="s">
        <v>131</v>
      </c>
      <c r="AU184" s="162" t="s">
        <v>142</v>
      </c>
      <c r="AY184" s="14" t="s">
        <v>134</v>
      </c>
      <c r="BE184" s="163">
        <f>IF(N184="základná",J184,0)</f>
        <v>0</v>
      </c>
      <c r="BF184" s="163">
        <f>IF(N184="znížená",J184,0)</f>
        <v>33</v>
      </c>
      <c r="BG184" s="163">
        <f>IF(N184="zákl. prenesená",J184,0)</f>
        <v>0</v>
      </c>
      <c r="BH184" s="163">
        <f>IF(N184="zníž. prenesená",J184,0)</f>
        <v>0</v>
      </c>
      <c r="BI184" s="163">
        <f>IF(N184="nulová",J184,0)</f>
        <v>0</v>
      </c>
      <c r="BJ184" s="14" t="s">
        <v>142</v>
      </c>
      <c r="BK184" s="163">
        <f>ROUND(I184*H184,2)</f>
        <v>33</v>
      </c>
      <c r="BL184" s="14" t="s">
        <v>169</v>
      </c>
      <c r="BM184" s="162" t="s">
        <v>231</v>
      </c>
    </row>
    <row r="185" spans="1:65" s="2" customFormat="1">
      <c r="A185" s="28"/>
      <c r="B185" s="29"/>
      <c r="C185" s="28"/>
      <c r="D185" s="164" t="s">
        <v>143</v>
      </c>
      <c r="E185" s="28"/>
      <c r="F185" s="165" t="s">
        <v>380</v>
      </c>
      <c r="G185" s="28"/>
      <c r="H185" s="28"/>
      <c r="I185" s="28"/>
      <c r="J185" s="28"/>
      <c r="K185" s="28"/>
      <c r="L185" s="29"/>
      <c r="M185" s="166"/>
      <c r="N185" s="167"/>
      <c r="O185" s="57"/>
      <c r="P185" s="57"/>
      <c r="Q185" s="57"/>
      <c r="R185" s="57"/>
      <c r="S185" s="57"/>
      <c r="T185" s="57"/>
      <c r="U185" s="5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4" t="s">
        <v>143</v>
      </c>
      <c r="AU185" s="14" t="s">
        <v>142</v>
      </c>
    </row>
    <row r="186" spans="1:65" s="2" customFormat="1" ht="21.75" customHeight="1">
      <c r="A186" s="28"/>
      <c r="B186" s="150"/>
      <c r="C186" s="151" t="s">
        <v>232</v>
      </c>
      <c r="D186" s="151" t="s">
        <v>137</v>
      </c>
      <c r="E186" s="152" t="s">
        <v>381</v>
      </c>
      <c r="F186" s="153" t="s">
        <v>382</v>
      </c>
      <c r="G186" s="154" t="s">
        <v>328</v>
      </c>
      <c r="H186" s="155">
        <v>52</v>
      </c>
      <c r="I186" s="156">
        <v>0.69</v>
      </c>
      <c r="J186" s="156">
        <f>ROUND(I186*H186,2)</f>
        <v>35.880000000000003</v>
      </c>
      <c r="K186" s="157"/>
      <c r="L186" s="29"/>
      <c r="M186" s="158" t="s">
        <v>1</v>
      </c>
      <c r="N186" s="159" t="s">
        <v>40</v>
      </c>
      <c r="O186" s="160">
        <v>0</v>
      </c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0">
        <f>S186*H186</f>
        <v>0</v>
      </c>
      <c r="U186" s="161" t="s">
        <v>1</v>
      </c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2" t="s">
        <v>169</v>
      </c>
      <c r="AT186" s="162" t="s">
        <v>137</v>
      </c>
      <c r="AU186" s="162" t="s">
        <v>142</v>
      </c>
      <c r="AY186" s="14" t="s">
        <v>134</v>
      </c>
      <c r="BE186" s="163">
        <f>IF(N186="základná",J186,0)</f>
        <v>0</v>
      </c>
      <c r="BF186" s="163">
        <f>IF(N186="znížená",J186,0)</f>
        <v>35.880000000000003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4" t="s">
        <v>142</v>
      </c>
      <c r="BK186" s="163">
        <f>ROUND(I186*H186,2)</f>
        <v>35.880000000000003</v>
      </c>
      <c r="BL186" s="14" t="s">
        <v>169</v>
      </c>
      <c r="BM186" s="162" t="s">
        <v>235</v>
      </c>
    </row>
    <row r="187" spans="1:65" s="2" customFormat="1">
      <c r="A187" s="28"/>
      <c r="B187" s="29"/>
      <c r="C187" s="28"/>
      <c r="D187" s="164" t="s">
        <v>143</v>
      </c>
      <c r="E187" s="28"/>
      <c r="F187" s="165" t="s">
        <v>382</v>
      </c>
      <c r="G187" s="28"/>
      <c r="H187" s="28"/>
      <c r="I187" s="28"/>
      <c r="J187" s="28"/>
      <c r="K187" s="28"/>
      <c r="L187" s="29"/>
      <c r="M187" s="166"/>
      <c r="N187" s="167"/>
      <c r="O187" s="57"/>
      <c r="P187" s="57"/>
      <c r="Q187" s="57"/>
      <c r="R187" s="57"/>
      <c r="S187" s="57"/>
      <c r="T187" s="57"/>
      <c r="U187" s="5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4" t="s">
        <v>143</v>
      </c>
      <c r="AU187" s="14" t="s">
        <v>142</v>
      </c>
    </row>
    <row r="188" spans="1:65" s="2" customFormat="1" ht="16.5" customHeight="1">
      <c r="A188" s="28"/>
      <c r="B188" s="150"/>
      <c r="C188" s="168" t="s">
        <v>189</v>
      </c>
      <c r="D188" s="168" t="s">
        <v>131</v>
      </c>
      <c r="E188" s="169" t="s">
        <v>383</v>
      </c>
      <c r="F188" s="170" t="s">
        <v>384</v>
      </c>
      <c r="G188" s="171" t="s">
        <v>151</v>
      </c>
      <c r="H188" s="172">
        <v>52</v>
      </c>
      <c r="I188" s="173">
        <v>8.7799999999999994</v>
      </c>
      <c r="J188" s="173">
        <f>ROUND(I188*H188,2)</f>
        <v>456.56</v>
      </c>
      <c r="K188" s="174"/>
      <c r="L188" s="175"/>
      <c r="M188" s="176" t="s">
        <v>1</v>
      </c>
      <c r="N188" s="177" t="s">
        <v>40</v>
      </c>
      <c r="O188" s="160">
        <v>0</v>
      </c>
      <c r="P188" s="160">
        <f>O188*H188</f>
        <v>0</v>
      </c>
      <c r="Q188" s="160">
        <v>0</v>
      </c>
      <c r="R188" s="160">
        <f>Q188*H188</f>
        <v>0</v>
      </c>
      <c r="S188" s="160">
        <v>0</v>
      </c>
      <c r="T188" s="160">
        <f>S188*H188</f>
        <v>0</v>
      </c>
      <c r="U188" s="161" t="s">
        <v>1</v>
      </c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2" t="s">
        <v>196</v>
      </c>
      <c r="AT188" s="162" t="s">
        <v>131</v>
      </c>
      <c r="AU188" s="162" t="s">
        <v>142</v>
      </c>
      <c r="AY188" s="14" t="s">
        <v>134</v>
      </c>
      <c r="BE188" s="163">
        <f>IF(N188="základná",J188,0)</f>
        <v>0</v>
      </c>
      <c r="BF188" s="163">
        <f>IF(N188="znížená",J188,0)</f>
        <v>456.56</v>
      </c>
      <c r="BG188" s="163">
        <f>IF(N188="zákl. prenesená",J188,0)</f>
        <v>0</v>
      </c>
      <c r="BH188" s="163">
        <f>IF(N188="zníž. prenesená",J188,0)</f>
        <v>0</v>
      </c>
      <c r="BI188" s="163">
        <f>IF(N188="nulová",J188,0)</f>
        <v>0</v>
      </c>
      <c r="BJ188" s="14" t="s">
        <v>142</v>
      </c>
      <c r="BK188" s="163">
        <f>ROUND(I188*H188,2)</f>
        <v>456.56</v>
      </c>
      <c r="BL188" s="14" t="s">
        <v>169</v>
      </c>
      <c r="BM188" s="162" t="s">
        <v>238</v>
      </c>
    </row>
    <row r="189" spans="1:65" s="2" customFormat="1">
      <c r="A189" s="28"/>
      <c r="B189" s="29"/>
      <c r="C189" s="28"/>
      <c r="D189" s="164" t="s">
        <v>143</v>
      </c>
      <c r="E189" s="28"/>
      <c r="F189" s="165" t="s">
        <v>384</v>
      </c>
      <c r="G189" s="28"/>
      <c r="H189" s="28"/>
      <c r="I189" s="28"/>
      <c r="J189" s="28"/>
      <c r="K189" s="28"/>
      <c r="L189" s="29"/>
      <c r="M189" s="166"/>
      <c r="N189" s="167"/>
      <c r="O189" s="57"/>
      <c r="P189" s="57"/>
      <c r="Q189" s="57"/>
      <c r="R189" s="57"/>
      <c r="S189" s="57"/>
      <c r="T189" s="57"/>
      <c r="U189" s="5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4" t="s">
        <v>143</v>
      </c>
      <c r="AU189" s="14" t="s">
        <v>142</v>
      </c>
    </row>
    <row r="190" spans="1:65" s="2" customFormat="1" ht="16.5" customHeight="1">
      <c r="A190" s="28"/>
      <c r="B190" s="150"/>
      <c r="C190" s="168" t="s">
        <v>239</v>
      </c>
      <c r="D190" s="168" t="s">
        <v>131</v>
      </c>
      <c r="E190" s="169" t="s">
        <v>385</v>
      </c>
      <c r="F190" s="170" t="s">
        <v>386</v>
      </c>
      <c r="G190" s="171" t="s">
        <v>151</v>
      </c>
      <c r="H190" s="172">
        <v>52</v>
      </c>
      <c r="I190" s="173">
        <v>0.35</v>
      </c>
      <c r="J190" s="173">
        <f>ROUND(I190*H190,2)</f>
        <v>18.2</v>
      </c>
      <c r="K190" s="174"/>
      <c r="L190" s="175"/>
      <c r="M190" s="176" t="s">
        <v>1</v>
      </c>
      <c r="N190" s="177" t="s">
        <v>40</v>
      </c>
      <c r="O190" s="160">
        <v>0</v>
      </c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0">
        <f>S190*H190</f>
        <v>0</v>
      </c>
      <c r="U190" s="161" t="s">
        <v>1</v>
      </c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2" t="s">
        <v>196</v>
      </c>
      <c r="AT190" s="162" t="s">
        <v>131</v>
      </c>
      <c r="AU190" s="162" t="s">
        <v>142</v>
      </c>
      <c r="AY190" s="14" t="s">
        <v>134</v>
      </c>
      <c r="BE190" s="163">
        <f>IF(N190="základná",J190,0)</f>
        <v>0</v>
      </c>
      <c r="BF190" s="163">
        <f>IF(N190="znížená",J190,0)</f>
        <v>18.2</v>
      </c>
      <c r="BG190" s="163">
        <f>IF(N190="zákl. prenesená",J190,0)</f>
        <v>0</v>
      </c>
      <c r="BH190" s="163">
        <f>IF(N190="zníž. prenesená",J190,0)</f>
        <v>0</v>
      </c>
      <c r="BI190" s="163">
        <f>IF(N190="nulová",J190,0)</f>
        <v>0</v>
      </c>
      <c r="BJ190" s="14" t="s">
        <v>142</v>
      </c>
      <c r="BK190" s="163">
        <f>ROUND(I190*H190,2)</f>
        <v>18.2</v>
      </c>
      <c r="BL190" s="14" t="s">
        <v>169</v>
      </c>
      <c r="BM190" s="162" t="s">
        <v>242</v>
      </c>
    </row>
    <row r="191" spans="1:65" s="2" customFormat="1">
      <c r="A191" s="28"/>
      <c r="B191" s="29"/>
      <c r="C191" s="28"/>
      <c r="D191" s="164" t="s">
        <v>143</v>
      </c>
      <c r="E191" s="28"/>
      <c r="F191" s="165" t="s">
        <v>386</v>
      </c>
      <c r="G191" s="28"/>
      <c r="H191" s="28"/>
      <c r="I191" s="28"/>
      <c r="J191" s="28"/>
      <c r="K191" s="28"/>
      <c r="L191" s="29"/>
      <c r="M191" s="166"/>
      <c r="N191" s="167"/>
      <c r="O191" s="57"/>
      <c r="P191" s="57"/>
      <c r="Q191" s="57"/>
      <c r="R191" s="57"/>
      <c r="S191" s="57"/>
      <c r="T191" s="57"/>
      <c r="U191" s="5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T191" s="14" t="s">
        <v>143</v>
      </c>
      <c r="AU191" s="14" t="s">
        <v>142</v>
      </c>
    </row>
    <row r="192" spans="1:65" s="2" customFormat="1" ht="24.2" customHeight="1">
      <c r="A192" s="28"/>
      <c r="B192" s="150"/>
      <c r="C192" s="151" t="s">
        <v>193</v>
      </c>
      <c r="D192" s="151" t="s">
        <v>137</v>
      </c>
      <c r="E192" s="152" t="s">
        <v>387</v>
      </c>
      <c r="F192" s="153" t="s">
        <v>388</v>
      </c>
      <c r="G192" s="154" t="s">
        <v>151</v>
      </c>
      <c r="H192" s="155">
        <v>48</v>
      </c>
      <c r="I192" s="156">
        <v>2.72</v>
      </c>
      <c r="J192" s="156">
        <f>ROUND(I192*H192,2)</f>
        <v>130.56</v>
      </c>
      <c r="K192" s="157"/>
      <c r="L192" s="29"/>
      <c r="M192" s="158" t="s">
        <v>1</v>
      </c>
      <c r="N192" s="159" t="s">
        <v>40</v>
      </c>
      <c r="O192" s="160">
        <v>0</v>
      </c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0">
        <f>S192*H192</f>
        <v>0</v>
      </c>
      <c r="U192" s="161" t="s">
        <v>1</v>
      </c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2" t="s">
        <v>169</v>
      </c>
      <c r="AT192" s="162" t="s">
        <v>137</v>
      </c>
      <c r="AU192" s="162" t="s">
        <v>142</v>
      </c>
      <c r="AY192" s="14" t="s">
        <v>134</v>
      </c>
      <c r="BE192" s="163">
        <f>IF(N192="základná",J192,0)</f>
        <v>0</v>
      </c>
      <c r="BF192" s="163">
        <f>IF(N192="znížená",J192,0)</f>
        <v>130.56</v>
      </c>
      <c r="BG192" s="163">
        <f>IF(N192="zákl. prenesená",J192,0)</f>
        <v>0</v>
      </c>
      <c r="BH192" s="163">
        <f>IF(N192="zníž. prenesená",J192,0)</f>
        <v>0</v>
      </c>
      <c r="BI192" s="163">
        <f>IF(N192="nulová",J192,0)</f>
        <v>0</v>
      </c>
      <c r="BJ192" s="14" t="s">
        <v>142</v>
      </c>
      <c r="BK192" s="163">
        <f>ROUND(I192*H192,2)</f>
        <v>130.56</v>
      </c>
      <c r="BL192" s="14" t="s">
        <v>169</v>
      </c>
      <c r="BM192" s="162" t="s">
        <v>245</v>
      </c>
    </row>
    <row r="193" spans="1:65" s="2" customFormat="1" ht="19.5">
      <c r="A193" s="28"/>
      <c r="B193" s="29"/>
      <c r="C193" s="28"/>
      <c r="D193" s="164" t="s">
        <v>143</v>
      </c>
      <c r="E193" s="28"/>
      <c r="F193" s="165" t="s">
        <v>388</v>
      </c>
      <c r="G193" s="28"/>
      <c r="H193" s="28"/>
      <c r="I193" s="28"/>
      <c r="J193" s="28"/>
      <c r="K193" s="28"/>
      <c r="L193" s="29"/>
      <c r="M193" s="166"/>
      <c r="N193" s="167"/>
      <c r="O193" s="57"/>
      <c r="P193" s="57"/>
      <c r="Q193" s="57"/>
      <c r="R193" s="57"/>
      <c r="S193" s="57"/>
      <c r="T193" s="57"/>
      <c r="U193" s="5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4" t="s">
        <v>143</v>
      </c>
      <c r="AU193" s="14" t="s">
        <v>142</v>
      </c>
    </row>
    <row r="194" spans="1:65" s="2" customFormat="1" ht="24.2" customHeight="1">
      <c r="A194" s="28"/>
      <c r="B194" s="150"/>
      <c r="C194" s="151" t="s">
        <v>246</v>
      </c>
      <c r="D194" s="151" t="s">
        <v>137</v>
      </c>
      <c r="E194" s="152" t="s">
        <v>389</v>
      </c>
      <c r="F194" s="153" t="s">
        <v>390</v>
      </c>
      <c r="G194" s="154" t="s">
        <v>151</v>
      </c>
      <c r="H194" s="155">
        <v>4</v>
      </c>
      <c r="I194" s="156">
        <v>3.11</v>
      </c>
      <c r="J194" s="156">
        <f>ROUND(I194*H194,2)</f>
        <v>12.44</v>
      </c>
      <c r="K194" s="157"/>
      <c r="L194" s="29"/>
      <c r="M194" s="158" t="s">
        <v>1</v>
      </c>
      <c r="N194" s="159" t="s">
        <v>40</v>
      </c>
      <c r="O194" s="160">
        <v>0</v>
      </c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0">
        <f>S194*H194</f>
        <v>0</v>
      </c>
      <c r="U194" s="161" t="s">
        <v>1</v>
      </c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2" t="s">
        <v>169</v>
      </c>
      <c r="AT194" s="162" t="s">
        <v>137</v>
      </c>
      <c r="AU194" s="162" t="s">
        <v>142</v>
      </c>
      <c r="AY194" s="14" t="s">
        <v>134</v>
      </c>
      <c r="BE194" s="163">
        <f>IF(N194="základná",J194,0)</f>
        <v>0</v>
      </c>
      <c r="BF194" s="163">
        <f>IF(N194="znížená",J194,0)</f>
        <v>12.44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4" t="s">
        <v>142</v>
      </c>
      <c r="BK194" s="163">
        <f>ROUND(I194*H194,2)</f>
        <v>12.44</v>
      </c>
      <c r="BL194" s="14" t="s">
        <v>169</v>
      </c>
      <c r="BM194" s="162" t="s">
        <v>249</v>
      </c>
    </row>
    <row r="195" spans="1:65" s="2" customFormat="1" ht="19.5">
      <c r="A195" s="28"/>
      <c r="B195" s="29"/>
      <c r="C195" s="28"/>
      <c r="D195" s="164" t="s">
        <v>143</v>
      </c>
      <c r="E195" s="28"/>
      <c r="F195" s="165" t="s">
        <v>390</v>
      </c>
      <c r="G195" s="28"/>
      <c r="H195" s="28"/>
      <c r="I195" s="28"/>
      <c r="J195" s="28"/>
      <c r="K195" s="28"/>
      <c r="L195" s="29"/>
      <c r="M195" s="166"/>
      <c r="N195" s="167"/>
      <c r="O195" s="57"/>
      <c r="P195" s="57"/>
      <c r="Q195" s="57"/>
      <c r="R195" s="57"/>
      <c r="S195" s="57"/>
      <c r="T195" s="57"/>
      <c r="U195" s="5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4" t="s">
        <v>143</v>
      </c>
      <c r="AU195" s="14" t="s">
        <v>142</v>
      </c>
    </row>
    <row r="196" spans="1:65" s="2" customFormat="1" ht="24.2" customHeight="1">
      <c r="A196" s="28"/>
      <c r="B196" s="150"/>
      <c r="C196" s="151" t="s">
        <v>196</v>
      </c>
      <c r="D196" s="151" t="s">
        <v>137</v>
      </c>
      <c r="E196" s="152" t="s">
        <v>391</v>
      </c>
      <c r="F196" s="153" t="s">
        <v>392</v>
      </c>
      <c r="G196" s="154" t="s">
        <v>263</v>
      </c>
      <c r="H196" s="155">
        <v>20.003</v>
      </c>
      <c r="I196" s="156">
        <v>0.34650012000000002</v>
      </c>
      <c r="J196" s="156">
        <f>ROUND(I196*H196,2)</f>
        <v>6.93</v>
      </c>
      <c r="K196" s="157"/>
      <c r="L196" s="29"/>
      <c r="M196" s="158" t="s">
        <v>1</v>
      </c>
      <c r="N196" s="159" t="s">
        <v>40</v>
      </c>
      <c r="O196" s="160">
        <v>0</v>
      </c>
      <c r="P196" s="160">
        <f>O196*H196</f>
        <v>0</v>
      </c>
      <c r="Q196" s="160">
        <v>0</v>
      </c>
      <c r="R196" s="160">
        <f>Q196*H196</f>
        <v>0</v>
      </c>
      <c r="S196" s="160">
        <v>0</v>
      </c>
      <c r="T196" s="160">
        <f>S196*H196</f>
        <v>0</v>
      </c>
      <c r="U196" s="161" t="s">
        <v>1</v>
      </c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2" t="s">
        <v>169</v>
      </c>
      <c r="AT196" s="162" t="s">
        <v>137</v>
      </c>
      <c r="AU196" s="162" t="s">
        <v>142</v>
      </c>
      <c r="AY196" s="14" t="s">
        <v>134</v>
      </c>
      <c r="BE196" s="163">
        <f>IF(N196="základná",J196,0)</f>
        <v>0</v>
      </c>
      <c r="BF196" s="163">
        <f>IF(N196="znížená",J196,0)</f>
        <v>6.93</v>
      </c>
      <c r="BG196" s="163">
        <f>IF(N196="zákl. prenesená",J196,0)</f>
        <v>0</v>
      </c>
      <c r="BH196" s="163">
        <f>IF(N196="zníž. prenesená",J196,0)</f>
        <v>0</v>
      </c>
      <c r="BI196" s="163">
        <f>IF(N196="nulová",J196,0)</f>
        <v>0</v>
      </c>
      <c r="BJ196" s="14" t="s">
        <v>142</v>
      </c>
      <c r="BK196" s="163">
        <f>ROUND(I196*H196,2)</f>
        <v>6.93</v>
      </c>
      <c r="BL196" s="14" t="s">
        <v>169</v>
      </c>
      <c r="BM196" s="162" t="s">
        <v>141</v>
      </c>
    </row>
    <row r="197" spans="1:65" s="2" customFormat="1">
      <c r="A197" s="28"/>
      <c r="B197" s="29"/>
      <c r="C197" s="28"/>
      <c r="D197" s="164" t="s">
        <v>143</v>
      </c>
      <c r="E197" s="28"/>
      <c r="F197" s="165" t="s">
        <v>392</v>
      </c>
      <c r="G197" s="28"/>
      <c r="H197" s="28"/>
      <c r="I197" s="28"/>
      <c r="J197" s="28"/>
      <c r="K197" s="28"/>
      <c r="L197" s="29"/>
      <c r="M197" s="166"/>
      <c r="N197" s="167"/>
      <c r="O197" s="57"/>
      <c r="P197" s="57"/>
      <c r="Q197" s="57"/>
      <c r="R197" s="57"/>
      <c r="S197" s="57"/>
      <c r="T197" s="57"/>
      <c r="U197" s="5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T197" s="14" t="s">
        <v>143</v>
      </c>
      <c r="AU197" s="14" t="s">
        <v>142</v>
      </c>
    </row>
    <row r="198" spans="1:65" s="12" customFormat="1" ht="22.9" customHeight="1">
      <c r="B198" s="138"/>
      <c r="D198" s="139" t="s">
        <v>73</v>
      </c>
      <c r="E198" s="148" t="s">
        <v>393</v>
      </c>
      <c r="F198" s="148" t="s">
        <v>394</v>
      </c>
      <c r="J198" s="149">
        <f>BK198</f>
        <v>537.97</v>
      </c>
      <c r="L198" s="138"/>
      <c r="M198" s="142"/>
      <c r="N198" s="143"/>
      <c r="O198" s="143"/>
      <c r="P198" s="144">
        <f>SUM(P199:P212)</f>
        <v>0</v>
      </c>
      <c r="Q198" s="143"/>
      <c r="R198" s="144">
        <f>SUM(R199:R212)</f>
        <v>0</v>
      </c>
      <c r="S198" s="143"/>
      <c r="T198" s="144">
        <f>SUM(T199:T212)</f>
        <v>0</v>
      </c>
      <c r="U198" s="145"/>
      <c r="AR198" s="139" t="s">
        <v>142</v>
      </c>
      <c r="AT198" s="146" t="s">
        <v>73</v>
      </c>
      <c r="AU198" s="146" t="s">
        <v>82</v>
      </c>
      <c r="AY198" s="139" t="s">
        <v>134</v>
      </c>
      <c r="BK198" s="147">
        <f>SUM(BK199:BK212)</f>
        <v>537.97</v>
      </c>
    </row>
    <row r="199" spans="1:65" s="2" customFormat="1" ht="24.2" customHeight="1">
      <c r="A199" s="28"/>
      <c r="B199" s="150"/>
      <c r="C199" s="151" t="s">
        <v>252</v>
      </c>
      <c r="D199" s="151" t="s">
        <v>137</v>
      </c>
      <c r="E199" s="152" t="s">
        <v>395</v>
      </c>
      <c r="F199" s="153" t="s">
        <v>396</v>
      </c>
      <c r="G199" s="154" t="s">
        <v>151</v>
      </c>
      <c r="H199" s="155">
        <v>57</v>
      </c>
      <c r="I199" s="156">
        <v>2.19</v>
      </c>
      <c r="J199" s="156">
        <f>ROUND(I199*H199,2)</f>
        <v>124.83</v>
      </c>
      <c r="K199" s="157"/>
      <c r="L199" s="29"/>
      <c r="M199" s="158" t="s">
        <v>1</v>
      </c>
      <c r="N199" s="159" t="s">
        <v>40</v>
      </c>
      <c r="O199" s="160">
        <v>0</v>
      </c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0">
        <f>S199*H199</f>
        <v>0</v>
      </c>
      <c r="U199" s="161" t="s">
        <v>1</v>
      </c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2" t="s">
        <v>169</v>
      </c>
      <c r="AT199" s="162" t="s">
        <v>137</v>
      </c>
      <c r="AU199" s="162" t="s">
        <v>142</v>
      </c>
      <c r="AY199" s="14" t="s">
        <v>134</v>
      </c>
      <c r="BE199" s="163">
        <f>IF(N199="základná",J199,0)</f>
        <v>0</v>
      </c>
      <c r="BF199" s="163">
        <f>IF(N199="znížená",J199,0)</f>
        <v>124.83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4" t="s">
        <v>142</v>
      </c>
      <c r="BK199" s="163">
        <f>ROUND(I199*H199,2)</f>
        <v>124.83</v>
      </c>
      <c r="BL199" s="14" t="s">
        <v>169</v>
      </c>
      <c r="BM199" s="162" t="s">
        <v>255</v>
      </c>
    </row>
    <row r="200" spans="1:65" s="2" customFormat="1">
      <c r="A200" s="28"/>
      <c r="B200" s="29"/>
      <c r="C200" s="28"/>
      <c r="D200" s="164" t="s">
        <v>143</v>
      </c>
      <c r="E200" s="28"/>
      <c r="F200" s="165" t="s">
        <v>396</v>
      </c>
      <c r="G200" s="28"/>
      <c r="H200" s="28"/>
      <c r="I200" s="28"/>
      <c r="J200" s="28"/>
      <c r="K200" s="28"/>
      <c r="L200" s="29"/>
      <c r="M200" s="166"/>
      <c r="N200" s="167"/>
      <c r="O200" s="57"/>
      <c r="P200" s="57"/>
      <c r="Q200" s="57"/>
      <c r="R200" s="57"/>
      <c r="S200" s="57"/>
      <c r="T200" s="57"/>
      <c r="U200" s="5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4" t="s">
        <v>143</v>
      </c>
      <c r="AU200" s="14" t="s">
        <v>142</v>
      </c>
    </row>
    <row r="201" spans="1:65" s="2" customFormat="1" ht="33" customHeight="1">
      <c r="A201" s="28"/>
      <c r="B201" s="150"/>
      <c r="C201" s="151" t="s">
        <v>200</v>
      </c>
      <c r="D201" s="151" t="s">
        <v>137</v>
      </c>
      <c r="E201" s="152" t="s">
        <v>397</v>
      </c>
      <c r="F201" s="153" t="s">
        <v>398</v>
      </c>
      <c r="G201" s="154" t="s">
        <v>151</v>
      </c>
      <c r="H201" s="155">
        <v>52</v>
      </c>
      <c r="I201" s="156">
        <v>3.65</v>
      </c>
      <c r="J201" s="156">
        <f>ROUND(I201*H201,2)</f>
        <v>189.8</v>
      </c>
      <c r="K201" s="157"/>
      <c r="L201" s="29"/>
      <c r="M201" s="158" t="s">
        <v>1</v>
      </c>
      <c r="N201" s="159" t="s">
        <v>40</v>
      </c>
      <c r="O201" s="160">
        <v>0</v>
      </c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0">
        <f>S201*H201</f>
        <v>0</v>
      </c>
      <c r="U201" s="161" t="s">
        <v>1</v>
      </c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2" t="s">
        <v>169</v>
      </c>
      <c r="AT201" s="162" t="s">
        <v>137</v>
      </c>
      <c r="AU201" s="162" t="s">
        <v>142</v>
      </c>
      <c r="AY201" s="14" t="s">
        <v>134</v>
      </c>
      <c r="BE201" s="163">
        <f>IF(N201="základná",J201,0)</f>
        <v>0</v>
      </c>
      <c r="BF201" s="163">
        <f>IF(N201="znížená",J201,0)</f>
        <v>189.8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4" t="s">
        <v>142</v>
      </c>
      <c r="BK201" s="163">
        <f>ROUND(I201*H201,2)</f>
        <v>189.8</v>
      </c>
      <c r="BL201" s="14" t="s">
        <v>169</v>
      </c>
      <c r="BM201" s="162" t="s">
        <v>259</v>
      </c>
    </row>
    <row r="202" spans="1:65" s="2" customFormat="1" ht="19.5">
      <c r="A202" s="28"/>
      <c r="B202" s="29"/>
      <c r="C202" s="28"/>
      <c r="D202" s="164" t="s">
        <v>143</v>
      </c>
      <c r="E202" s="28"/>
      <c r="F202" s="165" t="s">
        <v>398</v>
      </c>
      <c r="G202" s="28"/>
      <c r="H202" s="28"/>
      <c r="I202" s="28"/>
      <c r="J202" s="28"/>
      <c r="K202" s="28"/>
      <c r="L202" s="29"/>
      <c r="M202" s="166"/>
      <c r="N202" s="167"/>
      <c r="O202" s="57"/>
      <c r="P202" s="57"/>
      <c r="Q202" s="57"/>
      <c r="R202" s="57"/>
      <c r="S202" s="57"/>
      <c r="T202" s="57"/>
      <c r="U202" s="5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143</v>
      </c>
      <c r="AU202" s="14" t="s">
        <v>142</v>
      </c>
    </row>
    <row r="203" spans="1:65" s="2" customFormat="1" ht="24.2" customHeight="1">
      <c r="A203" s="28"/>
      <c r="B203" s="150"/>
      <c r="C203" s="151" t="s">
        <v>260</v>
      </c>
      <c r="D203" s="151" t="s">
        <v>137</v>
      </c>
      <c r="E203" s="152" t="s">
        <v>399</v>
      </c>
      <c r="F203" s="153" t="s">
        <v>400</v>
      </c>
      <c r="G203" s="154" t="s">
        <v>401</v>
      </c>
      <c r="H203" s="155">
        <v>9.8000000000000007</v>
      </c>
      <c r="I203" s="156">
        <v>1.35</v>
      </c>
      <c r="J203" s="156">
        <f>ROUND(I203*H203,2)</f>
        <v>13.23</v>
      </c>
      <c r="K203" s="157"/>
      <c r="L203" s="29"/>
      <c r="M203" s="158" t="s">
        <v>1</v>
      </c>
      <c r="N203" s="159" t="s">
        <v>40</v>
      </c>
      <c r="O203" s="160">
        <v>0</v>
      </c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0">
        <f>S203*H203</f>
        <v>0</v>
      </c>
      <c r="U203" s="161" t="s">
        <v>1</v>
      </c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2" t="s">
        <v>169</v>
      </c>
      <c r="AT203" s="162" t="s">
        <v>137</v>
      </c>
      <c r="AU203" s="162" t="s">
        <v>142</v>
      </c>
      <c r="AY203" s="14" t="s">
        <v>134</v>
      </c>
      <c r="BE203" s="163">
        <f>IF(N203="základná",J203,0)</f>
        <v>0</v>
      </c>
      <c r="BF203" s="163">
        <f>IF(N203="znížená",J203,0)</f>
        <v>13.23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4" t="s">
        <v>142</v>
      </c>
      <c r="BK203" s="163">
        <f>ROUND(I203*H203,2)</f>
        <v>13.23</v>
      </c>
      <c r="BL203" s="14" t="s">
        <v>169</v>
      </c>
      <c r="BM203" s="162" t="s">
        <v>264</v>
      </c>
    </row>
    <row r="204" spans="1:65" s="2" customFormat="1">
      <c r="A204" s="28"/>
      <c r="B204" s="29"/>
      <c r="C204" s="28"/>
      <c r="D204" s="164" t="s">
        <v>143</v>
      </c>
      <c r="E204" s="28"/>
      <c r="F204" s="165" t="s">
        <v>400</v>
      </c>
      <c r="G204" s="28"/>
      <c r="H204" s="28"/>
      <c r="I204" s="28"/>
      <c r="J204" s="28"/>
      <c r="K204" s="28"/>
      <c r="L204" s="29"/>
      <c r="M204" s="166"/>
      <c r="N204" s="167"/>
      <c r="O204" s="57"/>
      <c r="P204" s="57"/>
      <c r="Q204" s="57"/>
      <c r="R204" s="57"/>
      <c r="S204" s="57"/>
      <c r="T204" s="57"/>
      <c r="U204" s="5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143</v>
      </c>
      <c r="AU204" s="14" t="s">
        <v>142</v>
      </c>
    </row>
    <row r="205" spans="1:65" s="2" customFormat="1" ht="24.2" customHeight="1">
      <c r="A205" s="28"/>
      <c r="B205" s="150"/>
      <c r="C205" s="151" t="s">
        <v>203</v>
      </c>
      <c r="D205" s="151" t="s">
        <v>137</v>
      </c>
      <c r="E205" s="152" t="s">
        <v>402</v>
      </c>
      <c r="F205" s="153" t="s">
        <v>403</v>
      </c>
      <c r="G205" s="154" t="s">
        <v>401</v>
      </c>
      <c r="H205" s="155">
        <v>310</v>
      </c>
      <c r="I205" s="156">
        <v>0.27</v>
      </c>
      <c r="J205" s="156">
        <f>ROUND(I205*H205,2)</f>
        <v>83.7</v>
      </c>
      <c r="K205" s="157"/>
      <c r="L205" s="29"/>
      <c r="M205" s="158" t="s">
        <v>1</v>
      </c>
      <c r="N205" s="159" t="s">
        <v>40</v>
      </c>
      <c r="O205" s="160">
        <v>0</v>
      </c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0">
        <f>S205*H205</f>
        <v>0</v>
      </c>
      <c r="U205" s="161" t="s">
        <v>1</v>
      </c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2" t="s">
        <v>169</v>
      </c>
      <c r="AT205" s="162" t="s">
        <v>137</v>
      </c>
      <c r="AU205" s="162" t="s">
        <v>142</v>
      </c>
      <c r="AY205" s="14" t="s">
        <v>134</v>
      </c>
      <c r="BE205" s="163">
        <f>IF(N205="základná",J205,0)</f>
        <v>0</v>
      </c>
      <c r="BF205" s="163">
        <f>IF(N205="znížená",J205,0)</f>
        <v>83.7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4" t="s">
        <v>142</v>
      </c>
      <c r="BK205" s="163">
        <f>ROUND(I205*H205,2)</f>
        <v>83.7</v>
      </c>
      <c r="BL205" s="14" t="s">
        <v>169</v>
      </c>
      <c r="BM205" s="162" t="s">
        <v>267</v>
      </c>
    </row>
    <row r="206" spans="1:65" s="2" customFormat="1" ht="19.5">
      <c r="A206" s="28"/>
      <c r="B206" s="29"/>
      <c r="C206" s="28"/>
      <c r="D206" s="164" t="s">
        <v>143</v>
      </c>
      <c r="E206" s="28"/>
      <c r="F206" s="165" t="s">
        <v>403</v>
      </c>
      <c r="G206" s="28"/>
      <c r="H206" s="28"/>
      <c r="I206" s="28"/>
      <c r="J206" s="28"/>
      <c r="K206" s="28"/>
      <c r="L206" s="29"/>
      <c r="M206" s="166"/>
      <c r="N206" s="167"/>
      <c r="O206" s="57"/>
      <c r="P206" s="57"/>
      <c r="Q206" s="57"/>
      <c r="R206" s="57"/>
      <c r="S206" s="57"/>
      <c r="T206" s="57"/>
      <c r="U206" s="5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4" t="s">
        <v>143</v>
      </c>
      <c r="AU206" s="14" t="s">
        <v>142</v>
      </c>
    </row>
    <row r="207" spans="1:65" s="2" customFormat="1" ht="33" customHeight="1">
      <c r="A207" s="28"/>
      <c r="B207" s="150"/>
      <c r="C207" s="151" t="s">
        <v>268</v>
      </c>
      <c r="D207" s="151" t="s">
        <v>137</v>
      </c>
      <c r="E207" s="152" t="s">
        <v>404</v>
      </c>
      <c r="F207" s="153" t="s">
        <v>405</v>
      </c>
      <c r="G207" s="154" t="s">
        <v>151</v>
      </c>
      <c r="H207" s="155">
        <v>6</v>
      </c>
      <c r="I207" s="156">
        <v>0.49</v>
      </c>
      <c r="J207" s="156">
        <f>ROUND(I207*H207,2)</f>
        <v>2.94</v>
      </c>
      <c r="K207" s="157"/>
      <c r="L207" s="29"/>
      <c r="M207" s="158" t="s">
        <v>1</v>
      </c>
      <c r="N207" s="159" t="s">
        <v>40</v>
      </c>
      <c r="O207" s="160">
        <v>0</v>
      </c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0">
        <f>S207*H207</f>
        <v>0</v>
      </c>
      <c r="U207" s="161" t="s">
        <v>1</v>
      </c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2" t="s">
        <v>169</v>
      </c>
      <c r="AT207" s="162" t="s">
        <v>137</v>
      </c>
      <c r="AU207" s="162" t="s">
        <v>142</v>
      </c>
      <c r="AY207" s="14" t="s">
        <v>134</v>
      </c>
      <c r="BE207" s="163">
        <f>IF(N207="základná",J207,0)</f>
        <v>0</v>
      </c>
      <c r="BF207" s="163">
        <f>IF(N207="znížená",J207,0)</f>
        <v>2.94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4" t="s">
        <v>142</v>
      </c>
      <c r="BK207" s="163">
        <f>ROUND(I207*H207,2)</f>
        <v>2.94</v>
      </c>
      <c r="BL207" s="14" t="s">
        <v>169</v>
      </c>
      <c r="BM207" s="162" t="s">
        <v>271</v>
      </c>
    </row>
    <row r="208" spans="1:65" s="2" customFormat="1" ht="19.5">
      <c r="A208" s="28"/>
      <c r="B208" s="29"/>
      <c r="C208" s="28"/>
      <c r="D208" s="164" t="s">
        <v>143</v>
      </c>
      <c r="E208" s="28"/>
      <c r="F208" s="165" t="s">
        <v>405</v>
      </c>
      <c r="G208" s="28"/>
      <c r="H208" s="28"/>
      <c r="I208" s="28"/>
      <c r="J208" s="28"/>
      <c r="K208" s="28"/>
      <c r="L208" s="29"/>
      <c r="M208" s="166"/>
      <c r="N208" s="167"/>
      <c r="O208" s="57"/>
      <c r="P208" s="57"/>
      <c r="Q208" s="57"/>
      <c r="R208" s="57"/>
      <c r="S208" s="57"/>
      <c r="T208" s="57"/>
      <c r="U208" s="5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143</v>
      </c>
      <c r="AU208" s="14" t="s">
        <v>142</v>
      </c>
    </row>
    <row r="209" spans="1:65" s="2" customFormat="1" ht="24.2" customHeight="1">
      <c r="A209" s="28"/>
      <c r="B209" s="150"/>
      <c r="C209" s="151" t="s">
        <v>207</v>
      </c>
      <c r="D209" s="151" t="s">
        <v>137</v>
      </c>
      <c r="E209" s="152" t="s">
        <v>406</v>
      </c>
      <c r="F209" s="153" t="s">
        <v>407</v>
      </c>
      <c r="G209" s="154" t="s">
        <v>401</v>
      </c>
      <c r="H209" s="155">
        <v>310</v>
      </c>
      <c r="I209" s="156">
        <v>0.37</v>
      </c>
      <c r="J209" s="156">
        <f>ROUND(I209*H209,2)</f>
        <v>114.7</v>
      </c>
      <c r="K209" s="157"/>
      <c r="L209" s="29"/>
      <c r="M209" s="158" t="s">
        <v>1</v>
      </c>
      <c r="N209" s="159" t="s">
        <v>40</v>
      </c>
      <c r="O209" s="160">
        <v>0</v>
      </c>
      <c r="P209" s="160">
        <f>O209*H209</f>
        <v>0</v>
      </c>
      <c r="Q209" s="160">
        <v>0</v>
      </c>
      <c r="R209" s="160">
        <f>Q209*H209</f>
        <v>0</v>
      </c>
      <c r="S209" s="160">
        <v>0</v>
      </c>
      <c r="T209" s="160">
        <f>S209*H209</f>
        <v>0</v>
      </c>
      <c r="U209" s="161" t="s">
        <v>1</v>
      </c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2" t="s">
        <v>169</v>
      </c>
      <c r="AT209" s="162" t="s">
        <v>137</v>
      </c>
      <c r="AU209" s="162" t="s">
        <v>142</v>
      </c>
      <c r="AY209" s="14" t="s">
        <v>134</v>
      </c>
      <c r="BE209" s="163">
        <f>IF(N209="základná",J209,0)</f>
        <v>0</v>
      </c>
      <c r="BF209" s="163">
        <f>IF(N209="znížená",J209,0)</f>
        <v>114.7</v>
      </c>
      <c r="BG209" s="163">
        <f>IF(N209="zákl. prenesená",J209,0)</f>
        <v>0</v>
      </c>
      <c r="BH209" s="163">
        <f>IF(N209="zníž. prenesená",J209,0)</f>
        <v>0</v>
      </c>
      <c r="BI209" s="163">
        <f>IF(N209="nulová",J209,0)</f>
        <v>0</v>
      </c>
      <c r="BJ209" s="14" t="s">
        <v>142</v>
      </c>
      <c r="BK209" s="163">
        <f>ROUND(I209*H209,2)</f>
        <v>114.7</v>
      </c>
      <c r="BL209" s="14" t="s">
        <v>169</v>
      </c>
      <c r="BM209" s="162" t="s">
        <v>276</v>
      </c>
    </row>
    <row r="210" spans="1:65" s="2" customFormat="1" ht="19.5">
      <c r="A210" s="28"/>
      <c r="B210" s="29"/>
      <c r="C210" s="28"/>
      <c r="D210" s="164" t="s">
        <v>143</v>
      </c>
      <c r="E210" s="28"/>
      <c r="F210" s="165" t="s">
        <v>407</v>
      </c>
      <c r="G210" s="28"/>
      <c r="H210" s="28"/>
      <c r="I210" s="28"/>
      <c r="J210" s="28"/>
      <c r="K210" s="28"/>
      <c r="L210" s="29"/>
      <c r="M210" s="166"/>
      <c r="N210" s="167"/>
      <c r="O210" s="57"/>
      <c r="P210" s="57"/>
      <c r="Q210" s="57"/>
      <c r="R210" s="57"/>
      <c r="S210" s="57"/>
      <c r="T210" s="57"/>
      <c r="U210" s="5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143</v>
      </c>
      <c r="AU210" s="14" t="s">
        <v>142</v>
      </c>
    </row>
    <row r="211" spans="1:65" s="2" customFormat="1" ht="24.2" customHeight="1">
      <c r="A211" s="28"/>
      <c r="B211" s="150"/>
      <c r="C211" s="151" t="s">
        <v>279</v>
      </c>
      <c r="D211" s="151" t="s">
        <v>137</v>
      </c>
      <c r="E211" s="152" t="s">
        <v>408</v>
      </c>
      <c r="F211" s="153" t="s">
        <v>409</v>
      </c>
      <c r="G211" s="154" t="s">
        <v>263</v>
      </c>
      <c r="H211" s="155">
        <v>4.6029999999999998</v>
      </c>
      <c r="I211" s="156">
        <v>1.9057506399999999</v>
      </c>
      <c r="J211" s="156">
        <f>ROUND(I211*H211,2)</f>
        <v>8.77</v>
      </c>
      <c r="K211" s="157"/>
      <c r="L211" s="29"/>
      <c r="M211" s="158" t="s">
        <v>1</v>
      </c>
      <c r="N211" s="159" t="s">
        <v>40</v>
      </c>
      <c r="O211" s="160">
        <v>0</v>
      </c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0">
        <f>S211*H211</f>
        <v>0</v>
      </c>
      <c r="U211" s="161" t="s">
        <v>1</v>
      </c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2" t="s">
        <v>169</v>
      </c>
      <c r="AT211" s="162" t="s">
        <v>137</v>
      </c>
      <c r="AU211" s="162" t="s">
        <v>142</v>
      </c>
      <c r="AY211" s="14" t="s">
        <v>134</v>
      </c>
      <c r="BE211" s="163">
        <f>IF(N211="základná",J211,0)</f>
        <v>0</v>
      </c>
      <c r="BF211" s="163">
        <f>IF(N211="znížená",J211,0)</f>
        <v>8.77</v>
      </c>
      <c r="BG211" s="163">
        <f>IF(N211="zákl. prenesená",J211,0)</f>
        <v>0</v>
      </c>
      <c r="BH211" s="163">
        <f>IF(N211="zníž. prenesená",J211,0)</f>
        <v>0</v>
      </c>
      <c r="BI211" s="163">
        <f>IF(N211="nulová",J211,0)</f>
        <v>0</v>
      </c>
      <c r="BJ211" s="14" t="s">
        <v>142</v>
      </c>
      <c r="BK211" s="163">
        <f>ROUND(I211*H211,2)</f>
        <v>8.77</v>
      </c>
      <c r="BL211" s="14" t="s">
        <v>169</v>
      </c>
      <c r="BM211" s="162" t="s">
        <v>282</v>
      </c>
    </row>
    <row r="212" spans="1:65" s="2" customFormat="1" ht="19.5">
      <c r="A212" s="28"/>
      <c r="B212" s="29"/>
      <c r="C212" s="28"/>
      <c r="D212" s="164" t="s">
        <v>143</v>
      </c>
      <c r="E212" s="28"/>
      <c r="F212" s="165" t="s">
        <v>409</v>
      </c>
      <c r="G212" s="28"/>
      <c r="H212" s="28"/>
      <c r="I212" s="28"/>
      <c r="J212" s="28"/>
      <c r="K212" s="28"/>
      <c r="L212" s="29"/>
      <c r="M212" s="166"/>
      <c r="N212" s="167"/>
      <c r="O212" s="57"/>
      <c r="P212" s="57"/>
      <c r="Q212" s="57"/>
      <c r="R212" s="57"/>
      <c r="S212" s="57"/>
      <c r="T212" s="57"/>
      <c r="U212" s="5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4" t="s">
        <v>143</v>
      </c>
      <c r="AU212" s="14" t="s">
        <v>142</v>
      </c>
    </row>
    <row r="213" spans="1:65" s="12" customFormat="1" ht="25.9" customHeight="1">
      <c r="B213" s="138"/>
      <c r="D213" s="139" t="s">
        <v>73</v>
      </c>
      <c r="E213" s="140" t="s">
        <v>131</v>
      </c>
      <c r="F213" s="140" t="s">
        <v>410</v>
      </c>
      <c r="J213" s="141">
        <f>BK213</f>
        <v>118.03999999999999</v>
      </c>
      <c r="L213" s="138"/>
      <c r="M213" s="142"/>
      <c r="N213" s="143"/>
      <c r="O213" s="143"/>
      <c r="P213" s="144">
        <f>P214</f>
        <v>0</v>
      </c>
      <c r="Q213" s="143"/>
      <c r="R213" s="144">
        <f>R214</f>
        <v>0</v>
      </c>
      <c r="S213" s="143"/>
      <c r="T213" s="144">
        <f>T214</f>
        <v>0</v>
      </c>
      <c r="U213" s="145"/>
      <c r="AR213" s="139" t="s">
        <v>133</v>
      </c>
      <c r="AT213" s="146" t="s">
        <v>73</v>
      </c>
      <c r="AU213" s="146" t="s">
        <v>74</v>
      </c>
      <c r="AY213" s="139" t="s">
        <v>134</v>
      </c>
      <c r="BK213" s="147">
        <f>BK214</f>
        <v>118.03999999999999</v>
      </c>
    </row>
    <row r="214" spans="1:65" s="12" customFormat="1" ht="22.9" customHeight="1">
      <c r="B214" s="138"/>
      <c r="D214" s="139" t="s">
        <v>73</v>
      </c>
      <c r="E214" s="148" t="s">
        <v>411</v>
      </c>
      <c r="F214" s="148" t="s">
        <v>412</v>
      </c>
      <c r="J214" s="149">
        <f>BK214</f>
        <v>118.03999999999999</v>
      </c>
      <c r="L214" s="138"/>
      <c r="M214" s="142"/>
      <c r="N214" s="143"/>
      <c r="O214" s="143"/>
      <c r="P214" s="144">
        <f>SUM(P215:P220)</f>
        <v>0</v>
      </c>
      <c r="Q214" s="143"/>
      <c r="R214" s="144">
        <f>SUM(R215:R220)</f>
        <v>0</v>
      </c>
      <c r="S214" s="143"/>
      <c r="T214" s="144">
        <f>SUM(T215:T220)</f>
        <v>0</v>
      </c>
      <c r="U214" s="145"/>
      <c r="AR214" s="139" t="s">
        <v>133</v>
      </c>
      <c r="AT214" s="146" t="s">
        <v>73</v>
      </c>
      <c r="AU214" s="146" t="s">
        <v>82</v>
      </c>
      <c r="AY214" s="139" t="s">
        <v>134</v>
      </c>
      <c r="BK214" s="147">
        <f>SUM(BK215:BK220)</f>
        <v>118.03999999999999</v>
      </c>
    </row>
    <row r="215" spans="1:65" s="2" customFormat="1" ht="16.5" customHeight="1">
      <c r="A215" s="28"/>
      <c r="B215" s="150"/>
      <c r="C215" s="151" t="s">
        <v>210</v>
      </c>
      <c r="D215" s="151" t="s">
        <v>137</v>
      </c>
      <c r="E215" s="152" t="s">
        <v>413</v>
      </c>
      <c r="F215" s="153" t="s">
        <v>414</v>
      </c>
      <c r="G215" s="154" t="s">
        <v>151</v>
      </c>
      <c r="H215" s="155">
        <v>21</v>
      </c>
      <c r="I215" s="156">
        <v>2.08</v>
      </c>
      <c r="J215" s="156">
        <f>ROUND(I215*H215,2)</f>
        <v>43.68</v>
      </c>
      <c r="K215" s="157"/>
      <c r="L215" s="29"/>
      <c r="M215" s="158" t="s">
        <v>1</v>
      </c>
      <c r="N215" s="159" t="s">
        <v>40</v>
      </c>
      <c r="O215" s="160">
        <v>0</v>
      </c>
      <c r="P215" s="160">
        <f>O215*H215</f>
        <v>0</v>
      </c>
      <c r="Q215" s="160">
        <v>0</v>
      </c>
      <c r="R215" s="160">
        <f>Q215*H215</f>
        <v>0</v>
      </c>
      <c r="S215" s="160">
        <v>0</v>
      </c>
      <c r="T215" s="160">
        <f>S215*H215</f>
        <v>0</v>
      </c>
      <c r="U215" s="161" t="s">
        <v>1</v>
      </c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2" t="s">
        <v>141</v>
      </c>
      <c r="AT215" s="162" t="s">
        <v>137</v>
      </c>
      <c r="AU215" s="162" t="s">
        <v>142</v>
      </c>
      <c r="AY215" s="14" t="s">
        <v>134</v>
      </c>
      <c r="BE215" s="163">
        <f>IF(N215="základná",J215,0)</f>
        <v>0</v>
      </c>
      <c r="BF215" s="163">
        <f>IF(N215="znížená",J215,0)</f>
        <v>43.68</v>
      </c>
      <c r="BG215" s="163">
        <f>IF(N215="zákl. prenesená",J215,0)</f>
        <v>0</v>
      </c>
      <c r="BH215" s="163">
        <f>IF(N215="zníž. prenesená",J215,0)</f>
        <v>0</v>
      </c>
      <c r="BI215" s="163">
        <f>IF(N215="nulová",J215,0)</f>
        <v>0</v>
      </c>
      <c r="BJ215" s="14" t="s">
        <v>142</v>
      </c>
      <c r="BK215" s="163">
        <f>ROUND(I215*H215,2)</f>
        <v>43.68</v>
      </c>
      <c r="BL215" s="14" t="s">
        <v>141</v>
      </c>
      <c r="BM215" s="162" t="s">
        <v>300</v>
      </c>
    </row>
    <row r="216" spans="1:65" s="2" customFormat="1">
      <c r="A216" s="28"/>
      <c r="B216" s="29"/>
      <c r="C216" s="28"/>
      <c r="D216" s="164" t="s">
        <v>143</v>
      </c>
      <c r="E216" s="28"/>
      <c r="F216" s="165" t="s">
        <v>414</v>
      </c>
      <c r="G216" s="28"/>
      <c r="H216" s="28"/>
      <c r="I216" s="28"/>
      <c r="J216" s="28"/>
      <c r="K216" s="28"/>
      <c r="L216" s="29"/>
      <c r="M216" s="166"/>
      <c r="N216" s="167"/>
      <c r="O216" s="57"/>
      <c r="P216" s="57"/>
      <c r="Q216" s="57"/>
      <c r="R216" s="57"/>
      <c r="S216" s="57"/>
      <c r="T216" s="57"/>
      <c r="U216" s="5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4" t="s">
        <v>143</v>
      </c>
      <c r="AU216" s="14" t="s">
        <v>142</v>
      </c>
    </row>
    <row r="217" spans="1:65" s="2" customFormat="1" ht="16.5" customHeight="1">
      <c r="A217" s="28"/>
      <c r="B217" s="150"/>
      <c r="C217" s="151" t="s">
        <v>301</v>
      </c>
      <c r="D217" s="151" t="s">
        <v>137</v>
      </c>
      <c r="E217" s="152" t="s">
        <v>415</v>
      </c>
      <c r="F217" s="153" t="s">
        <v>416</v>
      </c>
      <c r="G217" s="154" t="s">
        <v>151</v>
      </c>
      <c r="H217" s="155">
        <v>27</v>
      </c>
      <c r="I217" s="156">
        <v>2.3199999999999998</v>
      </c>
      <c r="J217" s="156">
        <f>ROUND(I217*H217,2)</f>
        <v>62.64</v>
      </c>
      <c r="K217" s="157"/>
      <c r="L217" s="29"/>
      <c r="M217" s="158" t="s">
        <v>1</v>
      </c>
      <c r="N217" s="159" t="s">
        <v>40</v>
      </c>
      <c r="O217" s="160">
        <v>0</v>
      </c>
      <c r="P217" s="160">
        <f>O217*H217</f>
        <v>0</v>
      </c>
      <c r="Q217" s="160">
        <v>0</v>
      </c>
      <c r="R217" s="160">
        <f>Q217*H217</f>
        <v>0</v>
      </c>
      <c r="S217" s="160">
        <v>0</v>
      </c>
      <c r="T217" s="160">
        <f>S217*H217</f>
        <v>0</v>
      </c>
      <c r="U217" s="161" t="s">
        <v>1</v>
      </c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62" t="s">
        <v>141</v>
      </c>
      <c r="AT217" s="162" t="s">
        <v>137</v>
      </c>
      <c r="AU217" s="162" t="s">
        <v>142</v>
      </c>
      <c r="AY217" s="14" t="s">
        <v>134</v>
      </c>
      <c r="BE217" s="163">
        <f>IF(N217="základná",J217,0)</f>
        <v>0</v>
      </c>
      <c r="BF217" s="163">
        <f>IF(N217="znížená",J217,0)</f>
        <v>62.64</v>
      </c>
      <c r="BG217" s="163">
        <f>IF(N217="zákl. prenesená",J217,0)</f>
        <v>0</v>
      </c>
      <c r="BH217" s="163">
        <f>IF(N217="zníž. prenesená",J217,0)</f>
        <v>0</v>
      </c>
      <c r="BI217" s="163">
        <f>IF(N217="nulová",J217,0)</f>
        <v>0</v>
      </c>
      <c r="BJ217" s="14" t="s">
        <v>142</v>
      </c>
      <c r="BK217" s="163">
        <f>ROUND(I217*H217,2)</f>
        <v>62.64</v>
      </c>
      <c r="BL217" s="14" t="s">
        <v>141</v>
      </c>
      <c r="BM217" s="162" t="s">
        <v>302</v>
      </c>
    </row>
    <row r="218" spans="1:65" s="2" customFormat="1">
      <c r="A218" s="28"/>
      <c r="B218" s="29"/>
      <c r="C218" s="28"/>
      <c r="D218" s="164" t="s">
        <v>143</v>
      </c>
      <c r="E218" s="28"/>
      <c r="F218" s="165" t="s">
        <v>416</v>
      </c>
      <c r="G218" s="28"/>
      <c r="H218" s="28"/>
      <c r="I218" s="28"/>
      <c r="J218" s="28"/>
      <c r="K218" s="28"/>
      <c r="L218" s="29"/>
      <c r="M218" s="166"/>
      <c r="N218" s="167"/>
      <c r="O218" s="57"/>
      <c r="P218" s="57"/>
      <c r="Q218" s="57"/>
      <c r="R218" s="57"/>
      <c r="S218" s="57"/>
      <c r="T218" s="57"/>
      <c r="U218" s="5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T218" s="14" t="s">
        <v>143</v>
      </c>
      <c r="AU218" s="14" t="s">
        <v>142</v>
      </c>
    </row>
    <row r="219" spans="1:65" s="2" customFormat="1" ht="16.5" customHeight="1">
      <c r="A219" s="28"/>
      <c r="B219" s="150"/>
      <c r="C219" s="151" t="s">
        <v>214</v>
      </c>
      <c r="D219" s="151" t="s">
        <v>137</v>
      </c>
      <c r="E219" s="152" t="s">
        <v>417</v>
      </c>
      <c r="F219" s="153" t="s">
        <v>418</v>
      </c>
      <c r="G219" s="154" t="s">
        <v>151</v>
      </c>
      <c r="H219" s="155">
        <v>4</v>
      </c>
      <c r="I219" s="156">
        <v>2.93</v>
      </c>
      <c r="J219" s="156">
        <f>ROUND(I219*H219,2)</f>
        <v>11.72</v>
      </c>
      <c r="K219" s="157"/>
      <c r="L219" s="29"/>
      <c r="M219" s="158" t="s">
        <v>1</v>
      </c>
      <c r="N219" s="159" t="s">
        <v>40</v>
      </c>
      <c r="O219" s="160">
        <v>0</v>
      </c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0">
        <f>S219*H219</f>
        <v>0</v>
      </c>
      <c r="U219" s="161" t="s">
        <v>1</v>
      </c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2" t="s">
        <v>141</v>
      </c>
      <c r="AT219" s="162" t="s">
        <v>137</v>
      </c>
      <c r="AU219" s="162" t="s">
        <v>142</v>
      </c>
      <c r="AY219" s="14" t="s">
        <v>134</v>
      </c>
      <c r="BE219" s="163">
        <f>IF(N219="základná",J219,0)</f>
        <v>0</v>
      </c>
      <c r="BF219" s="163">
        <f>IF(N219="znížená",J219,0)</f>
        <v>11.72</v>
      </c>
      <c r="BG219" s="163">
        <f>IF(N219="zákl. prenesená",J219,0)</f>
        <v>0</v>
      </c>
      <c r="BH219" s="163">
        <f>IF(N219="zníž. prenesená",J219,0)</f>
        <v>0</v>
      </c>
      <c r="BI219" s="163">
        <f>IF(N219="nulová",J219,0)</f>
        <v>0</v>
      </c>
      <c r="BJ219" s="14" t="s">
        <v>142</v>
      </c>
      <c r="BK219" s="163">
        <f>ROUND(I219*H219,2)</f>
        <v>11.72</v>
      </c>
      <c r="BL219" s="14" t="s">
        <v>141</v>
      </c>
      <c r="BM219" s="162" t="s">
        <v>303</v>
      </c>
    </row>
    <row r="220" spans="1:65" s="2" customFormat="1">
      <c r="A220" s="28"/>
      <c r="B220" s="29"/>
      <c r="C220" s="28"/>
      <c r="D220" s="164" t="s">
        <v>143</v>
      </c>
      <c r="E220" s="28"/>
      <c r="F220" s="165" t="s">
        <v>418</v>
      </c>
      <c r="G220" s="28"/>
      <c r="H220" s="28"/>
      <c r="I220" s="28"/>
      <c r="J220" s="28"/>
      <c r="K220" s="28"/>
      <c r="L220" s="29"/>
      <c r="M220" s="166"/>
      <c r="N220" s="167"/>
      <c r="O220" s="57"/>
      <c r="P220" s="57"/>
      <c r="Q220" s="57"/>
      <c r="R220" s="57"/>
      <c r="S220" s="57"/>
      <c r="T220" s="57"/>
      <c r="U220" s="5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4" t="s">
        <v>143</v>
      </c>
      <c r="AU220" s="14" t="s">
        <v>142</v>
      </c>
    </row>
    <row r="221" spans="1:65" s="12" customFormat="1" ht="25.9" customHeight="1">
      <c r="B221" s="138"/>
      <c r="D221" s="139" t="s">
        <v>73</v>
      </c>
      <c r="E221" s="140" t="s">
        <v>419</v>
      </c>
      <c r="F221" s="140" t="s">
        <v>420</v>
      </c>
      <c r="J221" s="141">
        <f>BK221</f>
        <v>867.11</v>
      </c>
      <c r="L221" s="138"/>
      <c r="M221" s="142"/>
      <c r="N221" s="143"/>
      <c r="O221" s="143"/>
      <c r="P221" s="144">
        <f>P222</f>
        <v>0</v>
      </c>
      <c r="Q221" s="143"/>
      <c r="R221" s="144">
        <f>R222</f>
        <v>0</v>
      </c>
      <c r="S221" s="143"/>
      <c r="T221" s="144">
        <f>T222</f>
        <v>0</v>
      </c>
      <c r="U221" s="145"/>
      <c r="AR221" s="139" t="s">
        <v>148</v>
      </c>
      <c r="AT221" s="146" t="s">
        <v>73</v>
      </c>
      <c r="AU221" s="146" t="s">
        <v>74</v>
      </c>
      <c r="AY221" s="139" t="s">
        <v>134</v>
      </c>
      <c r="BK221" s="147">
        <f>BK222</f>
        <v>867.11</v>
      </c>
    </row>
    <row r="222" spans="1:65" s="12" customFormat="1" ht="22.9" customHeight="1">
      <c r="B222" s="138"/>
      <c r="D222" s="139" t="s">
        <v>73</v>
      </c>
      <c r="E222" s="148" t="s">
        <v>421</v>
      </c>
      <c r="F222" s="148" t="s">
        <v>420</v>
      </c>
      <c r="J222" s="149">
        <f>BK222</f>
        <v>867.11</v>
      </c>
      <c r="L222" s="138"/>
      <c r="M222" s="142"/>
      <c r="N222" s="143"/>
      <c r="O222" s="143"/>
      <c r="P222" s="144">
        <f>SUM(P223:P226)</f>
        <v>0</v>
      </c>
      <c r="Q222" s="143"/>
      <c r="R222" s="144">
        <f>SUM(R223:R226)</f>
        <v>0</v>
      </c>
      <c r="S222" s="143"/>
      <c r="T222" s="144">
        <f>SUM(T223:T226)</f>
        <v>0</v>
      </c>
      <c r="U222" s="145"/>
      <c r="AR222" s="139" t="s">
        <v>82</v>
      </c>
      <c r="AT222" s="146" t="s">
        <v>73</v>
      </c>
      <c r="AU222" s="146" t="s">
        <v>82</v>
      </c>
      <c r="AY222" s="139" t="s">
        <v>134</v>
      </c>
      <c r="BK222" s="147">
        <f>SUM(BK223:BK226)</f>
        <v>867.11</v>
      </c>
    </row>
    <row r="223" spans="1:65" s="2" customFormat="1" ht="24.2" customHeight="1">
      <c r="A223" s="28"/>
      <c r="B223" s="150"/>
      <c r="C223" s="151" t="s">
        <v>304</v>
      </c>
      <c r="D223" s="151" t="s">
        <v>137</v>
      </c>
      <c r="E223" s="152" t="s">
        <v>422</v>
      </c>
      <c r="F223" s="153" t="s">
        <v>423</v>
      </c>
      <c r="G223" s="154" t="s">
        <v>424</v>
      </c>
      <c r="H223" s="155">
        <v>1</v>
      </c>
      <c r="I223" s="156">
        <v>242.15</v>
      </c>
      <c r="J223" s="156">
        <f>ROUND(I223*H223,2)</f>
        <v>242.15</v>
      </c>
      <c r="K223" s="157"/>
      <c r="L223" s="29"/>
      <c r="M223" s="158" t="s">
        <v>1</v>
      </c>
      <c r="N223" s="159" t="s">
        <v>40</v>
      </c>
      <c r="O223" s="160">
        <v>0</v>
      </c>
      <c r="P223" s="160">
        <f>O223*H223</f>
        <v>0</v>
      </c>
      <c r="Q223" s="160">
        <v>0</v>
      </c>
      <c r="R223" s="160">
        <f>Q223*H223</f>
        <v>0</v>
      </c>
      <c r="S223" s="160">
        <v>0</v>
      </c>
      <c r="T223" s="160">
        <f>S223*H223</f>
        <v>0</v>
      </c>
      <c r="U223" s="161" t="s">
        <v>1</v>
      </c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62" t="s">
        <v>148</v>
      </c>
      <c r="AT223" s="162" t="s">
        <v>137</v>
      </c>
      <c r="AU223" s="162" t="s">
        <v>142</v>
      </c>
      <c r="AY223" s="14" t="s">
        <v>134</v>
      </c>
      <c r="BE223" s="163">
        <f>IF(N223="základná",J223,0)</f>
        <v>0</v>
      </c>
      <c r="BF223" s="163">
        <f>IF(N223="znížená",J223,0)</f>
        <v>242.15</v>
      </c>
      <c r="BG223" s="163">
        <f>IF(N223="zákl. prenesená",J223,0)</f>
        <v>0</v>
      </c>
      <c r="BH223" s="163">
        <f>IF(N223="zníž. prenesená",J223,0)</f>
        <v>0</v>
      </c>
      <c r="BI223" s="163">
        <f>IF(N223="nulová",J223,0)</f>
        <v>0</v>
      </c>
      <c r="BJ223" s="14" t="s">
        <v>142</v>
      </c>
      <c r="BK223" s="163">
        <f>ROUND(I223*H223,2)</f>
        <v>242.15</v>
      </c>
      <c r="BL223" s="14" t="s">
        <v>148</v>
      </c>
      <c r="BM223" s="162" t="s">
        <v>305</v>
      </c>
    </row>
    <row r="224" spans="1:65" s="2" customFormat="1" ht="19.5">
      <c r="A224" s="28"/>
      <c r="B224" s="29"/>
      <c r="C224" s="28"/>
      <c r="D224" s="164" t="s">
        <v>143</v>
      </c>
      <c r="E224" s="28"/>
      <c r="F224" s="165" t="s">
        <v>423</v>
      </c>
      <c r="G224" s="28"/>
      <c r="H224" s="28"/>
      <c r="I224" s="28"/>
      <c r="J224" s="28"/>
      <c r="K224" s="28"/>
      <c r="L224" s="29"/>
      <c r="M224" s="166"/>
      <c r="N224" s="167"/>
      <c r="O224" s="57"/>
      <c r="P224" s="57"/>
      <c r="Q224" s="57"/>
      <c r="R224" s="57"/>
      <c r="S224" s="57"/>
      <c r="T224" s="57"/>
      <c r="U224" s="5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T224" s="14" t="s">
        <v>143</v>
      </c>
      <c r="AU224" s="14" t="s">
        <v>142</v>
      </c>
    </row>
    <row r="225" spans="1:65" s="2" customFormat="1" ht="16.5" customHeight="1">
      <c r="A225" s="28"/>
      <c r="B225" s="150"/>
      <c r="C225" s="151" t="s">
        <v>217</v>
      </c>
      <c r="D225" s="151" t="s">
        <v>137</v>
      </c>
      <c r="E225" s="152" t="s">
        <v>425</v>
      </c>
      <c r="F225" s="153" t="s">
        <v>426</v>
      </c>
      <c r="G225" s="154" t="s">
        <v>275</v>
      </c>
      <c r="H225" s="155">
        <v>72</v>
      </c>
      <c r="I225" s="156">
        <v>8.68</v>
      </c>
      <c r="J225" s="156">
        <f>ROUND(I225*H225,2)</f>
        <v>624.96</v>
      </c>
      <c r="K225" s="157"/>
      <c r="L225" s="29"/>
      <c r="M225" s="158" t="s">
        <v>1</v>
      </c>
      <c r="N225" s="159" t="s">
        <v>40</v>
      </c>
      <c r="O225" s="160">
        <v>0</v>
      </c>
      <c r="P225" s="160">
        <f>O225*H225</f>
        <v>0</v>
      </c>
      <c r="Q225" s="160">
        <v>0</v>
      </c>
      <c r="R225" s="160">
        <f>Q225*H225</f>
        <v>0</v>
      </c>
      <c r="S225" s="160">
        <v>0</v>
      </c>
      <c r="T225" s="160">
        <f>S225*H225</f>
        <v>0</v>
      </c>
      <c r="U225" s="161" t="s">
        <v>1</v>
      </c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62" t="s">
        <v>148</v>
      </c>
      <c r="AT225" s="162" t="s">
        <v>137</v>
      </c>
      <c r="AU225" s="162" t="s">
        <v>142</v>
      </c>
      <c r="AY225" s="14" t="s">
        <v>134</v>
      </c>
      <c r="BE225" s="163">
        <f>IF(N225="základná",J225,0)</f>
        <v>0</v>
      </c>
      <c r="BF225" s="163">
        <f>IF(N225="znížená",J225,0)</f>
        <v>624.96</v>
      </c>
      <c r="BG225" s="163">
        <f>IF(N225="zákl. prenesená",J225,0)</f>
        <v>0</v>
      </c>
      <c r="BH225" s="163">
        <f>IF(N225="zníž. prenesená",J225,0)</f>
        <v>0</v>
      </c>
      <c r="BI225" s="163">
        <f>IF(N225="nulová",J225,0)</f>
        <v>0</v>
      </c>
      <c r="BJ225" s="14" t="s">
        <v>142</v>
      </c>
      <c r="BK225" s="163">
        <f>ROUND(I225*H225,2)</f>
        <v>624.96</v>
      </c>
      <c r="BL225" s="14" t="s">
        <v>148</v>
      </c>
      <c r="BM225" s="162" t="s">
        <v>306</v>
      </c>
    </row>
    <row r="226" spans="1:65" s="2" customFormat="1">
      <c r="A226" s="28"/>
      <c r="B226" s="29"/>
      <c r="C226" s="28"/>
      <c r="D226" s="164" t="s">
        <v>143</v>
      </c>
      <c r="E226" s="28"/>
      <c r="F226" s="165" t="s">
        <v>426</v>
      </c>
      <c r="G226" s="28"/>
      <c r="H226" s="28"/>
      <c r="I226" s="28"/>
      <c r="J226" s="28"/>
      <c r="K226" s="28"/>
      <c r="L226" s="29"/>
      <c r="M226" s="178"/>
      <c r="N226" s="179"/>
      <c r="O226" s="180"/>
      <c r="P226" s="180"/>
      <c r="Q226" s="180"/>
      <c r="R226" s="180"/>
      <c r="S226" s="180"/>
      <c r="T226" s="180"/>
      <c r="U226" s="181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4" t="s">
        <v>143</v>
      </c>
      <c r="AU226" s="14" t="s">
        <v>142</v>
      </c>
    </row>
    <row r="227" spans="1:65" s="2" customFormat="1" ht="6.95" customHeight="1">
      <c r="A227" s="28"/>
      <c r="B227" s="46"/>
      <c r="C227" s="47"/>
      <c r="D227" s="47"/>
      <c r="E227" s="47"/>
      <c r="F227" s="47"/>
      <c r="G227" s="47"/>
      <c r="H227" s="47"/>
      <c r="I227" s="47"/>
      <c r="J227" s="47"/>
      <c r="K227" s="47"/>
      <c r="L227" s="29"/>
      <c r="M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</row>
  </sheetData>
  <autoFilter ref="C128:K226"/>
  <mergeCells count="8">
    <mergeCell ref="E119:H119"/>
    <mergeCell ref="E121:H121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1"/>
  <sheetViews>
    <sheetView showGridLines="0" topLeftCell="A55" workbookViewId="0">
      <selection activeCell="H67" sqref="H6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92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Cabajska</v>
      </c>
      <c r="F7" s="222"/>
      <c r="G7" s="222"/>
      <c r="H7" s="222"/>
      <c r="L7" s="17"/>
    </row>
    <row r="8" spans="1:46" s="2" customFormat="1" ht="12" customHeight="1">
      <c r="A8" s="28"/>
      <c r="B8" s="29"/>
      <c r="C8" s="28"/>
      <c r="D8" s="23" t="s">
        <v>104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2" t="s">
        <v>427</v>
      </c>
      <c r="F9" s="223"/>
      <c r="G9" s="223"/>
      <c r="H9" s="223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15</v>
      </c>
      <c r="E11" s="28"/>
      <c r="F11" s="21" t="s">
        <v>1</v>
      </c>
      <c r="G11" s="28"/>
      <c r="H11" s="28"/>
      <c r="I11" s="23" t="s">
        <v>16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17</v>
      </c>
      <c r="E12" s="28"/>
      <c r="F12" s="21" t="s">
        <v>18</v>
      </c>
      <c r="G12" s="28"/>
      <c r="H12" s="28"/>
      <c r="I12" s="23" t="s">
        <v>19</v>
      </c>
      <c r="J12" s="54" t="str">
        <f>'Rekapitulácia stavby'!AN8</f>
        <v>4. 11. 2021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21</v>
      </c>
      <c r="E14" s="28"/>
      <c r="F14" s="28"/>
      <c r="G14" s="28"/>
      <c r="H14" s="28"/>
      <c r="I14" s="23" t="s">
        <v>22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23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24</v>
      </c>
      <c r="E17" s="28"/>
      <c r="F17" s="28"/>
      <c r="G17" s="28"/>
      <c r="H17" s="28"/>
      <c r="I17" s="23" t="s">
        <v>22</v>
      </c>
      <c r="J17" s="21" t="s">
        <v>25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" t="s">
        <v>26</v>
      </c>
      <c r="F18" s="28"/>
      <c r="G18" s="28"/>
      <c r="H18" s="28"/>
      <c r="I18" s="23" t="s">
        <v>23</v>
      </c>
      <c r="J18" s="21" t="s">
        <v>27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28</v>
      </c>
      <c r="E20" s="28"/>
      <c r="F20" s="28"/>
      <c r="G20" s="28"/>
      <c r="H20" s="28"/>
      <c r="I20" s="23" t="s">
        <v>22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23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22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23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8" t="s">
        <v>1</v>
      </c>
      <c r="F27" s="198"/>
      <c r="G27" s="198"/>
      <c r="H27" s="198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106</v>
      </c>
      <c r="E30" s="28"/>
      <c r="F30" s="28"/>
      <c r="G30" s="28"/>
      <c r="H30" s="28"/>
      <c r="I30" s="28"/>
      <c r="J30" s="27">
        <f>J96</f>
        <v>2944.7100000000005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107</v>
      </c>
      <c r="E31" s="28"/>
      <c r="F31" s="28"/>
      <c r="G31" s="28"/>
      <c r="H31" s="28"/>
      <c r="I31" s="28"/>
      <c r="J31" s="27">
        <f>J106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34</v>
      </c>
      <c r="E32" s="28"/>
      <c r="F32" s="28"/>
      <c r="G32" s="28"/>
      <c r="H32" s="28"/>
      <c r="I32" s="28"/>
      <c r="J32" s="70">
        <f>ROUND(J30 + J31, 2)</f>
        <v>2944.71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36</v>
      </c>
      <c r="G34" s="28"/>
      <c r="H34" s="28"/>
      <c r="I34" s="32" t="s">
        <v>35</v>
      </c>
      <c r="J34" s="32" t="s">
        <v>37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38</v>
      </c>
      <c r="E35" s="34" t="s">
        <v>39</v>
      </c>
      <c r="F35" s="103">
        <f>ROUND((SUM(BE106:BE107) + SUM(BE127:BE210)),  2)</f>
        <v>0</v>
      </c>
      <c r="G35" s="104"/>
      <c r="H35" s="104"/>
      <c r="I35" s="105">
        <v>0.2</v>
      </c>
      <c r="J35" s="103">
        <f>ROUND(((SUM(BE106:BE107) + SUM(BE127:BE210))*I35),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40</v>
      </c>
      <c r="F36" s="106">
        <f>ROUND((SUM(BF106:BF107) + SUM(BF127:BF210)),  2)</f>
        <v>2944.71</v>
      </c>
      <c r="G36" s="28"/>
      <c r="H36" s="28"/>
      <c r="I36" s="107">
        <v>0.2</v>
      </c>
      <c r="J36" s="106">
        <f>ROUND(((SUM(BF106:BF107) + SUM(BF127:BF210))*I36),  2)</f>
        <v>588.94000000000005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41</v>
      </c>
      <c r="F37" s="106">
        <f>ROUND((SUM(BG106:BG107) + SUM(BG127:BG210)),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42</v>
      </c>
      <c r="F38" s="106">
        <f>ROUND((SUM(BH106:BH107) + SUM(BH127:BH210)),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43</v>
      </c>
      <c r="F39" s="103">
        <f>ROUND((SUM(BI106:BI107) + SUM(BI127:BI210)),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44</v>
      </c>
      <c r="E41" s="59"/>
      <c r="F41" s="59"/>
      <c r="G41" s="109" t="s">
        <v>45</v>
      </c>
      <c r="H41" s="110" t="s">
        <v>46</v>
      </c>
      <c r="I41" s="59"/>
      <c r="J41" s="111">
        <f>SUM(J32:J39)</f>
        <v>3533.65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49</v>
      </c>
      <c r="E61" s="31"/>
      <c r="F61" s="113" t="s">
        <v>50</v>
      </c>
      <c r="G61" s="44" t="s">
        <v>49</v>
      </c>
      <c r="H61" s="31"/>
      <c r="I61" s="31"/>
      <c r="J61" s="114" t="s">
        <v>50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49</v>
      </c>
      <c r="E76" s="31"/>
      <c r="F76" s="113" t="s">
        <v>50</v>
      </c>
      <c r="G76" s="44" t="s">
        <v>49</v>
      </c>
      <c r="H76" s="31"/>
      <c r="I76" s="31"/>
      <c r="J76" s="114" t="s">
        <v>50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108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1" t="str">
        <f>E7</f>
        <v>Cabajska</v>
      </c>
      <c r="F85" s="222"/>
      <c r="G85" s="222"/>
      <c r="H85" s="222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104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2" t="str">
        <f>E9</f>
        <v>VR02 - SO02 - Stravovací ...</v>
      </c>
      <c r="F87" s="223"/>
      <c r="G87" s="223"/>
      <c r="H87" s="223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17</v>
      </c>
      <c r="D89" s="28"/>
      <c r="E89" s="28"/>
      <c r="F89" s="21" t="str">
        <f>F12</f>
        <v xml:space="preserve"> </v>
      </c>
      <c r="G89" s="28"/>
      <c r="H89" s="28"/>
      <c r="I89" s="23" t="s">
        <v>19</v>
      </c>
      <c r="J89" s="54" t="str">
        <f>IF(J12="","",J12)</f>
        <v>4. 11. 2021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21</v>
      </c>
      <c r="D91" s="28"/>
      <c r="E91" s="28"/>
      <c r="F91" s="21" t="str">
        <f>E15</f>
        <v xml:space="preserve"> </v>
      </c>
      <c r="G91" s="28"/>
      <c r="H91" s="28"/>
      <c r="I91" s="23" t="s">
        <v>28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24</v>
      </c>
      <c r="D92" s="28"/>
      <c r="E92" s="28"/>
      <c r="F92" s="21" t="str">
        <f>IF(E18="","",E18)</f>
        <v>BAUMANN Nitra s.r.o.</v>
      </c>
      <c r="G92" s="28"/>
      <c r="H92" s="28"/>
      <c r="I92" s="23" t="s">
        <v>30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109</v>
      </c>
      <c r="D94" s="94"/>
      <c r="E94" s="94"/>
      <c r="F94" s="94"/>
      <c r="G94" s="94"/>
      <c r="H94" s="94"/>
      <c r="I94" s="94"/>
      <c r="J94" s="116" t="s">
        <v>110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111</v>
      </c>
      <c r="D96" s="28"/>
      <c r="E96" s="28"/>
      <c r="F96" s="28"/>
      <c r="G96" s="28"/>
      <c r="H96" s="28"/>
      <c r="I96" s="28"/>
      <c r="J96" s="70">
        <f>J127</f>
        <v>2944.7100000000005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112</v>
      </c>
    </row>
    <row r="97" spans="1:31" s="9" customFormat="1" ht="24.95" customHeight="1">
      <c r="B97" s="118"/>
      <c r="D97" s="119" t="s">
        <v>311</v>
      </c>
      <c r="E97" s="120"/>
      <c r="F97" s="120"/>
      <c r="G97" s="120"/>
      <c r="H97" s="120"/>
      <c r="I97" s="120"/>
      <c r="J97" s="121">
        <f>J128</f>
        <v>2014.2000000000005</v>
      </c>
      <c r="L97" s="118"/>
    </row>
    <row r="98" spans="1:31" s="10" customFormat="1" ht="19.899999999999999" customHeight="1">
      <c r="B98" s="122"/>
      <c r="D98" s="123" t="s">
        <v>314</v>
      </c>
      <c r="E98" s="124"/>
      <c r="F98" s="124"/>
      <c r="G98" s="124"/>
      <c r="H98" s="124"/>
      <c r="I98" s="124"/>
      <c r="J98" s="125">
        <f>J129</f>
        <v>1557.2300000000005</v>
      </c>
      <c r="L98" s="122"/>
    </row>
    <row r="99" spans="1:31" s="10" customFormat="1" ht="19.899999999999999" customHeight="1">
      <c r="B99" s="122"/>
      <c r="D99" s="123" t="s">
        <v>315</v>
      </c>
      <c r="E99" s="124"/>
      <c r="F99" s="124"/>
      <c r="G99" s="124"/>
      <c r="H99" s="124"/>
      <c r="I99" s="124"/>
      <c r="J99" s="125">
        <f>J176</f>
        <v>456.96999999999997</v>
      </c>
      <c r="L99" s="122"/>
    </row>
    <row r="100" spans="1:31" s="9" customFormat="1" ht="24.95" customHeight="1">
      <c r="B100" s="118"/>
      <c r="D100" s="119" t="s">
        <v>316</v>
      </c>
      <c r="E100" s="120"/>
      <c r="F100" s="120"/>
      <c r="G100" s="120"/>
      <c r="H100" s="120"/>
      <c r="I100" s="120"/>
      <c r="J100" s="121">
        <f>J197</f>
        <v>73.47</v>
      </c>
      <c r="L100" s="118"/>
    </row>
    <row r="101" spans="1:31" s="10" customFormat="1" ht="19.899999999999999" customHeight="1">
      <c r="B101" s="122"/>
      <c r="D101" s="123" t="s">
        <v>317</v>
      </c>
      <c r="E101" s="124"/>
      <c r="F101" s="124"/>
      <c r="G101" s="124"/>
      <c r="H101" s="124"/>
      <c r="I101" s="124"/>
      <c r="J101" s="125">
        <f>J198</f>
        <v>73.47</v>
      </c>
      <c r="L101" s="122"/>
    </row>
    <row r="102" spans="1:31" s="9" customFormat="1" ht="24.95" customHeight="1">
      <c r="B102" s="118"/>
      <c r="D102" s="119" t="s">
        <v>318</v>
      </c>
      <c r="E102" s="120"/>
      <c r="F102" s="120"/>
      <c r="G102" s="120"/>
      <c r="H102" s="120"/>
      <c r="I102" s="120"/>
      <c r="J102" s="121">
        <f>J205</f>
        <v>857.04</v>
      </c>
      <c r="L102" s="118"/>
    </row>
    <row r="103" spans="1:31" s="10" customFormat="1" ht="19.899999999999999" customHeight="1">
      <c r="B103" s="122"/>
      <c r="D103" s="123" t="s">
        <v>319</v>
      </c>
      <c r="E103" s="124"/>
      <c r="F103" s="124"/>
      <c r="G103" s="124"/>
      <c r="H103" s="124"/>
      <c r="I103" s="124"/>
      <c r="J103" s="125">
        <f>J206</f>
        <v>857.04</v>
      </c>
      <c r="L103" s="122"/>
    </row>
    <row r="104" spans="1:31" s="2" customFormat="1" ht="21.7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9.25" customHeight="1">
      <c r="A106" s="28"/>
      <c r="B106" s="29"/>
      <c r="C106" s="117" t="s">
        <v>117</v>
      </c>
      <c r="D106" s="28"/>
      <c r="E106" s="28"/>
      <c r="F106" s="28"/>
      <c r="G106" s="28"/>
      <c r="H106" s="28"/>
      <c r="I106" s="28"/>
      <c r="J106" s="126">
        <v>0</v>
      </c>
      <c r="K106" s="28"/>
      <c r="L106" s="41"/>
      <c r="N106" s="127" t="s">
        <v>38</v>
      </c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8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9.25" customHeight="1">
      <c r="A108" s="28"/>
      <c r="B108" s="29"/>
      <c r="C108" s="93" t="s">
        <v>102</v>
      </c>
      <c r="D108" s="94"/>
      <c r="E108" s="94"/>
      <c r="F108" s="94"/>
      <c r="G108" s="94"/>
      <c r="H108" s="94"/>
      <c r="I108" s="94"/>
      <c r="J108" s="95">
        <f>ROUND(J96+J106,2)</f>
        <v>2944.71</v>
      </c>
      <c r="K108" s="94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3" spans="1:63" s="2" customFormat="1" ht="6.95" customHeight="1">
      <c r="A113" s="2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24.95" customHeight="1">
      <c r="A114" s="28"/>
      <c r="B114" s="29"/>
      <c r="C114" s="18" t="s">
        <v>118</v>
      </c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2" customHeight="1">
      <c r="A116" s="28"/>
      <c r="B116" s="29"/>
      <c r="C116" s="23" t="s">
        <v>13</v>
      </c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6.5" customHeight="1">
      <c r="A117" s="28"/>
      <c r="B117" s="29"/>
      <c r="C117" s="28"/>
      <c r="D117" s="28"/>
      <c r="E117" s="221" t="str">
        <f>E7</f>
        <v>Cabajska</v>
      </c>
      <c r="F117" s="222"/>
      <c r="G117" s="222"/>
      <c r="H117" s="222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>
      <c r="A118" s="28"/>
      <c r="B118" s="29"/>
      <c r="C118" s="23" t="s">
        <v>104</v>
      </c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6.5" customHeight="1">
      <c r="A119" s="28"/>
      <c r="B119" s="29"/>
      <c r="C119" s="28"/>
      <c r="D119" s="28"/>
      <c r="E119" s="212" t="str">
        <f>E9</f>
        <v>VR02 - SO02 - Stravovací ...</v>
      </c>
      <c r="F119" s="223"/>
      <c r="G119" s="223"/>
      <c r="H119" s="223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2" customHeight="1">
      <c r="A121" s="28"/>
      <c r="B121" s="29"/>
      <c r="C121" s="23" t="s">
        <v>17</v>
      </c>
      <c r="D121" s="28"/>
      <c r="E121" s="28"/>
      <c r="F121" s="21" t="str">
        <f>F12</f>
        <v xml:space="preserve"> </v>
      </c>
      <c r="G121" s="28"/>
      <c r="H121" s="28"/>
      <c r="I121" s="23" t="s">
        <v>19</v>
      </c>
      <c r="J121" s="54" t="str">
        <f>IF(J12="","",J12)</f>
        <v>4. 11. 2021</v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15.2" customHeight="1">
      <c r="A123" s="28"/>
      <c r="B123" s="29"/>
      <c r="C123" s="23" t="s">
        <v>21</v>
      </c>
      <c r="D123" s="28"/>
      <c r="E123" s="28"/>
      <c r="F123" s="21" t="str">
        <f>E15</f>
        <v xml:space="preserve"> </v>
      </c>
      <c r="G123" s="28"/>
      <c r="H123" s="28"/>
      <c r="I123" s="23" t="s">
        <v>28</v>
      </c>
      <c r="J123" s="24" t="str">
        <f>E21</f>
        <v xml:space="preserve"> </v>
      </c>
      <c r="K123" s="28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3" t="s">
        <v>24</v>
      </c>
      <c r="D124" s="28"/>
      <c r="E124" s="28"/>
      <c r="F124" s="21" t="str">
        <f>IF(E18="","",E18)</f>
        <v>BAUMANN Nitra s.r.o.</v>
      </c>
      <c r="G124" s="28"/>
      <c r="H124" s="28"/>
      <c r="I124" s="23" t="s">
        <v>30</v>
      </c>
      <c r="J124" s="24" t="str">
        <f>E24</f>
        <v xml:space="preserve"> </v>
      </c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0.3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11" customFormat="1" ht="29.25" customHeight="1">
      <c r="A126" s="128"/>
      <c r="B126" s="129"/>
      <c r="C126" s="130" t="s">
        <v>119</v>
      </c>
      <c r="D126" s="131" t="s">
        <v>59</v>
      </c>
      <c r="E126" s="131" t="s">
        <v>55</v>
      </c>
      <c r="F126" s="131" t="s">
        <v>56</v>
      </c>
      <c r="G126" s="131" t="s">
        <v>120</v>
      </c>
      <c r="H126" s="131" t="s">
        <v>121</v>
      </c>
      <c r="I126" s="131" t="s">
        <v>122</v>
      </c>
      <c r="J126" s="132" t="s">
        <v>110</v>
      </c>
      <c r="K126" s="133" t="s">
        <v>123</v>
      </c>
      <c r="L126" s="134"/>
      <c r="M126" s="61" t="s">
        <v>1</v>
      </c>
      <c r="N126" s="62" t="s">
        <v>38</v>
      </c>
      <c r="O126" s="62" t="s">
        <v>124</v>
      </c>
      <c r="P126" s="62" t="s">
        <v>125</v>
      </c>
      <c r="Q126" s="62" t="s">
        <v>126</v>
      </c>
      <c r="R126" s="62" t="s">
        <v>127</v>
      </c>
      <c r="S126" s="62" t="s">
        <v>128</v>
      </c>
      <c r="T126" s="62" t="s">
        <v>129</v>
      </c>
      <c r="U126" s="63" t="s">
        <v>130</v>
      </c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</row>
    <row r="127" spans="1:63" s="2" customFormat="1" ht="22.9" customHeight="1">
      <c r="A127" s="28"/>
      <c r="B127" s="29"/>
      <c r="C127" s="68" t="s">
        <v>106</v>
      </c>
      <c r="D127" s="28"/>
      <c r="E127" s="28"/>
      <c r="F127" s="28"/>
      <c r="G127" s="28"/>
      <c r="H127" s="28"/>
      <c r="I127" s="28"/>
      <c r="J127" s="135">
        <f>BK127</f>
        <v>2944.7100000000005</v>
      </c>
      <c r="K127" s="28"/>
      <c r="L127" s="29"/>
      <c r="M127" s="64"/>
      <c r="N127" s="55"/>
      <c r="O127" s="65"/>
      <c r="P127" s="136">
        <f>P128+P197+P205</f>
        <v>0</v>
      </c>
      <c r="Q127" s="65"/>
      <c r="R127" s="136">
        <f>R128+R197+R205</f>
        <v>0</v>
      </c>
      <c r="S127" s="65"/>
      <c r="T127" s="136">
        <f>T128+T197+T205</f>
        <v>0</v>
      </c>
      <c r="U127" s="66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4" t="s">
        <v>73</v>
      </c>
      <c r="AU127" s="14" t="s">
        <v>112</v>
      </c>
      <c r="BK127" s="137">
        <f>BK128+BK197+BK205</f>
        <v>2944.7100000000005</v>
      </c>
    </row>
    <row r="128" spans="1:63" s="12" customFormat="1" ht="25.9" customHeight="1">
      <c r="B128" s="138"/>
      <c r="D128" s="139" t="s">
        <v>73</v>
      </c>
      <c r="E128" s="140" t="s">
        <v>320</v>
      </c>
      <c r="F128" s="140" t="s">
        <v>321</v>
      </c>
      <c r="J128" s="141">
        <f>BK128</f>
        <v>2014.2000000000005</v>
      </c>
      <c r="L128" s="138"/>
      <c r="M128" s="142"/>
      <c r="N128" s="143"/>
      <c r="O128" s="143"/>
      <c r="P128" s="144">
        <f>P129+P176</f>
        <v>0</v>
      </c>
      <c r="Q128" s="143"/>
      <c r="R128" s="144">
        <f>R129+R176</f>
        <v>0</v>
      </c>
      <c r="S128" s="143"/>
      <c r="T128" s="144">
        <f>T129+T176</f>
        <v>0</v>
      </c>
      <c r="U128" s="145"/>
      <c r="AR128" s="139" t="s">
        <v>142</v>
      </c>
      <c r="AT128" s="146" t="s">
        <v>73</v>
      </c>
      <c r="AU128" s="146" t="s">
        <v>74</v>
      </c>
      <c r="AY128" s="139" t="s">
        <v>134</v>
      </c>
      <c r="BK128" s="147">
        <f>BK129+BK176</f>
        <v>2014.2000000000005</v>
      </c>
    </row>
    <row r="129" spans="1:65" s="12" customFormat="1" ht="22.9" customHeight="1">
      <c r="B129" s="138"/>
      <c r="D129" s="139" t="s">
        <v>73</v>
      </c>
      <c r="E129" s="148" t="s">
        <v>339</v>
      </c>
      <c r="F129" s="148" t="s">
        <v>340</v>
      </c>
      <c r="J129" s="149">
        <f>BK129</f>
        <v>1557.2300000000005</v>
      </c>
      <c r="L129" s="138"/>
      <c r="M129" s="142"/>
      <c r="N129" s="143"/>
      <c r="O129" s="143"/>
      <c r="P129" s="144">
        <f>SUM(P130:P175)</f>
        <v>0</v>
      </c>
      <c r="Q129" s="143"/>
      <c r="R129" s="144">
        <f>SUM(R130:R175)</f>
        <v>0</v>
      </c>
      <c r="S129" s="143"/>
      <c r="T129" s="144">
        <f>SUM(T130:T175)</f>
        <v>0</v>
      </c>
      <c r="U129" s="145"/>
      <c r="AR129" s="139" t="s">
        <v>142</v>
      </c>
      <c r="AT129" s="146" t="s">
        <v>73</v>
      </c>
      <c r="AU129" s="146" t="s">
        <v>82</v>
      </c>
      <c r="AY129" s="139" t="s">
        <v>134</v>
      </c>
      <c r="BK129" s="147">
        <f>SUM(BK130:BK175)</f>
        <v>1557.2300000000005</v>
      </c>
    </row>
    <row r="130" spans="1:65" s="2" customFormat="1" ht="24.2" customHeight="1">
      <c r="A130" s="28"/>
      <c r="B130" s="150"/>
      <c r="C130" s="151" t="s">
        <v>82</v>
      </c>
      <c r="D130" s="151" t="s">
        <v>137</v>
      </c>
      <c r="E130" s="152" t="s">
        <v>341</v>
      </c>
      <c r="F130" s="153" t="s">
        <v>342</v>
      </c>
      <c r="G130" s="154" t="s">
        <v>151</v>
      </c>
      <c r="H130" s="155">
        <v>61</v>
      </c>
      <c r="I130" s="156">
        <v>2.89</v>
      </c>
      <c r="J130" s="156">
        <f>ROUND(I130*H130,2)</f>
        <v>176.29</v>
      </c>
      <c r="K130" s="157"/>
      <c r="L130" s="29"/>
      <c r="M130" s="158" t="s">
        <v>1</v>
      </c>
      <c r="N130" s="159" t="s">
        <v>40</v>
      </c>
      <c r="O130" s="160">
        <v>0</v>
      </c>
      <c r="P130" s="160">
        <f>O130*H130</f>
        <v>0</v>
      </c>
      <c r="Q130" s="160">
        <v>0</v>
      </c>
      <c r="R130" s="160">
        <f>Q130*H130</f>
        <v>0</v>
      </c>
      <c r="S130" s="160">
        <v>0</v>
      </c>
      <c r="T130" s="160">
        <f>S130*H130</f>
        <v>0</v>
      </c>
      <c r="U130" s="161" t="s">
        <v>1</v>
      </c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2" t="s">
        <v>169</v>
      </c>
      <c r="AT130" s="162" t="s">
        <v>137</v>
      </c>
      <c r="AU130" s="162" t="s">
        <v>142</v>
      </c>
      <c r="AY130" s="14" t="s">
        <v>134</v>
      </c>
      <c r="BE130" s="163">
        <f>IF(N130="základná",J130,0)</f>
        <v>0</v>
      </c>
      <c r="BF130" s="163">
        <f>IF(N130="znížená",J130,0)</f>
        <v>176.29</v>
      </c>
      <c r="BG130" s="163">
        <f>IF(N130="zákl. prenesená",J130,0)</f>
        <v>0</v>
      </c>
      <c r="BH130" s="163">
        <f>IF(N130="zníž. prenesená",J130,0)</f>
        <v>0</v>
      </c>
      <c r="BI130" s="163">
        <f>IF(N130="nulová",J130,0)</f>
        <v>0</v>
      </c>
      <c r="BJ130" s="14" t="s">
        <v>142</v>
      </c>
      <c r="BK130" s="163">
        <f>ROUND(I130*H130,2)</f>
        <v>176.29</v>
      </c>
      <c r="BL130" s="14" t="s">
        <v>169</v>
      </c>
      <c r="BM130" s="162" t="s">
        <v>142</v>
      </c>
    </row>
    <row r="131" spans="1:65" s="2" customFormat="1">
      <c r="A131" s="28"/>
      <c r="B131" s="29"/>
      <c r="C131" s="28"/>
      <c r="D131" s="164" t="s">
        <v>143</v>
      </c>
      <c r="E131" s="28"/>
      <c r="F131" s="165" t="s">
        <v>342</v>
      </c>
      <c r="G131" s="28"/>
      <c r="H131" s="28"/>
      <c r="I131" s="28"/>
      <c r="J131" s="28"/>
      <c r="K131" s="28"/>
      <c r="L131" s="29"/>
      <c r="M131" s="166"/>
      <c r="N131" s="167"/>
      <c r="O131" s="57"/>
      <c r="P131" s="57"/>
      <c r="Q131" s="57"/>
      <c r="R131" s="57"/>
      <c r="S131" s="57"/>
      <c r="T131" s="57"/>
      <c r="U131" s="5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4" t="s">
        <v>143</v>
      </c>
      <c r="AU131" s="14" t="s">
        <v>142</v>
      </c>
    </row>
    <row r="132" spans="1:65" s="2" customFormat="1" ht="24.2" customHeight="1">
      <c r="A132" s="28"/>
      <c r="B132" s="150"/>
      <c r="C132" s="151" t="s">
        <v>142</v>
      </c>
      <c r="D132" s="151" t="s">
        <v>137</v>
      </c>
      <c r="E132" s="152" t="s">
        <v>343</v>
      </c>
      <c r="F132" s="153" t="s">
        <v>344</v>
      </c>
      <c r="G132" s="154" t="s">
        <v>151</v>
      </c>
      <c r="H132" s="155">
        <v>2</v>
      </c>
      <c r="I132" s="156">
        <v>3.99</v>
      </c>
      <c r="J132" s="156">
        <f>ROUND(I132*H132,2)</f>
        <v>7.98</v>
      </c>
      <c r="K132" s="157"/>
      <c r="L132" s="29"/>
      <c r="M132" s="158" t="s">
        <v>1</v>
      </c>
      <c r="N132" s="159" t="s">
        <v>40</v>
      </c>
      <c r="O132" s="160">
        <v>0</v>
      </c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0">
        <f>S132*H132</f>
        <v>0</v>
      </c>
      <c r="U132" s="161" t="s">
        <v>1</v>
      </c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2" t="s">
        <v>169</v>
      </c>
      <c r="AT132" s="162" t="s">
        <v>137</v>
      </c>
      <c r="AU132" s="162" t="s">
        <v>142</v>
      </c>
      <c r="AY132" s="14" t="s">
        <v>134</v>
      </c>
      <c r="BE132" s="163">
        <f>IF(N132="základná",J132,0)</f>
        <v>0</v>
      </c>
      <c r="BF132" s="163">
        <f>IF(N132="znížená",J132,0)</f>
        <v>7.98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4" t="s">
        <v>142</v>
      </c>
      <c r="BK132" s="163">
        <f>ROUND(I132*H132,2)</f>
        <v>7.98</v>
      </c>
      <c r="BL132" s="14" t="s">
        <v>169</v>
      </c>
      <c r="BM132" s="162" t="s">
        <v>148</v>
      </c>
    </row>
    <row r="133" spans="1:65" s="2" customFormat="1" ht="19.5">
      <c r="A133" s="28"/>
      <c r="B133" s="29"/>
      <c r="C133" s="28"/>
      <c r="D133" s="164" t="s">
        <v>143</v>
      </c>
      <c r="E133" s="28"/>
      <c r="F133" s="165" t="s">
        <v>344</v>
      </c>
      <c r="G133" s="28"/>
      <c r="H133" s="28"/>
      <c r="I133" s="28"/>
      <c r="J133" s="28"/>
      <c r="K133" s="28"/>
      <c r="L133" s="29"/>
      <c r="M133" s="166"/>
      <c r="N133" s="167"/>
      <c r="O133" s="57"/>
      <c r="P133" s="57"/>
      <c r="Q133" s="57"/>
      <c r="R133" s="57"/>
      <c r="S133" s="57"/>
      <c r="T133" s="57"/>
      <c r="U133" s="5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143</v>
      </c>
      <c r="AU133" s="14" t="s">
        <v>142</v>
      </c>
    </row>
    <row r="134" spans="1:65" s="2" customFormat="1" ht="16.5" customHeight="1">
      <c r="A134" s="28"/>
      <c r="B134" s="150"/>
      <c r="C134" s="151" t="s">
        <v>133</v>
      </c>
      <c r="D134" s="151" t="s">
        <v>137</v>
      </c>
      <c r="E134" s="152" t="s">
        <v>345</v>
      </c>
      <c r="F134" s="153" t="s">
        <v>346</v>
      </c>
      <c r="G134" s="154" t="s">
        <v>151</v>
      </c>
      <c r="H134" s="155">
        <v>34</v>
      </c>
      <c r="I134" s="156">
        <v>3.52</v>
      </c>
      <c r="J134" s="156">
        <f>ROUND(I134*H134,2)</f>
        <v>119.68</v>
      </c>
      <c r="K134" s="157"/>
      <c r="L134" s="29"/>
      <c r="M134" s="158" t="s">
        <v>1</v>
      </c>
      <c r="N134" s="159" t="s">
        <v>40</v>
      </c>
      <c r="O134" s="160">
        <v>0</v>
      </c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0">
        <f>S134*H134</f>
        <v>0</v>
      </c>
      <c r="U134" s="161" t="s">
        <v>1</v>
      </c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2" t="s">
        <v>169</v>
      </c>
      <c r="AT134" s="162" t="s">
        <v>137</v>
      </c>
      <c r="AU134" s="162" t="s">
        <v>142</v>
      </c>
      <c r="AY134" s="14" t="s">
        <v>134</v>
      </c>
      <c r="BE134" s="163">
        <f>IF(N134="základná",J134,0)</f>
        <v>0</v>
      </c>
      <c r="BF134" s="163">
        <f>IF(N134="znížená",J134,0)</f>
        <v>119.68</v>
      </c>
      <c r="BG134" s="163">
        <f>IF(N134="zákl. prenesená",J134,0)</f>
        <v>0</v>
      </c>
      <c r="BH134" s="163">
        <f>IF(N134="zníž. prenesená",J134,0)</f>
        <v>0</v>
      </c>
      <c r="BI134" s="163">
        <f>IF(N134="nulová",J134,0)</f>
        <v>0</v>
      </c>
      <c r="BJ134" s="14" t="s">
        <v>142</v>
      </c>
      <c r="BK134" s="163">
        <f>ROUND(I134*H134,2)</f>
        <v>119.68</v>
      </c>
      <c r="BL134" s="14" t="s">
        <v>169</v>
      </c>
      <c r="BM134" s="162" t="s">
        <v>152</v>
      </c>
    </row>
    <row r="135" spans="1:65" s="2" customFormat="1">
      <c r="A135" s="28"/>
      <c r="B135" s="29"/>
      <c r="C135" s="28"/>
      <c r="D135" s="164" t="s">
        <v>143</v>
      </c>
      <c r="E135" s="28"/>
      <c r="F135" s="165" t="s">
        <v>346</v>
      </c>
      <c r="G135" s="28"/>
      <c r="H135" s="28"/>
      <c r="I135" s="28"/>
      <c r="J135" s="28"/>
      <c r="K135" s="28"/>
      <c r="L135" s="29"/>
      <c r="M135" s="166"/>
      <c r="N135" s="167"/>
      <c r="O135" s="57"/>
      <c r="P135" s="57"/>
      <c r="Q135" s="57"/>
      <c r="R135" s="57"/>
      <c r="S135" s="57"/>
      <c r="T135" s="57"/>
      <c r="U135" s="5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143</v>
      </c>
      <c r="AU135" s="14" t="s">
        <v>142</v>
      </c>
    </row>
    <row r="136" spans="1:65" s="2" customFormat="1" ht="24.2" customHeight="1">
      <c r="A136" s="28"/>
      <c r="B136" s="150"/>
      <c r="C136" s="168" t="s">
        <v>148</v>
      </c>
      <c r="D136" s="168" t="s">
        <v>131</v>
      </c>
      <c r="E136" s="169" t="s">
        <v>347</v>
      </c>
      <c r="F136" s="170" t="s">
        <v>348</v>
      </c>
      <c r="G136" s="171" t="s">
        <v>151</v>
      </c>
      <c r="H136" s="172">
        <v>10</v>
      </c>
      <c r="I136" s="173">
        <v>8.23</v>
      </c>
      <c r="J136" s="173">
        <f>ROUND(I136*H136,2)</f>
        <v>82.3</v>
      </c>
      <c r="K136" s="174"/>
      <c r="L136" s="175"/>
      <c r="M136" s="176" t="s">
        <v>1</v>
      </c>
      <c r="N136" s="177" t="s">
        <v>40</v>
      </c>
      <c r="O136" s="160">
        <v>0</v>
      </c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0">
        <f>S136*H136</f>
        <v>0</v>
      </c>
      <c r="U136" s="161" t="s">
        <v>1</v>
      </c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2" t="s">
        <v>196</v>
      </c>
      <c r="AT136" s="162" t="s">
        <v>131</v>
      </c>
      <c r="AU136" s="162" t="s">
        <v>142</v>
      </c>
      <c r="AY136" s="14" t="s">
        <v>134</v>
      </c>
      <c r="BE136" s="163">
        <f>IF(N136="základná",J136,0)</f>
        <v>0</v>
      </c>
      <c r="BF136" s="163">
        <f>IF(N136="znížená",J136,0)</f>
        <v>82.3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4" t="s">
        <v>142</v>
      </c>
      <c r="BK136" s="163">
        <f>ROUND(I136*H136,2)</f>
        <v>82.3</v>
      </c>
      <c r="BL136" s="14" t="s">
        <v>169</v>
      </c>
      <c r="BM136" s="162" t="s">
        <v>155</v>
      </c>
    </row>
    <row r="137" spans="1:65" s="2" customFormat="1" ht="19.5">
      <c r="A137" s="28"/>
      <c r="B137" s="29"/>
      <c r="C137" s="28"/>
      <c r="D137" s="164" t="s">
        <v>143</v>
      </c>
      <c r="E137" s="28"/>
      <c r="F137" s="165" t="s">
        <v>348</v>
      </c>
      <c r="G137" s="28"/>
      <c r="H137" s="28"/>
      <c r="I137" s="28"/>
      <c r="J137" s="28"/>
      <c r="K137" s="28"/>
      <c r="L137" s="29"/>
      <c r="M137" s="166"/>
      <c r="N137" s="167"/>
      <c r="O137" s="57"/>
      <c r="P137" s="57"/>
      <c r="Q137" s="57"/>
      <c r="R137" s="57"/>
      <c r="S137" s="57"/>
      <c r="T137" s="57"/>
      <c r="U137" s="5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143</v>
      </c>
      <c r="AU137" s="14" t="s">
        <v>142</v>
      </c>
    </row>
    <row r="138" spans="1:65" s="2" customFormat="1" ht="24.2" customHeight="1">
      <c r="A138" s="28"/>
      <c r="B138" s="150"/>
      <c r="C138" s="168" t="s">
        <v>156</v>
      </c>
      <c r="D138" s="168" t="s">
        <v>131</v>
      </c>
      <c r="E138" s="169" t="s">
        <v>351</v>
      </c>
      <c r="F138" s="170" t="s">
        <v>352</v>
      </c>
      <c r="G138" s="171" t="s">
        <v>151</v>
      </c>
      <c r="H138" s="172">
        <v>19</v>
      </c>
      <c r="I138" s="173">
        <v>8.44</v>
      </c>
      <c r="J138" s="173">
        <f>ROUND(I138*H138,2)</f>
        <v>160.36000000000001</v>
      </c>
      <c r="K138" s="174"/>
      <c r="L138" s="175"/>
      <c r="M138" s="176" t="s">
        <v>1</v>
      </c>
      <c r="N138" s="177" t="s">
        <v>40</v>
      </c>
      <c r="O138" s="160">
        <v>0</v>
      </c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0">
        <f>S138*H138</f>
        <v>0</v>
      </c>
      <c r="U138" s="161" t="s">
        <v>1</v>
      </c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2" t="s">
        <v>196</v>
      </c>
      <c r="AT138" s="162" t="s">
        <v>131</v>
      </c>
      <c r="AU138" s="162" t="s">
        <v>142</v>
      </c>
      <c r="AY138" s="14" t="s">
        <v>134</v>
      </c>
      <c r="BE138" s="163">
        <f>IF(N138="základná",J138,0)</f>
        <v>0</v>
      </c>
      <c r="BF138" s="163">
        <f>IF(N138="znížená",J138,0)</f>
        <v>160.36000000000001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4" t="s">
        <v>142</v>
      </c>
      <c r="BK138" s="163">
        <f>ROUND(I138*H138,2)</f>
        <v>160.36000000000001</v>
      </c>
      <c r="BL138" s="14" t="s">
        <v>169</v>
      </c>
      <c r="BM138" s="162" t="s">
        <v>159</v>
      </c>
    </row>
    <row r="139" spans="1:65" s="2" customFormat="1" ht="19.5">
      <c r="A139" s="28"/>
      <c r="B139" s="29"/>
      <c r="C139" s="28"/>
      <c r="D139" s="164" t="s">
        <v>143</v>
      </c>
      <c r="E139" s="28"/>
      <c r="F139" s="165" t="s">
        <v>352</v>
      </c>
      <c r="G139" s="28"/>
      <c r="H139" s="28"/>
      <c r="I139" s="28"/>
      <c r="J139" s="28"/>
      <c r="K139" s="28"/>
      <c r="L139" s="29"/>
      <c r="M139" s="166"/>
      <c r="N139" s="167"/>
      <c r="O139" s="57"/>
      <c r="P139" s="57"/>
      <c r="Q139" s="57"/>
      <c r="R139" s="57"/>
      <c r="S139" s="57"/>
      <c r="T139" s="57"/>
      <c r="U139" s="5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143</v>
      </c>
      <c r="AU139" s="14" t="s">
        <v>142</v>
      </c>
    </row>
    <row r="140" spans="1:65" s="2" customFormat="1" ht="24.2" customHeight="1">
      <c r="A140" s="28"/>
      <c r="B140" s="150"/>
      <c r="C140" s="168" t="s">
        <v>152</v>
      </c>
      <c r="D140" s="168" t="s">
        <v>131</v>
      </c>
      <c r="E140" s="169" t="s">
        <v>353</v>
      </c>
      <c r="F140" s="170" t="s">
        <v>354</v>
      </c>
      <c r="G140" s="171" t="s">
        <v>151</v>
      </c>
      <c r="H140" s="172">
        <v>1</v>
      </c>
      <c r="I140" s="173">
        <v>8.44</v>
      </c>
      <c r="J140" s="173">
        <f>ROUND(I140*H140,2)</f>
        <v>8.44</v>
      </c>
      <c r="K140" s="174"/>
      <c r="L140" s="175"/>
      <c r="M140" s="176" t="s">
        <v>1</v>
      </c>
      <c r="N140" s="177" t="s">
        <v>40</v>
      </c>
      <c r="O140" s="160">
        <v>0</v>
      </c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0">
        <f>S140*H140</f>
        <v>0</v>
      </c>
      <c r="U140" s="161" t="s">
        <v>1</v>
      </c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2" t="s">
        <v>196</v>
      </c>
      <c r="AT140" s="162" t="s">
        <v>131</v>
      </c>
      <c r="AU140" s="162" t="s">
        <v>142</v>
      </c>
      <c r="AY140" s="14" t="s">
        <v>134</v>
      </c>
      <c r="BE140" s="163">
        <f>IF(N140="základná",J140,0)</f>
        <v>0</v>
      </c>
      <c r="BF140" s="163">
        <f>IF(N140="znížená",J140,0)</f>
        <v>8.44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4" t="s">
        <v>142</v>
      </c>
      <c r="BK140" s="163">
        <f>ROUND(I140*H140,2)</f>
        <v>8.44</v>
      </c>
      <c r="BL140" s="14" t="s">
        <v>169</v>
      </c>
      <c r="BM140" s="162" t="s">
        <v>162</v>
      </c>
    </row>
    <row r="141" spans="1:65" s="2" customFormat="1" ht="19.5">
      <c r="A141" s="28"/>
      <c r="B141" s="29"/>
      <c r="C141" s="28"/>
      <c r="D141" s="164" t="s">
        <v>143</v>
      </c>
      <c r="E141" s="28"/>
      <c r="F141" s="165" t="s">
        <v>354</v>
      </c>
      <c r="G141" s="28"/>
      <c r="H141" s="28"/>
      <c r="I141" s="28"/>
      <c r="J141" s="28"/>
      <c r="K141" s="28"/>
      <c r="L141" s="29"/>
      <c r="M141" s="166"/>
      <c r="N141" s="167"/>
      <c r="O141" s="57"/>
      <c r="P141" s="57"/>
      <c r="Q141" s="57"/>
      <c r="R141" s="57"/>
      <c r="S141" s="57"/>
      <c r="T141" s="57"/>
      <c r="U141" s="5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143</v>
      </c>
      <c r="AU141" s="14" t="s">
        <v>142</v>
      </c>
    </row>
    <row r="142" spans="1:65" s="2" customFormat="1" ht="16.5" customHeight="1">
      <c r="A142" s="28"/>
      <c r="B142" s="150"/>
      <c r="C142" s="151" t="s">
        <v>163</v>
      </c>
      <c r="D142" s="151" t="s">
        <v>137</v>
      </c>
      <c r="E142" s="152" t="s">
        <v>355</v>
      </c>
      <c r="F142" s="153" t="s">
        <v>356</v>
      </c>
      <c r="G142" s="154" t="s">
        <v>151</v>
      </c>
      <c r="H142" s="155">
        <v>1</v>
      </c>
      <c r="I142" s="156">
        <v>4.33</v>
      </c>
      <c r="J142" s="156">
        <f>ROUND(I142*H142,2)</f>
        <v>4.33</v>
      </c>
      <c r="K142" s="157"/>
      <c r="L142" s="29"/>
      <c r="M142" s="158" t="s">
        <v>1</v>
      </c>
      <c r="N142" s="159" t="s">
        <v>40</v>
      </c>
      <c r="O142" s="160">
        <v>0</v>
      </c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0">
        <f>S142*H142</f>
        <v>0</v>
      </c>
      <c r="U142" s="161" t="s">
        <v>1</v>
      </c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2" t="s">
        <v>169</v>
      </c>
      <c r="AT142" s="162" t="s">
        <v>137</v>
      </c>
      <c r="AU142" s="162" t="s">
        <v>142</v>
      </c>
      <c r="AY142" s="14" t="s">
        <v>134</v>
      </c>
      <c r="BE142" s="163">
        <f>IF(N142="základná",J142,0)</f>
        <v>0</v>
      </c>
      <c r="BF142" s="163">
        <f>IF(N142="znížená",J142,0)</f>
        <v>4.33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4" t="s">
        <v>142</v>
      </c>
      <c r="BK142" s="163">
        <f>ROUND(I142*H142,2)</f>
        <v>4.33</v>
      </c>
      <c r="BL142" s="14" t="s">
        <v>169</v>
      </c>
      <c r="BM142" s="162" t="s">
        <v>166</v>
      </c>
    </row>
    <row r="143" spans="1:65" s="2" customFormat="1">
      <c r="A143" s="28"/>
      <c r="B143" s="29"/>
      <c r="C143" s="28"/>
      <c r="D143" s="164" t="s">
        <v>143</v>
      </c>
      <c r="E143" s="28"/>
      <c r="F143" s="165" t="s">
        <v>356</v>
      </c>
      <c r="G143" s="28"/>
      <c r="H143" s="28"/>
      <c r="I143" s="28"/>
      <c r="J143" s="28"/>
      <c r="K143" s="28"/>
      <c r="L143" s="29"/>
      <c r="M143" s="166"/>
      <c r="N143" s="167"/>
      <c r="O143" s="57"/>
      <c r="P143" s="57"/>
      <c r="Q143" s="57"/>
      <c r="R143" s="57"/>
      <c r="S143" s="57"/>
      <c r="T143" s="57"/>
      <c r="U143" s="5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4" t="s">
        <v>143</v>
      </c>
      <c r="AU143" s="14" t="s">
        <v>142</v>
      </c>
    </row>
    <row r="144" spans="1:65" s="2" customFormat="1" ht="24.2" customHeight="1">
      <c r="A144" s="28"/>
      <c r="B144" s="150"/>
      <c r="C144" s="168" t="s">
        <v>155</v>
      </c>
      <c r="D144" s="168" t="s">
        <v>131</v>
      </c>
      <c r="E144" s="169" t="s">
        <v>357</v>
      </c>
      <c r="F144" s="170" t="s">
        <v>358</v>
      </c>
      <c r="G144" s="171" t="s">
        <v>151</v>
      </c>
      <c r="H144" s="172">
        <v>1</v>
      </c>
      <c r="I144" s="173">
        <v>10.88</v>
      </c>
      <c r="J144" s="173">
        <f>ROUND(I144*H144,2)</f>
        <v>10.88</v>
      </c>
      <c r="K144" s="174"/>
      <c r="L144" s="175"/>
      <c r="M144" s="176" t="s">
        <v>1</v>
      </c>
      <c r="N144" s="177" t="s">
        <v>40</v>
      </c>
      <c r="O144" s="160">
        <v>0</v>
      </c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0">
        <f>S144*H144</f>
        <v>0</v>
      </c>
      <c r="U144" s="161" t="s">
        <v>1</v>
      </c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2" t="s">
        <v>196</v>
      </c>
      <c r="AT144" s="162" t="s">
        <v>131</v>
      </c>
      <c r="AU144" s="162" t="s">
        <v>142</v>
      </c>
      <c r="AY144" s="14" t="s">
        <v>134</v>
      </c>
      <c r="BE144" s="163">
        <f>IF(N144="základná",J144,0)</f>
        <v>0</v>
      </c>
      <c r="BF144" s="163">
        <f>IF(N144="znížená",J144,0)</f>
        <v>10.88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4" t="s">
        <v>142</v>
      </c>
      <c r="BK144" s="163">
        <f>ROUND(I144*H144,2)</f>
        <v>10.88</v>
      </c>
      <c r="BL144" s="14" t="s">
        <v>169</v>
      </c>
      <c r="BM144" s="162" t="s">
        <v>169</v>
      </c>
    </row>
    <row r="145" spans="1:65" s="2" customFormat="1" ht="19.5">
      <c r="A145" s="28"/>
      <c r="B145" s="29"/>
      <c r="C145" s="28"/>
      <c r="D145" s="164" t="s">
        <v>143</v>
      </c>
      <c r="E145" s="28"/>
      <c r="F145" s="165" t="s">
        <v>358</v>
      </c>
      <c r="G145" s="28"/>
      <c r="H145" s="28"/>
      <c r="I145" s="28"/>
      <c r="J145" s="28"/>
      <c r="K145" s="28"/>
      <c r="L145" s="29"/>
      <c r="M145" s="166"/>
      <c r="N145" s="167"/>
      <c r="O145" s="57"/>
      <c r="P145" s="57"/>
      <c r="Q145" s="57"/>
      <c r="R145" s="57"/>
      <c r="S145" s="57"/>
      <c r="T145" s="57"/>
      <c r="U145" s="5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143</v>
      </c>
      <c r="AU145" s="14" t="s">
        <v>142</v>
      </c>
    </row>
    <row r="146" spans="1:65" s="2" customFormat="1" ht="24.2" customHeight="1">
      <c r="A146" s="28"/>
      <c r="B146" s="150"/>
      <c r="C146" s="151" t="s">
        <v>170</v>
      </c>
      <c r="D146" s="151" t="s">
        <v>137</v>
      </c>
      <c r="E146" s="152" t="s">
        <v>361</v>
      </c>
      <c r="F146" s="153" t="s">
        <v>362</v>
      </c>
      <c r="G146" s="154" t="s">
        <v>151</v>
      </c>
      <c r="H146" s="155">
        <v>10</v>
      </c>
      <c r="I146" s="156">
        <v>3.36</v>
      </c>
      <c r="J146" s="156">
        <f>ROUND(I146*H146,2)</f>
        <v>33.6</v>
      </c>
      <c r="K146" s="157"/>
      <c r="L146" s="29"/>
      <c r="M146" s="158" t="s">
        <v>1</v>
      </c>
      <c r="N146" s="159" t="s">
        <v>40</v>
      </c>
      <c r="O146" s="160">
        <v>0</v>
      </c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0">
        <f>S146*H146</f>
        <v>0</v>
      </c>
      <c r="U146" s="161" t="s">
        <v>1</v>
      </c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2" t="s">
        <v>169</v>
      </c>
      <c r="AT146" s="162" t="s">
        <v>137</v>
      </c>
      <c r="AU146" s="162" t="s">
        <v>142</v>
      </c>
      <c r="AY146" s="14" t="s">
        <v>134</v>
      </c>
      <c r="BE146" s="163">
        <f>IF(N146="základná",J146,0)</f>
        <v>0</v>
      </c>
      <c r="BF146" s="163">
        <f>IF(N146="znížená",J146,0)</f>
        <v>33.6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4" t="s">
        <v>142</v>
      </c>
      <c r="BK146" s="163">
        <f>ROUND(I146*H146,2)</f>
        <v>33.6</v>
      </c>
      <c r="BL146" s="14" t="s">
        <v>169</v>
      </c>
      <c r="BM146" s="162" t="s">
        <v>173</v>
      </c>
    </row>
    <row r="147" spans="1:65" s="2" customFormat="1" ht="19.5">
      <c r="A147" s="28"/>
      <c r="B147" s="29"/>
      <c r="C147" s="28"/>
      <c r="D147" s="164" t="s">
        <v>143</v>
      </c>
      <c r="E147" s="28"/>
      <c r="F147" s="165" t="s">
        <v>362</v>
      </c>
      <c r="G147" s="28"/>
      <c r="H147" s="28"/>
      <c r="I147" s="28"/>
      <c r="J147" s="28"/>
      <c r="K147" s="28"/>
      <c r="L147" s="29"/>
      <c r="M147" s="166"/>
      <c r="N147" s="167"/>
      <c r="O147" s="57"/>
      <c r="P147" s="57"/>
      <c r="Q147" s="57"/>
      <c r="R147" s="57"/>
      <c r="S147" s="57"/>
      <c r="T147" s="57"/>
      <c r="U147" s="5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143</v>
      </c>
      <c r="AU147" s="14" t="s">
        <v>142</v>
      </c>
    </row>
    <row r="148" spans="1:65" s="2" customFormat="1" ht="24.2" customHeight="1">
      <c r="A148" s="28"/>
      <c r="B148" s="150"/>
      <c r="C148" s="168" t="s">
        <v>159</v>
      </c>
      <c r="D148" s="168" t="s">
        <v>131</v>
      </c>
      <c r="E148" s="169" t="s">
        <v>363</v>
      </c>
      <c r="F148" s="170" t="s">
        <v>364</v>
      </c>
      <c r="G148" s="171" t="s">
        <v>151</v>
      </c>
      <c r="H148" s="172">
        <v>10</v>
      </c>
      <c r="I148" s="173">
        <v>10.77</v>
      </c>
      <c r="J148" s="173">
        <f>ROUND(I148*H148,2)</f>
        <v>107.7</v>
      </c>
      <c r="K148" s="174"/>
      <c r="L148" s="175"/>
      <c r="M148" s="176" t="s">
        <v>1</v>
      </c>
      <c r="N148" s="177" t="s">
        <v>40</v>
      </c>
      <c r="O148" s="160">
        <v>0</v>
      </c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0">
        <f>S148*H148</f>
        <v>0</v>
      </c>
      <c r="U148" s="161" t="s">
        <v>1</v>
      </c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2" t="s">
        <v>196</v>
      </c>
      <c r="AT148" s="162" t="s">
        <v>131</v>
      </c>
      <c r="AU148" s="162" t="s">
        <v>142</v>
      </c>
      <c r="AY148" s="14" t="s">
        <v>134</v>
      </c>
      <c r="BE148" s="163">
        <f>IF(N148="základná",J148,0)</f>
        <v>0</v>
      </c>
      <c r="BF148" s="163">
        <f>IF(N148="znížená",J148,0)</f>
        <v>107.7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4" t="s">
        <v>142</v>
      </c>
      <c r="BK148" s="163">
        <f>ROUND(I148*H148,2)</f>
        <v>107.7</v>
      </c>
      <c r="BL148" s="14" t="s">
        <v>169</v>
      </c>
      <c r="BM148" s="162" t="s">
        <v>7</v>
      </c>
    </row>
    <row r="149" spans="1:65" s="2" customFormat="1">
      <c r="A149" s="28"/>
      <c r="B149" s="29"/>
      <c r="C149" s="28"/>
      <c r="D149" s="164" t="s">
        <v>143</v>
      </c>
      <c r="E149" s="28"/>
      <c r="F149" s="165" t="s">
        <v>364</v>
      </c>
      <c r="G149" s="28"/>
      <c r="H149" s="28"/>
      <c r="I149" s="28"/>
      <c r="J149" s="28"/>
      <c r="K149" s="28"/>
      <c r="L149" s="29"/>
      <c r="M149" s="166"/>
      <c r="N149" s="167"/>
      <c r="O149" s="57"/>
      <c r="P149" s="57"/>
      <c r="Q149" s="57"/>
      <c r="R149" s="57"/>
      <c r="S149" s="57"/>
      <c r="T149" s="57"/>
      <c r="U149" s="5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143</v>
      </c>
      <c r="AU149" s="14" t="s">
        <v>142</v>
      </c>
    </row>
    <row r="150" spans="1:65" s="2" customFormat="1" ht="24.2" customHeight="1">
      <c r="A150" s="28"/>
      <c r="B150" s="150"/>
      <c r="C150" s="151" t="s">
        <v>176</v>
      </c>
      <c r="D150" s="151" t="s">
        <v>137</v>
      </c>
      <c r="E150" s="152" t="s">
        <v>367</v>
      </c>
      <c r="F150" s="153" t="s">
        <v>368</v>
      </c>
      <c r="G150" s="154" t="s">
        <v>151</v>
      </c>
      <c r="H150" s="155">
        <v>20</v>
      </c>
      <c r="I150" s="156">
        <v>3.67</v>
      </c>
      <c r="J150" s="156">
        <f>ROUND(I150*H150,2)</f>
        <v>73.400000000000006</v>
      </c>
      <c r="K150" s="157"/>
      <c r="L150" s="29"/>
      <c r="M150" s="158" t="s">
        <v>1</v>
      </c>
      <c r="N150" s="159" t="s">
        <v>40</v>
      </c>
      <c r="O150" s="160">
        <v>0</v>
      </c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0">
        <f>S150*H150</f>
        <v>0</v>
      </c>
      <c r="U150" s="161" t="s">
        <v>1</v>
      </c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2" t="s">
        <v>169</v>
      </c>
      <c r="AT150" s="162" t="s">
        <v>137</v>
      </c>
      <c r="AU150" s="162" t="s">
        <v>142</v>
      </c>
      <c r="AY150" s="14" t="s">
        <v>134</v>
      </c>
      <c r="BE150" s="163">
        <f>IF(N150="základná",J150,0)</f>
        <v>0</v>
      </c>
      <c r="BF150" s="163">
        <f>IF(N150="znížená",J150,0)</f>
        <v>73.400000000000006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4" t="s">
        <v>142</v>
      </c>
      <c r="BK150" s="163">
        <f>ROUND(I150*H150,2)</f>
        <v>73.400000000000006</v>
      </c>
      <c r="BL150" s="14" t="s">
        <v>169</v>
      </c>
      <c r="BM150" s="162" t="s">
        <v>179</v>
      </c>
    </row>
    <row r="151" spans="1:65" s="2" customFormat="1" ht="19.5">
      <c r="A151" s="28"/>
      <c r="B151" s="29"/>
      <c r="C151" s="28"/>
      <c r="D151" s="164" t="s">
        <v>143</v>
      </c>
      <c r="E151" s="28"/>
      <c r="F151" s="165" t="s">
        <v>368</v>
      </c>
      <c r="G151" s="28"/>
      <c r="H151" s="28"/>
      <c r="I151" s="28"/>
      <c r="J151" s="28"/>
      <c r="K151" s="28"/>
      <c r="L151" s="29"/>
      <c r="M151" s="166"/>
      <c r="N151" s="167"/>
      <c r="O151" s="57"/>
      <c r="P151" s="57"/>
      <c r="Q151" s="57"/>
      <c r="R151" s="57"/>
      <c r="S151" s="57"/>
      <c r="T151" s="57"/>
      <c r="U151" s="5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4" t="s">
        <v>143</v>
      </c>
      <c r="AU151" s="14" t="s">
        <v>142</v>
      </c>
    </row>
    <row r="152" spans="1:65" s="2" customFormat="1" ht="24.2" customHeight="1">
      <c r="A152" s="28"/>
      <c r="B152" s="150"/>
      <c r="C152" s="168" t="s">
        <v>162</v>
      </c>
      <c r="D152" s="168" t="s">
        <v>131</v>
      </c>
      <c r="E152" s="169" t="s">
        <v>369</v>
      </c>
      <c r="F152" s="170" t="s">
        <v>370</v>
      </c>
      <c r="G152" s="171" t="s">
        <v>151</v>
      </c>
      <c r="H152" s="172">
        <v>19</v>
      </c>
      <c r="I152" s="173">
        <v>11.28</v>
      </c>
      <c r="J152" s="173">
        <f>ROUND(I152*H152,2)</f>
        <v>214.32</v>
      </c>
      <c r="K152" s="174"/>
      <c r="L152" s="175"/>
      <c r="M152" s="176" t="s">
        <v>1</v>
      </c>
      <c r="N152" s="177" t="s">
        <v>40</v>
      </c>
      <c r="O152" s="160">
        <v>0</v>
      </c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0">
        <f>S152*H152</f>
        <v>0</v>
      </c>
      <c r="U152" s="161" t="s">
        <v>1</v>
      </c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2" t="s">
        <v>196</v>
      </c>
      <c r="AT152" s="162" t="s">
        <v>131</v>
      </c>
      <c r="AU152" s="162" t="s">
        <v>142</v>
      </c>
      <c r="AY152" s="14" t="s">
        <v>134</v>
      </c>
      <c r="BE152" s="163">
        <f>IF(N152="základná",J152,0)</f>
        <v>0</v>
      </c>
      <c r="BF152" s="163">
        <f>IF(N152="znížená",J152,0)</f>
        <v>214.32</v>
      </c>
      <c r="BG152" s="163">
        <f>IF(N152="zákl. prenesená",J152,0)</f>
        <v>0</v>
      </c>
      <c r="BH152" s="163">
        <f>IF(N152="zníž. prenesená",J152,0)</f>
        <v>0</v>
      </c>
      <c r="BI152" s="163">
        <f>IF(N152="nulová",J152,0)</f>
        <v>0</v>
      </c>
      <c r="BJ152" s="14" t="s">
        <v>142</v>
      </c>
      <c r="BK152" s="163">
        <f>ROUND(I152*H152,2)</f>
        <v>214.32</v>
      </c>
      <c r="BL152" s="14" t="s">
        <v>169</v>
      </c>
      <c r="BM152" s="162" t="s">
        <v>182</v>
      </c>
    </row>
    <row r="153" spans="1:65" s="2" customFormat="1">
      <c r="A153" s="28"/>
      <c r="B153" s="29"/>
      <c r="C153" s="28"/>
      <c r="D153" s="164" t="s">
        <v>143</v>
      </c>
      <c r="E153" s="28"/>
      <c r="F153" s="165" t="s">
        <v>370</v>
      </c>
      <c r="G153" s="28"/>
      <c r="H153" s="28"/>
      <c r="I153" s="28"/>
      <c r="J153" s="28"/>
      <c r="K153" s="28"/>
      <c r="L153" s="29"/>
      <c r="M153" s="166"/>
      <c r="N153" s="167"/>
      <c r="O153" s="57"/>
      <c r="P153" s="57"/>
      <c r="Q153" s="57"/>
      <c r="R153" s="57"/>
      <c r="S153" s="57"/>
      <c r="T153" s="57"/>
      <c r="U153" s="5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143</v>
      </c>
      <c r="AU153" s="14" t="s">
        <v>142</v>
      </c>
    </row>
    <row r="154" spans="1:65" s="2" customFormat="1" ht="24.2" customHeight="1">
      <c r="A154" s="28"/>
      <c r="B154" s="150"/>
      <c r="C154" s="168" t="s">
        <v>183</v>
      </c>
      <c r="D154" s="168" t="s">
        <v>131</v>
      </c>
      <c r="E154" s="169" t="s">
        <v>371</v>
      </c>
      <c r="F154" s="170" t="s">
        <v>372</v>
      </c>
      <c r="G154" s="171" t="s">
        <v>151</v>
      </c>
      <c r="H154" s="172">
        <v>1</v>
      </c>
      <c r="I154" s="173">
        <v>11.28</v>
      </c>
      <c r="J154" s="173">
        <f>ROUND(I154*H154,2)</f>
        <v>11.28</v>
      </c>
      <c r="K154" s="174"/>
      <c r="L154" s="175"/>
      <c r="M154" s="176" t="s">
        <v>1</v>
      </c>
      <c r="N154" s="177" t="s">
        <v>40</v>
      </c>
      <c r="O154" s="160">
        <v>0</v>
      </c>
      <c r="P154" s="160">
        <f>O154*H154</f>
        <v>0</v>
      </c>
      <c r="Q154" s="160">
        <v>0</v>
      </c>
      <c r="R154" s="160">
        <f>Q154*H154</f>
        <v>0</v>
      </c>
      <c r="S154" s="160">
        <v>0</v>
      </c>
      <c r="T154" s="160">
        <f>S154*H154</f>
        <v>0</v>
      </c>
      <c r="U154" s="161" t="s">
        <v>1</v>
      </c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2" t="s">
        <v>196</v>
      </c>
      <c r="AT154" s="162" t="s">
        <v>131</v>
      </c>
      <c r="AU154" s="162" t="s">
        <v>142</v>
      </c>
      <c r="AY154" s="14" t="s">
        <v>134</v>
      </c>
      <c r="BE154" s="163">
        <f>IF(N154="základná",J154,0)</f>
        <v>0</v>
      </c>
      <c r="BF154" s="163">
        <f>IF(N154="znížená",J154,0)</f>
        <v>11.28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4" t="s">
        <v>142</v>
      </c>
      <c r="BK154" s="163">
        <f>ROUND(I154*H154,2)</f>
        <v>11.28</v>
      </c>
      <c r="BL154" s="14" t="s">
        <v>169</v>
      </c>
      <c r="BM154" s="162" t="s">
        <v>186</v>
      </c>
    </row>
    <row r="155" spans="1:65" s="2" customFormat="1">
      <c r="A155" s="28"/>
      <c r="B155" s="29"/>
      <c r="C155" s="28"/>
      <c r="D155" s="164" t="s">
        <v>143</v>
      </c>
      <c r="E155" s="28"/>
      <c r="F155" s="165" t="s">
        <v>372</v>
      </c>
      <c r="G155" s="28"/>
      <c r="H155" s="28"/>
      <c r="I155" s="28"/>
      <c r="J155" s="28"/>
      <c r="K155" s="28"/>
      <c r="L155" s="29"/>
      <c r="M155" s="166"/>
      <c r="N155" s="167"/>
      <c r="O155" s="57"/>
      <c r="P155" s="57"/>
      <c r="Q155" s="57"/>
      <c r="R155" s="57"/>
      <c r="S155" s="57"/>
      <c r="T155" s="57"/>
      <c r="U155" s="5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143</v>
      </c>
      <c r="AU155" s="14" t="s">
        <v>142</v>
      </c>
    </row>
    <row r="156" spans="1:65" s="2" customFormat="1" ht="24.2" customHeight="1">
      <c r="A156" s="28"/>
      <c r="B156" s="150"/>
      <c r="C156" s="151" t="s">
        <v>166</v>
      </c>
      <c r="D156" s="151" t="s">
        <v>137</v>
      </c>
      <c r="E156" s="152" t="s">
        <v>373</v>
      </c>
      <c r="F156" s="153" t="s">
        <v>374</v>
      </c>
      <c r="G156" s="154" t="s">
        <v>151</v>
      </c>
      <c r="H156" s="155">
        <v>1</v>
      </c>
      <c r="I156" s="156">
        <v>4.47</v>
      </c>
      <c r="J156" s="156">
        <f>ROUND(I156*H156,2)</f>
        <v>4.47</v>
      </c>
      <c r="K156" s="157"/>
      <c r="L156" s="29"/>
      <c r="M156" s="158" t="s">
        <v>1</v>
      </c>
      <c r="N156" s="159" t="s">
        <v>40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0">
        <f>S156*H156</f>
        <v>0</v>
      </c>
      <c r="U156" s="161" t="s">
        <v>1</v>
      </c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2" t="s">
        <v>169</v>
      </c>
      <c r="AT156" s="162" t="s">
        <v>137</v>
      </c>
      <c r="AU156" s="162" t="s">
        <v>142</v>
      </c>
      <c r="AY156" s="14" t="s">
        <v>134</v>
      </c>
      <c r="BE156" s="163">
        <f>IF(N156="základná",J156,0)</f>
        <v>0</v>
      </c>
      <c r="BF156" s="163">
        <f>IF(N156="znížená",J156,0)</f>
        <v>4.47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4" t="s">
        <v>142</v>
      </c>
      <c r="BK156" s="163">
        <f>ROUND(I156*H156,2)</f>
        <v>4.47</v>
      </c>
      <c r="BL156" s="14" t="s">
        <v>169</v>
      </c>
      <c r="BM156" s="162" t="s">
        <v>189</v>
      </c>
    </row>
    <row r="157" spans="1:65" s="2" customFormat="1" ht="19.5">
      <c r="A157" s="28"/>
      <c r="B157" s="29"/>
      <c r="C157" s="28"/>
      <c r="D157" s="164" t="s">
        <v>143</v>
      </c>
      <c r="E157" s="28"/>
      <c r="F157" s="165" t="s">
        <v>374</v>
      </c>
      <c r="G157" s="28"/>
      <c r="H157" s="28"/>
      <c r="I157" s="28"/>
      <c r="J157" s="28"/>
      <c r="K157" s="28"/>
      <c r="L157" s="29"/>
      <c r="M157" s="166"/>
      <c r="N157" s="167"/>
      <c r="O157" s="57"/>
      <c r="P157" s="57"/>
      <c r="Q157" s="57"/>
      <c r="R157" s="57"/>
      <c r="S157" s="57"/>
      <c r="T157" s="57"/>
      <c r="U157" s="5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143</v>
      </c>
      <c r="AU157" s="14" t="s">
        <v>142</v>
      </c>
    </row>
    <row r="158" spans="1:65" s="2" customFormat="1" ht="24.2" customHeight="1">
      <c r="A158" s="28"/>
      <c r="B158" s="150"/>
      <c r="C158" s="168" t="s">
        <v>190</v>
      </c>
      <c r="D158" s="168" t="s">
        <v>131</v>
      </c>
      <c r="E158" s="169" t="s">
        <v>428</v>
      </c>
      <c r="F158" s="170" t="s">
        <v>429</v>
      </c>
      <c r="G158" s="171" t="s">
        <v>151</v>
      </c>
      <c r="H158" s="172">
        <v>1</v>
      </c>
      <c r="I158" s="173">
        <v>17.28</v>
      </c>
      <c r="J158" s="173">
        <f>ROUND(I158*H158,2)</f>
        <v>17.28</v>
      </c>
      <c r="K158" s="174"/>
      <c r="L158" s="175"/>
      <c r="M158" s="176" t="s">
        <v>1</v>
      </c>
      <c r="N158" s="177" t="s">
        <v>40</v>
      </c>
      <c r="O158" s="160">
        <v>0</v>
      </c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0">
        <f>S158*H158</f>
        <v>0</v>
      </c>
      <c r="U158" s="161" t="s">
        <v>1</v>
      </c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2" t="s">
        <v>196</v>
      </c>
      <c r="AT158" s="162" t="s">
        <v>131</v>
      </c>
      <c r="AU158" s="162" t="s">
        <v>142</v>
      </c>
      <c r="AY158" s="14" t="s">
        <v>134</v>
      </c>
      <c r="BE158" s="163">
        <f>IF(N158="základná",J158,0)</f>
        <v>0</v>
      </c>
      <c r="BF158" s="163">
        <f>IF(N158="znížená",J158,0)</f>
        <v>17.28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4" t="s">
        <v>142</v>
      </c>
      <c r="BK158" s="163">
        <f>ROUND(I158*H158,2)</f>
        <v>17.28</v>
      </c>
      <c r="BL158" s="14" t="s">
        <v>169</v>
      </c>
      <c r="BM158" s="162" t="s">
        <v>193</v>
      </c>
    </row>
    <row r="159" spans="1:65" s="2" customFormat="1">
      <c r="A159" s="28"/>
      <c r="B159" s="29"/>
      <c r="C159" s="28"/>
      <c r="D159" s="164" t="s">
        <v>143</v>
      </c>
      <c r="E159" s="28"/>
      <c r="F159" s="165" t="s">
        <v>429</v>
      </c>
      <c r="G159" s="28"/>
      <c r="H159" s="28"/>
      <c r="I159" s="28"/>
      <c r="J159" s="28"/>
      <c r="K159" s="28"/>
      <c r="L159" s="29"/>
      <c r="M159" s="166"/>
      <c r="N159" s="167"/>
      <c r="O159" s="57"/>
      <c r="P159" s="57"/>
      <c r="Q159" s="57"/>
      <c r="R159" s="57"/>
      <c r="S159" s="57"/>
      <c r="T159" s="57"/>
      <c r="U159" s="5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143</v>
      </c>
      <c r="AU159" s="14" t="s">
        <v>142</v>
      </c>
    </row>
    <row r="160" spans="1:65" s="2" customFormat="1" ht="21.75" customHeight="1">
      <c r="A160" s="28"/>
      <c r="B160" s="150"/>
      <c r="C160" s="151" t="s">
        <v>169</v>
      </c>
      <c r="D160" s="151" t="s">
        <v>137</v>
      </c>
      <c r="E160" s="152" t="s">
        <v>381</v>
      </c>
      <c r="F160" s="153" t="s">
        <v>382</v>
      </c>
      <c r="G160" s="154" t="s">
        <v>328</v>
      </c>
      <c r="H160" s="155">
        <v>31</v>
      </c>
      <c r="I160" s="156">
        <v>0.73</v>
      </c>
      <c r="J160" s="156">
        <f>ROUND(I160*H160,2)</f>
        <v>22.63</v>
      </c>
      <c r="K160" s="157"/>
      <c r="L160" s="29"/>
      <c r="M160" s="158" t="s">
        <v>1</v>
      </c>
      <c r="N160" s="159" t="s">
        <v>40</v>
      </c>
      <c r="O160" s="160">
        <v>0</v>
      </c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0">
        <f>S160*H160</f>
        <v>0</v>
      </c>
      <c r="U160" s="161" t="s">
        <v>1</v>
      </c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2" t="s">
        <v>169</v>
      </c>
      <c r="AT160" s="162" t="s">
        <v>137</v>
      </c>
      <c r="AU160" s="162" t="s">
        <v>142</v>
      </c>
      <c r="AY160" s="14" t="s">
        <v>134</v>
      </c>
      <c r="BE160" s="163">
        <f>IF(N160="základná",J160,0)</f>
        <v>0</v>
      </c>
      <c r="BF160" s="163">
        <f>IF(N160="znížená",J160,0)</f>
        <v>22.63</v>
      </c>
      <c r="BG160" s="163">
        <f>IF(N160="zákl. prenesená",J160,0)</f>
        <v>0</v>
      </c>
      <c r="BH160" s="163">
        <f>IF(N160="zníž. prenesená",J160,0)</f>
        <v>0</v>
      </c>
      <c r="BI160" s="163">
        <f>IF(N160="nulová",J160,0)</f>
        <v>0</v>
      </c>
      <c r="BJ160" s="14" t="s">
        <v>142</v>
      </c>
      <c r="BK160" s="163">
        <f>ROUND(I160*H160,2)</f>
        <v>22.63</v>
      </c>
      <c r="BL160" s="14" t="s">
        <v>169</v>
      </c>
      <c r="BM160" s="162" t="s">
        <v>196</v>
      </c>
    </row>
    <row r="161" spans="1:65" s="2" customFormat="1">
      <c r="A161" s="28"/>
      <c r="B161" s="29"/>
      <c r="C161" s="28"/>
      <c r="D161" s="164" t="s">
        <v>143</v>
      </c>
      <c r="E161" s="28"/>
      <c r="F161" s="165" t="s">
        <v>382</v>
      </c>
      <c r="G161" s="28"/>
      <c r="H161" s="28"/>
      <c r="I161" s="28"/>
      <c r="J161" s="28"/>
      <c r="K161" s="28"/>
      <c r="L161" s="29"/>
      <c r="M161" s="166"/>
      <c r="N161" s="167"/>
      <c r="O161" s="57"/>
      <c r="P161" s="57"/>
      <c r="Q161" s="57"/>
      <c r="R161" s="57"/>
      <c r="S161" s="57"/>
      <c r="T161" s="57"/>
      <c r="U161" s="5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143</v>
      </c>
      <c r="AU161" s="14" t="s">
        <v>142</v>
      </c>
    </row>
    <row r="162" spans="1:65" s="2" customFormat="1" ht="16.5" customHeight="1">
      <c r="A162" s="28"/>
      <c r="B162" s="150"/>
      <c r="C162" s="168" t="s">
        <v>197</v>
      </c>
      <c r="D162" s="168" t="s">
        <v>131</v>
      </c>
      <c r="E162" s="169" t="s">
        <v>383</v>
      </c>
      <c r="F162" s="170" t="s">
        <v>384</v>
      </c>
      <c r="G162" s="171" t="s">
        <v>151</v>
      </c>
      <c r="H162" s="172">
        <v>25</v>
      </c>
      <c r="I162" s="173">
        <v>9.1999999999999993</v>
      </c>
      <c r="J162" s="173">
        <f>ROUND(I162*H162,2)</f>
        <v>230</v>
      </c>
      <c r="K162" s="174"/>
      <c r="L162" s="175"/>
      <c r="M162" s="176" t="s">
        <v>1</v>
      </c>
      <c r="N162" s="177" t="s">
        <v>40</v>
      </c>
      <c r="O162" s="160">
        <v>0</v>
      </c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0">
        <f>S162*H162</f>
        <v>0</v>
      </c>
      <c r="U162" s="161" t="s">
        <v>1</v>
      </c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2" t="s">
        <v>196</v>
      </c>
      <c r="AT162" s="162" t="s">
        <v>131</v>
      </c>
      <c r="AU162" s="162" t="s">
        <v>142</v>
      </c>
      <c r="AY162" s="14" t="s">
        <v>134</v>
      </c>
      <c r="BE162" s="163">
        <f>IF(N162="základná",J162,0)</f>
        <v>0</v>
      </c>
      <c r="BF162" s="163">
        <f>IF(N162="znížená",J162,0)</f>
        <v>230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4" t="s">
        <v>142</v>
      </c>
      <c r="BK162" s="163">
        <f>ROUND(I162*H162,2)</f>
        <v>230</v>
      </c>
      <c r="BL162" s="14" t="s">
        <v>169</v>
      </c>
      <c r="BM162" s="162" t="s">
        <v>200</v>
      </c>
    </row>
    <row r="163" spans="1:65" s="2" customFormat="1">
      <c r="A163" s="28"/>
      <c r="B163" s="29"/>
      <c r="C163" s="28"/>
      <c r="D163" s="164" t="s">
        <v>143</v>
      </c>
      <c r="E163" s="28"/>
      <c r="F163" s="165" t="s">
        <v>384</v>
      </c>
      <c r="G163" s="28"/>
      <c r="H163" s="28"/>
      <c r="I163" s="28"/>
      <c r="J163" s="28"/>
      <c r="K163" s="28"/>
      <c r="L163" s="29"/>
      <c r="M163" s="166"/>
      <c r="N163" s="167"/>
      <c r="O163" s="57"/>
      <c r="P163" s="57"/>
      <c r="Q163" s="57"/>
      <c r="R163" s="57"/>
      <c r="S163" s="57"/>
      <c r="T163" s="57"/>
      <c r="U163" s="5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4" t="s">
        <v>143</v>
      </c>
      <c r="AU163" s="14" t="s">
        <v>142</v>
      </c>
    </row>
    <row r="164" spans="1:65" s="2" customFormat="1" ht="24.2" customHeight="1">
      <c r="A164" s="28"/>
      <c r="B164" s="150"/>
      <c r="C164" s="168" t="s">
        <v>173</v>
      </c>
      <c r="D164" s="168" t="s">
        <v>131</v>
      </c>
      <c r="E164" s="169" t="s">
        <v>430</v>
      </c>
      <c r="F164" s="170" t="s">
        <v>431</v>
      </c>
      <c r="G164" s="171" t="s">
        <v>151</v>
      </c>
      <c r="H164" s="172">
        <v>5</v>
      </c>
      <c r="I164" s="173">
        <v>33.130000000000003</v>
      </c>
      <c r="J164" s="173">
        <f>ROUND(I164*H164,2)</f>
        <v>165.65</v>
      </c>
      <c r="K164" s="174"/>
      <c r="L164" s="175"/>
      <c r="M164" s="176" t="s">
        <v>1</v>
      </c>
      <c r="N164" s="177" t="s">
        <v>40</v>
      </c>
      <c r="O164" s="160">
        <v>0</v>
      </c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0">
        <f>S164*H164</f>
        <v>0</v>
      </c>
      <c r="U164" s="161" t="s">
        <v>1</v>
      </c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2" t="s">
        <v>196</v>
      </c>
      <c r="AT164" s="162" t="s">
        <v>131</v>
      </c>
      <c r="AU164" s="162" t="s">
        <v>142</v>
      </c>
      <c r="AY164" s="14" t="s">
        <v>134</v>
      </c>
      <c r="BE164" s="163">
        <f>IF(N164="základná",J164,0)</f>
        <v>0</v>
      </c>
      <c r="BF164" s="163">
        <f>IF(N164="znížená",J164,0)</f>
        <v>165.65</v>
      </c>
      <c r="BG164" s="163">
        <f>IF(N164="zákl. prenesená",J164,0)</f>
        <v>0</v>
      </c>
      <c r="BH164" s="163">
        <f>IF(N164="zníž. prenesená",J164,0)</f>
        <v>0</v>
      </c>
      <c r="BI164" s="163">
        <f>IF(N164="nulová",J164,0)</f>
        <v>0</v>
      </c>
      <c r="BJ164" s="14" t="s">
        <v>142</v>
      </c>
      <c r="BK164" s="163">
        <f>ROUND(I164*H164,2)</f>
        <v>165.65</v>
      </c>
      <c r="BL164" s="14" t="s">
        <v>169</v>
      </c>
      <c r="BM164" s="162" t="s">
        <v>203</v>
      </c>
    </row>
    <row r="165" spans="1:65" s="2" customFormat="1" ht="19.5">
      <c r="A165" s="28"/>
      <c r="B165" s="29"/>
      <c r="C165" s="28"/>
      <c r="D165" s="164" t="s">
        <v>143</v>
      </c>
      <c r="E165" s="28"/>
      <c r="F165" s="165" t="s">
        <v>431</v>
      </c>
      <c r="G165" s="28"/>
      <c r="H165" s="28"/>
      <c r="I165" s="28"/>
      <c r="J165" s="28"/>
      <c r="K165" s="28"/>
      <c r="L165" s="29"/>
      <c r="M165" s="166"/>
      <c r="N165" s="167"/>
      <c r="O165" s="57"/>
      <c r="P165" s="57"/>
      <c r="Q165" s="57"/>
      <c r="R165" s="57"/>
      <c r="S165" s="57"/>
      <c r="T165" s="57"/>
      <c r="U165" s="5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143</v>
      </c>
      <c r="AU165" s="14" t="s">
        <v>142</v>
      </c>
    </row>
    <row r="166" spans="1:65" s="2" customFormat="1" ht="16.5" customHeight="1">
      <c r="A166" s="28"/>
      <c r="B166" s="150"/>
      <c r="C166" s="168" t="s">
        <v>204</v>
      </c>
      <c r="D166" s="168" t="s">
        <v>131</v>
      </c>
      <c r="E166" s="169" t="s">
        <v>432</v>
      </c>
      <c r="F166" s="170" t="s">
        <v>433</v>
      </c>
      <c r="G166" s="171" t="s">
        <v>151</v>
      </c>
      <c r="H166" s="172">
        <v>1</v>
      </c>
      <c r="I166" s="173">
        <v>2.42</v>
      </c>
      <c r="J166" s="173">
        <f>ROUND(I166*H166,2)</f>
        <v>2.42</v>
      </c>
      <c r="K166" s="174"/>
      <c r="L166" s="175"/>
      <c r="M166" s="176" t="s">
        <v>1</v>
      </c>
      <c r="N166" s="177" t="s">
        <v>40</v>
      </c>
      <c r="O166" s="160">
        <v>0</v>
      </c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0">
        <f>S166*H166</f>
        <v>0</v>
      </c>
      <c r="U166" s="161" t="s">
        <v>1</v>
      </c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2" t="s">
        <v>196</v>
      </c>
      <c r="AT166" s="162" t="s">
        <v>131</v>
      </c>
      <c r="AU166" s="162" t="s">
        <v>142</v>
      </c>
      <c r="AY166" s="14" t="s">
        <v>134</v>
      </c>
      <c r="BE166" s="163">
        <f>IF(N166="základná",J166,0)</f>
        <v>0</v>
      </c>
      <c r="BF166" s="163">
        <f>IF(N166="znížená",J166,0)</f>
        <v>2.42</v>
      </c>
      <c r="BG166" s="163">
        <f>IF(N166="zákl. prenesená",J166,0)</f>
        <v>0</v>
      </c>
      <c r="BH166" s="163">
        <f>IF(N166="zníž. prenesená",J166,0)</f>
        <v>0</v>
      </c>
      <c r="BI166" s="163">
        <f>IF(N166="nulová",J166,0)</f>
        <v>0</v>
      </c>
      <c r="BJ166" s="14" t="s">
        <v>142</v>
      </c>
      <c r="BK166" s="163">
        <f>ROUND(I166*H166,2)</f>
        <v>2.42</v>
      </c>
      <c r="BL166" s="14" t="s">
        <v>169</v>
      </c>
      <c r="BM166" s="162" t="s">
        <v>207</v>
      </c>
    </row>
    <row r="167" spans="1:65" s="2" customFormat="1">
      <c r="A167" s="28"/>
      <c r="B167" s="29"/>
      <c r="C167" s="28"/>
      <c r="D167" s="164" t="s">
        <v>143</v>
      </c>
      <c r="E167" s="28"/>
      <c r="F167" s="165" t="s">
        <v>433</v>
      </c>
      <c r="G167" s="28"/>
      <c r="H167" s="28"/>
      <c r="I167" s="28"/>
      <c r="J167" s="28"/>
      <c r="K167" s="28"/>
      <c r="L167" s="29"/>
      <c r="M167" s="166"/>
      <c r="N167" s="167"/>
      <c r="O167" s="57"/>
      <c r="P167" s="57"/>
      <c r="Q167" s="57"/>
      <c r="R167" s="57"/>
      <c r="S167" s="57"/>
      <c r="T167" s="57"/>
      <c r="U167" s="5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4" t="s">
        <v>143</v>
      </c>
      <c r="AU167" s="14" t="s">
        <v>142</v>
      </c>
    </row>
    <row r="168" spans="1:65" s="2" customFormat="1" ht="16.5" customHeight="1">
      <c r="A168" s="28"/>
      <c r="B168" s="150"/>
      <c r="C168" s="168" t="s">
        <v>7</v>
      </c>
      <c r="D168" s="168" t="s">
        <v>131</v>
      </c>
      <c r="E168" s="169" t="s">
        <v>385</v>
      </c>
      <c r="F168" s="170" t="s">
        <v>386</v>
      </c>
      <c r="G168" s="171" t="s">
        <v>151</v>
      </c>
      <c r="H168" s="172">
        <v>30</v>
      </c>
      <c r="I168" s="173">
        <v>0.36</v>
      </c>
      <c r="J168" s="173">
        <f>ROUND(I168*H168,2)</f>
        <v>10.8</v>
      </c>
      <c r="K168" s="174"/>
      <c r="L168" s="175"/>
      <c r="M168" s="176" t="s">
        <v>1</v>
      </c>
      <c r="N168" s="177" t="s">
        <v>40</v>
      </c>
      <c r="O168" s="160">
        <v>0</v>
      </c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0">
        <f>S168*H168</f>
        <v>0</v>
      </c>
      <c r="U168" s="161" t="s">
        <v>1</v>
      </c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2" t="s">
        <v>196</v>
      </c>
      <c r="AT168" s="162" t="s">
        <v>131</v>
      </c>
      <c r="AU168" s="162" t="s">
        <v>142</v>
      </c>
      <c r="AY168" s="14" t="s">
        <v>134</v>
      </c>
      <c r="BE168" s="163">
        <f>IF(N168="základná",J168,0)</f>
        <v>0</v>
      </c>
      <c r="BF168" s="163">
        <f>IF(N168="znížená",J168,0)</f>
        <v>10.8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4" t="s">
        <v>142</v>
      </c>
      <c r="BK168" s="163">
        <f>ROUND(I168*H168,2)</f>
        <v>10.8</v>
      </c>
      <c r="BL168" s="14" t="s">
        <v>169</v>
      </c>
      <c r="BM168" s="162" t="s">
        <v>210</v>
      </c>
    </row>
    <row r="169" spans="1:65" s="2" customFormat="1">
      <c r="A169" s="28"/>
      <c r="B169" s="29"/>
      <c r="C169" s="28"/>
      <c r="D169" s="164" t="s">
        <v>143</v>
      </c>
      <c r="E169" s="28"/>
      <c r="F169" s="165" t="s">
        <v>386</v>
      </c>
      <c r="G169" s="28"/>
      <c r="H169" s="28"/>
      <c r="I169" s="28"/>
      <c r="J169" s="28"/>
      <c r="K169" s="28"/>
      <c r="L169" s="29"/>
      <c r="M169" s="166"/>
      <c r="N169" s="167"/>
      <c r="O169" s="57"/>
      <c r="P169" s="57"/>
      <c r="Q169" s="57"/>
      <c r="R169" s="57"/>
      <c r="S169" s="57"/>
      <c r="T169" s="57"/>
      <c r="U169" s="5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4" t="s">
        <v>143</v>
      </c>
      <c r="AU169" s="14" t="s">
        <v>142</v>
      </c>
    </row>
    <row r="170" spans="1:65" s="2" customFormat="1" ht="24.2" customHeight="1">
      <c r="A170" s="28"/>
      <c r="B170" s="150"/>
      <c r="C170" s="151" t="s">
        <v>211</v>
      </c>
      <c r="D170" s="151" t="s">
        <v>137</v>
      </c>
      <c r="E170" s="152" t="s">
        <v>387</v>
      </c>
      <c r="F170" s="153" t="s">
        <v>388</v>
      </c>
      <c r="G170" s="154" t="s">
        <v>151</v>
      </c>
      <c r="H170" s="155">
        <v>30</v>
      </c>
      <c r="I170" s="156">
        <v>2.85</v>
      </c>
      <c r="J170" s="156">
        <f>ROUND(I170*H170,2)</f>
        <v>85.5</v>
      </c>
      <c r="K170" s="157"/>
      <c r="L170" s="29"/>
      <c r="M170" s="158" t="s">
        <v>1</v>
      </c>
      <c r="N170" s="159" t="s">
        <v>40</v>
      </c>
      <c r="O170" s="160">
        <v>0</v>
      </c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0">
        <f>S170*H170</f>
        <v>0</v>
      </c>
      <c r="U170" s="161" t="s">
        <v>1</v>
      </c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2" t="s">
        <v>169</v>
      </c>
      <c r="AT170" s="162" t="s">
        <v>137</v>
      </c>
      <c r="AU170" s="162" t="s">
        <v>142</v>
      </c>
      <c r="AY170" s="14" t="s">
        <v>134</v>
      </c>
      <c r="BE170" s="163">
        <f>IF(N170="základná",J170,0)</f>
        <v>0</v>
      </c>
      <c r="BF170" s="163">
        <f>IF(N170="znížená",J170,0)</f>
        <v>85.5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4" t="s">
        <v>142</v>
      </c>
      <c r="BK170" s="163">
        <f>ROUND(I170*H170,2)</f>
        <v>85.5</v>
      </c>
      <c r="BL170" s="14" t="s">
        <v>169</v>
      </c>
      <c r="BM170" s="162" t="s">
        <v>214</v>
      </c>
    </row>
    <row r="171" spans="1:65" s="2" customFormat="1" ht="19.5">
      <c r="A171" s="28"/>
      <c r="B171" s="29"/>
      <c r="C171" s="28"/>
      <c r="D171" s="164" t="s">
        <v>143</v>
      </c>
      <c r="E171" s="28"/>
      <c r="F171" s="165" t="s">
        <v>388</v>
      </c>
      <c r="G171" s="28"/>
      <c r="H171" s="28"/>
      <c r="I171" s="28"/>
      <c r="J171" s="28"/>
      <c r="K171" s="28"/>
      <c r="L171" s="29"/>
      <c r="M171" s="166"/>
      <c r="N171" s="167"/>
      <c r="O171" s="57"/>
      <c r="P171" s="57"/>
      <c r="Q171" s="57"/>
      <c r="R171" s="57"/>
      <c r="S171" s="57"/>
      <c r="T171" s="57"/>
      <c r="U171" s="5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4" t="s">
        <v>143</v>
      </c>
      <c r="AU171" s="14" t="s">
        <v>142</v>
      </c>
    </row>
    <row r="172" spans="1:65" s="2" customFormat="1" ht="24.2" customHeight="1">
      <c r="A172" s="28"/>
      <c r="B172" s="150"/>
      <c r="C172" s="151" t="s">
        <v>179</v>
      </c>
      <c r="D172" s="151" t="s">
        <v>137</v>
      </c>
      <c r="E172" s="152" t="s">
        <v>389</v>
      </c>
      <c r="F172" s="153" t="s">
        <v>390</v>
      </c>
      <c r="G172" s="154" t="s">
        <v>151</v>
      </c>
      <c r="H172" s="155">
        <v>1</v>
      </c>
      <c r="I172" s="156">
        <v>3.26</v>
      </c>
      <c r="J172" s="156">
        <f>ROUND(I172*H172,2)</f>
        <v>3.26</v>
      </c>
      <c r="K172" s="157"/>
      <c r="L172" s="29"/>
      <c r="M172" s="158" t="s">
        <v>1</v>
      </c>
      <c r="N172" s="159" t="s">
        <v>40</v>
      </c>
      <c r="O172" s="160">
        <v>0</v>
      </c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0">
        <f>S172*H172</f>
        <v>0</v>
      </c>
      <c r="U172" s="161" t="s">
        <v>1</v>
      </c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2" t="s">
        <v>169</v>
      </c>
      <c r="AT172" s="162" t="s">
        <v>137</v>
      </c>
      <c r="AU172" s="162" t="s">
        <v>142</v>
      </c>
      <c r="AY172" s="14" t="s">
        <v>134</v>
      </c>
      <c r="BE172" s="163">
        <f>IF(N172="základná",J172,0)</f>
        <v>0</v>
      </c>
      <c r="BF172" s="163">
        <f>IF(N172="znížená",J172,0)</f>
        <v>3.26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4" t="s">
        <v>142</v>
      </c>
      <c r="BK172" s="163">
        <f>ROUND(I172*H172,2)</f>
        <v>3.26</v>
      </c>
      <c r="BL172" s="14" t="s">
        <v>169</v>
      </c>
      <c r="BM172" s="162" t="s">
        <v>217</v>
      </c>
    </row>
    <row r="173" spans="1:65" s="2" customFormat="1" ht="19.5">
      <c r="A173" s="28"/>
      <c r="B173" s="29"/>
      <c r="C173" s="28"/>
      <c r="D173" s="164" t="s">
        <v>143</v>
      </c>
      <c r="E173" s="28"/>
      <c r="F173" s="165" t="s">
        <v>390</v>
      </c>
      <c r="G173" s="28"/>
      <c r="H173" s="28"/>
      <c r="I173" s="28"/>
      <c r="J173" s="28"/>
      <c r="K173" s="28"/>
      <c r="L173" s="29"/>
      <c r="M173" s="166"/>
      <c r="N173" s="167"/>
      <c r="O173" s="57"/>
      <c r="P173" s="57"/>
      <c r="Q173" s="57"/>
      <c r="R173" s="57"/>
      <c r="S173" s="57"/>
      <c r="T173" s="57"/>
      <c r="U173" s="5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4" t="s">
        <v>143</v>
      </c>
      <c r="AU173" s="14" t="s">
        <v>142</v>
      </c>
    </row>
    <row r="174" spans="1:65" s="2" customFormat="1" ht="24.2" customHeight="1">
      <c r="A174" s="28"/>
      <c r="B174" s="150"/>
      <c r="C174" s="151" t="s">
        <v>218</v>
      </c>
      <c r="D174" s="151" t="s">
        <v>137</v>
      </c>
      <c r="E174" s="152" t="s">
        <v>391</v>
      </c>
      <c r="F174" s="153" t="s">
        <v>392</v>
      </c>
      <c r="G174" s="154" t="s">
        <v>263</v>
      </c>
      <c r="H174" s="155">
        <v>12.829000000000001</v>
      </c>
      <c r="I174" s="156">
        <v>0.36299999999999999</v>
      </c>
      <c r="J174" s="156">
        <f>ROUND(I174*H174,2)</f>
        <v>4.66</v>
      </c>
      <c r="K174" s="157"/>
      <c r="L174" s="29"/>
      <c r="M174" s="158" t="s">
        <v>1</v>
      </c>
      <c r="N174" s="159" t="s">
        <v>40</v>
      </c>
      <c r="O174" s="160">
        <v>0</v>
      </c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0">
        <f>S174*H174</f>
        <v>0</v>
      </c>
      <c r="U174" s="161" t="s">
        <v>1</v>
      </c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2" t="s">
        <v>169</v>
      </c>
      <c r="AT174" s="162" t="s">
        <v>137</v>
      </c>
      <c r="AU174" s="162" t="s">
        <v>142</v>
      </c>
      <c r="AY174" s="14" t="s">
        <v>134</v>
      </c>
      <c r="BE174" s="163">
        <f>IF(N174="základná",J174,0)</f>
        <v>0</v>
      </c>
      <c r="BF174" s="163">
        <f>IF(N174="znížená",J174,0)</f>
        <v>4.66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4" t="s">
        <v>142</v>
      </c>
      <c r="BK174" s="163">
        <f>ROUND(I174*H174,2)</f>
        <v>4.66</v>
      </c>
      <c r="BL174" s="14" t="s">
        <v>169</v>
      </c>
      <c r="BM174" s="162" t="s">
        <v>221</v>
      </c>
    </row>
    <row r="175" spans="1:65" s="2" customFormat="1">
      <c r="A175" s="28"/>
      <c r="B175" s="29"/>
      <c r="C175" s="28"/>
      <c r="D175" s="164" t="s">
        <v>143</v>
      </c>
      <c r="E175" s="28"/>
      <c r="F175" s="165" t="s">
        <v>392</v>
      </c>
      <c r="G175" s="28"/>
      <c r="H175" s="28"/>
      <c r="I175" s="28"/>
      <c r="J175" s="28"/>
      <c r="K175" s="28"/>
      <c r="L175" s="29"/>
      <c r="M175" s="166"/>
      <c r="N175" s="167"/>
      <c r="O175" s="57"/>
      <c r="P175" s="57"/>
      <c r="Q175" s="57"/>
      <c r="R175" s="57"/>
      <c r="S175" s="57"/>
      <c r="T175" s="57"/>
      <c r="U175" s="5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4" t="s">
        <v>143</v>
      </c>
      <c r="AU175" s="14" t="s">
        <v>142</v>
      </c>
    </row>
    <row r="176" spans="1:65" s="12" customFormat="1" ht="22.9" customHeight="1">
      <c r="B176" s="138"/>
      <c r="D176" s="139" t="s">
        <v>73</v>
      </c>
      <c r="E176" s="148" t="s">
        <v>393</v>
      </c>
      <c r="F176" s="148" t="s">
        <v>394</v>
      </c>
      <c r="J176" s="149">
        <f>BK176</f>
        <v>456.96999999999997</v>
      </c>
      <c r="L176" s="138"/>
      <c r="M176" s="142"/>
      <c r="N176" s="143"/>
      <c r="O176" s="143"/>
      <c r="P176" s="144">
        <f>SUM(P177:P196)</f>
        <v>0</v>
      </c>
      <c r="Q176" s="143"/>
      <c r="R176" s="144">
        <f>SUM(R177:R196)</f>
        <v>0</v>
      </c>
      <c r="S176" s="143"/>
      <c r="T176" s="144">
        <f>SUM(T177:T196)</f>
        <v>0</v>
      </c>
      <c r="U176" s="145"/>
      <c r="AR176" s="139" t="s">
        <v>142</v>
      </c>
      <c r="AT176" s="146" t="s">
        <v>73</v>
      </c>
      <c r="AU176" s="146" t="s">
        <v>82</v>
      </c>
      <c r="AY176" s="139" t="s">
        <v>134</v>
      </c>
      <c r="BK176" s="147">
        <f>SUM(BK177:BK196)</f>
        <v>456.96999999999997</v>
      </c>
    </row>
    <row r="177" spans="1:65" s="2" customFormat="1" ht="24.2" customHeight="1">
      <c r="A177" s="28"/>
      <c r="B177" s="150"/>
      <c r="C177" s="151" t="s">
        <v>182</v>
      </c>
      <c r="D177" s="151" t="s">
        <v>137</v>
      </c>
      <c r="E177" s="152" t="s">
        <v>434</v>
      </c>
      <c r="F177" s="153" t="s">
        <v>435</v>
      </c>
      <c r="G177" s="154" t="s">
        <v>151</v>
      </c>
      <c r="H177" s="155">
        <v>1</v>
      </c>
      <c r="I177" s="156">
        <v>1.1599999999999999</v>
      </c>
      <c r="J177" s="156">
        <f>ROUND(I177*H177,2)</f>
        <v>1.1599999999999999</v>
      </c>
      <c r="K177" s="157"/>
      <c r="L177" s="29"/>
      <c r="M177" s="158" t="s">
        <v>1</v>
      </c>
      <c r="N177" s="159" t="s">
        <v>40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0">
        <f>S177*H177</f>
        <v>0</v>
      </c>
      <c r="U177" s="161" t="s">
        <v>1</v>
      </c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2" t="s">
        <v>169</v>
      </c>
      <c r="AT177" s="162" t="s">
        <v>137</v>
      </c>
      <c r="AU177" s="162" t="s">
        <v>142</v>
      </c>
      <c r="AY177" s="14" t="s">
        <v>134</v>
      </c>
      <c r="BE177" s="163">
        <f>IF(N177="základná",J177,0)</f>
        <v>0</v>
      </c>
      <c r="BF177" s="163">
        <f>IF(N177="znížená",J177,0)</f>
        <v>1.1599999999999999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4" t="s">
        <v>142</v>
      </c>
      <c r="BK177" s="163">
        <f>ROUND(I177*H177,2)</f>
        <v>1.1599999999999999</v>
      </c>
      <c r="BL177" s="14" t="s">
        <v>169</v>
      </c>
      <c r="BM177" s="162" t="s">
        <v>224</v>
      </c>
    </row>
    <row r="178" spans="1:65" s="2" customFormat="1" ht="19.5">
      <c r="A178" s="28"/>
      <c r="B178" s="29"/>
      <c r="C178" s="28"/>
      <c r="D178" s="164" t="s">
        <v>143</v>
      </c>
      <c r="E178" s="28"/>
      <c r="F178" s="165" t="s">
        <v>435</v>
      </c>
      <c r="G178" s="28"/>
      <c r="H178" s="28"/>
      <c r="I178" s="28"/>
      <c r="J178" s="28"/>
      <c r="K178" s="28"/>
      <c r="L178" s="29"/>
      <c r="M178" s="166"/>
      <c r="N178" s="167"/>
      <c r="O178" s="57"/>
      <c r="P178" s="57"/>
      <c r="Q178" s="57"/>
      <c r="R178" s="57"/>
      <c r="S178" s="57"/>
      <c r="T178" s="57"/>
      <c r="U178" s="5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4" t="s">
        <v>143</v>
      </c>
      <c r="AU178" s="14" t="s">
        <v>142</v>
      </c>
    </row>
    <row r="179" spans="1:65" s="2" customFormat="1" ht="24.2" customHeight="1">
      <c r="A179" s="28"/>
      <c r="B179" s="150"/>
      <c r="C179" s="151" t="s">
        <v>225</v>
      </c>
      <c r="D179" s="151" t="s">
        <v>137</v>
      </c>
      <c r="E179" s="152" t="s">
        <v>395</v>
      </c>
      <c r="F179" s="153" t="s">
        <v>396</v>
      </c>
      <c r="G179" s="154" t="s">
        <v>151</v>
      </c>
      <c r="H179" s="155">
        <v>33</v>
      </c>
      <c r="I179" s="156">
        <v>2.2999999999999998</v>
      </c>
      <c r="J179" s="156">
        <f>ROUND(I179*H179,2)</f>
        <v>75.900000000000006</v>
      </c>
      <c r="K179" s="157"/>
      <c r="L179" s="29"/>
      <c r="M179" s="158" t="s">
        <v>1</v>
      </c>
      <c r="N179" s="159" t="s">
        <v>40</v>
      </c>
      <c r="O179" s="160">
        <v>0</v>
      </c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0">
        <f>S179*H179</f>
        <v>0</v>
      </c>
      <c r="U179" s="161" t="s">
        <v>1</v>
      </c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2" t="s">
        <v>169</v>
      </c>
      <c r="AT179" s="162" t="s">
        <v>137</v>
      </c>
      <c r="AU179" s="162" t="s">
        <v>142</v>
      </c>
      <c r="AY179" s="14" t="s">
        <v>134</v>
      </c>
      <c r="BE179" s="163">
        <f>IF(N179="základná",J179,0)</f>
        <v>0</v>
      </c>
      <c r="BF179" s="163">
        <f>IF(N179="znížená",J179,0)</f>
        <v>75.900000000000006</v>
      </c>
      <c r="BG179" s="163">
        <f>IF(N179="zákl. prenesená",J179,0)</f>
        <v>0</v>
      </c>
      <c r="BH179" s="163">
        <f>IF(N179="zníž. prenesená",J179,0)</f>
        <v>0</v>
      </c>
      <c r="BI179" s="163">
        <f>IF(N179="nulová",J179,0)</f>
        <v>0</v>
      </c>
      <c r="BJ179" s="14" t="s">
        <v>142</v>
      </c>
      <c r="BK179" s="163">
        <f>ROUND(I179*H179,2)</f>
        <v>75.900000000000006</v>
      </c>
      <c r="BL179" s="14" t="s">
        <v>169</v>
      </c>
      <c r="BM179" s="162" t="s">
        <v>228</v>
      </c>
    </row>
    <row r="180" spans="1:65" s="2" customFormat="1">
      <c r="A180" s="28"/>
      <c r="B180" s="29"/>
      <c r="C180" s="28"/>
      <c r="D180" s="164" t="s">
        <v>143</v>
      </c>
      <c r="E180" s="28"/>
      <c r="F180" s="165" t="s">
        <v>396</v>
      </c>
      <c r="G180" s="28"/>
      <c r="H180" s="28"/>
      <c r="I180" s="28"/>
      <c r="J180" s="28"/>
      <c r="K180" s="28"/>
      <c r="L180" s="29"/>
      <c r="M180" s="166"/>
      <c r="N180" s="167"/>
      <c r="O180" s="57"/>
      <c r="P180" s="57"/>
      <c r="Q180" s="57"/>
      <c r="R180" s="57"/>
      <c r="S180" s="57"/>
      <c r="T180" s="57"/>
      <c r="U180" s="5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4" t="s">
        <v>143</v>
      </c>
      <c r="AU180" s="14" t="s">
        <v>142</v>
      </c>
    </row>
    <row r="181" spans="1:65" s="2" customFormat="1" ht="33" customHeight="1">
      <c r="A181" s="28"/>
      <c r="B181" s="150"/>
      <c r="C181" s="151" t="s">
        <v>186</v>
      </c>
      <c r="D181" s="151" t="s">
        <v>137</v>
      </c>
      <c r="E181" s="152" t="s">
        <v>397</v>
      </c>
      <c r="F181" s="153" t="s">
        <v>398</v>
      </c>
      <c r="G181" s="154" t="s">
        <v>151</v>
      </c>
      <c r="H181" s="155">
        <v>33</v>
      </c>
      <c r="I181" s="156">
        <v>3.83</v>
      </c>
      <c r="J181" s="156">
        <f>ROUND(I181*H181,2)</f>
        <v>126.39</v>
      </c>
      <c r="K181" s="157"/>
      <c r="L181" s="29"/>
      <c r="M181" s="158" t="s">
        <v>1</v>
      </c>
      <c r="N181" s="159" t="s">
        <v>40</v>
      </c>
      <c r="O181" s="160">
        <v>0</v>
      </c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0">
        <f>S181*H181</f>
        <v>0</v>
      </c>
      <c r="U181" s="161" t="s">
        <v>1</v>
      </c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2" t="s">
        <v>169</v>
      </c>
      <c r="AT181" s="162" t="s">
        <v>137</v>
      </c>
      <c r="AU181" s="162" t="s">
        <v>142</v>
      </c>
      <c r="AY181" s="14" t="s">
        <v>134</v>
      </c>
      <c r="BE181" s="163">
        <f>IF(N181="základná",J181,0)</f>
        <v>0</v>
      </c>
      <c r="BF181" s="163">
        <f>IF(N181="znížená",J181,0)</f>
        <v>126.39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4" t="s">
        <v>142</v>
      </c>
      <c r="BK181" s="163">
        <f>ROUND(I181*H181,2)</f>
        <v>126.39</v>
      </c>
      <c r="BL181" s="14" t="s">
        <v>169</v>
      </c>
      <c r="BM181" s="162" t="s">
        <v>231</v>
      </c>
    </row>
    <row r="182" spans="1:65" s="2" customFormat="1" ht="19.5">
      <c r="A182" s="28"/>
      <c r="B182" s="29"/>
      <c r="C182" s="28"/>
      <c r="D182" s="164" t="s">
        <v>143</v>
      </c>
      <c r="E182" s="28"/>
      <c r="F182" s="165" t="s">
        <v>398</v>
      </c>
      <c r="G182" s="28"/>
      <c r="H182" s="28"/>
      <c r="I182" s="28"/>
      <c r="J182" s="28"/>
      <c r="K182" s="28"/>
      <c r="L182" s="29"/>
      <c r="M182" s="166"/>
      <c r="N182" s="167"/>
      <c r="O182" s="57"/>
      <c r="P182" s="57"/>
      <c r="Q182" s="57"/>
      <c r="R182" s="57"/>
      <c r="S182" s="57"/>
      <c r="T182" s="57"/>
      <c r="U182" s="5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4" t="s">
        <v>143</v>
      </c>
      <c r="AU182" s="14" t="s">
        <v>142</v>
      </c>
    </row>
    <row r="183" spans="1:65" s="2" customFormat="1" ht="24.2" customHeight="1">
      <c r="A183" s="28"/>
      <c r="B183" s="150"/>
      <c r="C183" s="151" t="s">
        <v>232</v>
      </c>
      <c r="D183" s="151" t="s">
        <v>137</v>
      </c>
      <c r="E183" s="152" t="s">
        <v>436</v>
      </c>
      <c r="F183" s="153" t="s">
        <v>437</v>
      </c>
      <c r="G183" s="154" t="s">
        <v>151</v>
      </c>
      <c r="H183" s="155">
        <v>1</v>
      </c>
      <c r="I183" s="156">
        <v>1.88</v>
      </c>
      <c r="J183" s="156">
        <f>ROUND(I183*H183,2)</f>
        <v>1.88</v>
      </c>
      <c r="K183" s="157"/>
      <c r="L183" s="29"/>
      <c r="M183" s="158" t="s">
        <v>1</v>
      </c>
      <c r="N183" s="159" t="s">
        <v>40</v>
      </c>
      <c r="O183" s="160">
        <v>0</v>
      </c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0">
        <f>S183*H183</f>
        <v>0</v>
      </c>
      <c r="U183" s="161" t="s">
        <v>1</v>
      </c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2" t="s">
        <v>169</v>
      </c>
      <c r="AT183" s="162" t="s">
        <v>137</v>
      </c>
      <c r="AU183" s="162" t="s">
        <v>142</v>
      </c>
      <c r="AY183" s="14" t="s">
        <v>134</v>
      </c>
      <c r="BE183" s="163">
        <f>IF(N183="základná",J183,0)</f>
        <v>0</v>
      </c>
      <c r="BF183" s="163">
        <f>IF(N183="znížená",J183,0)</f>
        <v>1.88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4" t="s">
        <v>142</v>
      </c>
      <c r="BK183" s="163">
        <f>ROUND(I183*H183,2)</f>
        <v>1.88</v>
      </c>
      <c r="BL183" s="14" t="s">
        <v>169</v>
      </c>
      <c r="BM183" s="162" t="s">
        <v>235</v>
      </c>
    </row>
    <row r="184" spans="1:65" s="2" customFormat="1" ht="19.5">
      <c r="A184" s="28"/>
      <c r="B184" s="29"/>
      <c r="C184" s="28"/>
      <c r="D184" s="164" t="s">
        <v>143</v>
      </c>
      <c r="E184" s="28"/>
      <c r="F184" s="165" t="s">
        <v>437</v>
      </c>
      <c r="G184" s="28"/>
      <c r="H184" s="28"/>
      <c r="I184" s="28"/>
      <c r="J184" s="28"/>
      <c r="K184" s="28"/>
      <c r="L184" s="29"/>
      <c r="M184" s="166"/>
      <c r="N184" s="167"/>
      <c r="O184" s="57"/>
      <c r="P184" s="57"/>
      <c r="Q184" s="57"/>
      <c r="R184" s="57"/>
      <c r="S184" s="57"/>
      <c r="T184" s="57"/>
      <c r="U184" s="5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4" t="s">
        <v>143</v>
      </c>
      <c r="AU184" s="14" t="s">
        <v>142</v>
      </c>
    </row>
    <row r="185" spans="1:65" s="2" customFormat="1" ht="33" customHeight="1">
      <c r="A185" s="28"/>
      <c r="B185" s="150"/>
      <c r="C185" s="151" t="s">
        <v>189</v>
      </c>
      <c r="D185" s="151" t="s">
        <v>137</v>
      </c>
      <c r="E185" s="152" t="s">
        <v>438</v>
      </c>
      <c r="F185" s="153" t="s">
        <v>439</v>
      </c>
      <c r="G185" s="154" t="s">
        <v>151</v>
      </c>
      <c r="H185" s="155">
        <v>1</v>
      </c>
      <c r="I185" s="156">
        <v>13.34</v>
      </c>
      <c r="J185" s="156">
        <f>ROUND(I185*H185,2)</f>
        <v>13.34</v>
      </c>
      <c r="K185" s="157"/>
      <c r="L185" s="29"/>
      <c r="M185" s="158" t="s">
        <v>1</v>
      </c>
      <c r="N185" s="159" t="s">
        <v>40</v>
      </c>
      <c r="O185" s="160">
        <v>0</v>
      </c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0">
        <f>S185*H185</f>
        <v>0</v>
      </c>
      <c r="U185" s="161" t="s">
        <v>1</v>
      </c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2" t="s">
        <v>169</v>
      </c>
      <c r="AT185" s="162" t="s">
        <v>137</v>
      </c>
      <c r="AU185" s="162" t="s">
        <v>142</v>
      </c>
      <c r="AY185" s="14" t="s">
        <v>134</v>
      </c>
      <c r="BE185" s="163">
        <f>IF(N185="základná",J185,0)</f>
        <v>0</v>
      </c>
      <c r="BF185" s="163">
        <f>IF(N185="znížená",J185,0)</f>
        <v>13.34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4" t="s">
        <v>142</v>
      </c>
      <c r="BK185" s="163">
        <f>ROUND(I185*H185,2)</f>
        <v>13.34</v>
      </c>
      <c r="BL185" s="14" t="s">
        <v>169</v>
      </c>
      <c r="BM185" s="162" t="s">
        <v>238</v>
      </c>
    </row>
    <row r="186" spans="1:65" s="2" customFormat="1" ht="19.5">
      <c r="A186" s="28"/>
      <c r="B186" s="29"/>
      <c r="C186" s="28"/>
      <c r="D186" s="164" t="s">
        <v>143</v>
      </c>
      <c r="E186" s="28"/>
      <c r="F186" s="165" t="s">
        <v>439</v>
      </c>
      <c r="G186" s="28"/>
      <c r="H186" s="28"/>
      <c r="I186" s="28"/>
      <c r="J186" s="28"/>
      <c r="K186" s="28"/>
      <c r="L186" s="29"/>
      <c r="M186" s="166"/>
      <c r="N186" s="167"/>
      <c r="O186" s="57"/>
      <c r="P186" s="57"/>
      <c r="Q186" s="57"/>
      <c r="R186" s="57"/>
      <c r="S186" s="57"/>
      <c r="T186" s="57"/>
      <c r="U186" s="5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4" t="s">
        <v>143</v>
      </c>
      <c r="AU186" s="14" t="s">
        <v>142</v>
      </c>
    </row>
    <row r="187" spans="1:65" s="2" customFormat="1" ht="33" customHeight="1">
      <c r="A187" s="28"/>
      <c r="B187" s="150"/>
      <c r="C187" s="168" t="s">
        <v>239</v>
      </c>
      <c r="D187" s="168" t="s">
        <v>131</v>
      </c>
      <c r="E187" s="169" t="s">
        <v>440</v>
      </c>
      <c r="F187" s="170" t="s">
        <v>441</v>
      </c>
      <c r="G187" s="171" t="s">
        <v>151</v>
      </c>
      <c r="H187" s="172">
        <v>1</v>
      </c>
      <c r="I187" s="173">
        <v>114.31</v>
      </c>
      <c r="J187" s="173">
        <f>ROUND(I187*H187,2)</f>
        <v>114.31</v>
      </c>
      <c r="K187" s="174"/>
      <c r="L187" s="175"/>
      <c r="M187" s="176" t="s">
        <v>1</v>
      </c>
      <c r="N187" s="177" t="s">
        <v>40</v>
      </c>
      <c r="O187" s="160">
        <v>0</v>
      </c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0">
        <f>S187*H187</f>
        <v>0</v>
      </c>
      <c r="U187" s="161" t="s">
        <v>1</v>
      </c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2" t="s">
        <v>196</v>
      </c>
      <c r="AT187" s="162" t="s">
        <v>131</v>
      </c>
      <c r="AU187" s="162" t="s">
        <v>142</v>
      </c>
      <c r="AY187" s="14" t="s">
        <v>134</v>
      </c>
      <c r="BE187" s="163">
        <f>IF(N187="základná",J187,0)</f>
        <v>0</v>
      </c>
      <c r="BF187" s="163">
        <f>IF(N187="znížená",J187,0)</f>
        <v>114.31</v>
      </c>
      <c r="BG187" s="163">
        <f>IF(N187="zákl. prenesená",J187,0)</f>
        <v>0</v>
      </c>
      <c r="BH187" s="163">
        <f>IF(N187="zníž. prenesená",J187,0)</f>
        <v>0</v>
      </c>
      <c r="BI187" s="163">
        <f>IF(N187="nulová",J187,0)</f>
        <v>0</v>
      </c>
      <c r="BJ187" s="14" t="s">
        <v>142</v>
      </c>
      <c r="BK187" s="163">
        <f>ROUND(I187*H187,2)</f>
        <v>114.31</v>
      </c>
      <c r="BL187" s="14" t="s">
        <v>169</v>
      </c>
      <c r="BM187" s="162" t="s">
        <v>242</v>
      </c>
    </row>
    <row r="188" spans="1:65" s="2" customFormat="1" ht="19.5">
      <c r="A188" s="28"/>
      <c r="B188" s="29"/>
      <c r="C188" s="28"/>
      <c r="D188" s="164" t="s">
        <v>143</v>
      </c>
      <c r="E188" s="28"/>
      <c r="F188" s="165" t="s">
        <v>441</v>
      </c>
      <c r="G188" s="28"/>
      <c r="H188" s="28"/>
      <c r="I188" s="28"/>
      <c r="J188" s="28"/>
      <c r="K188" s="28"/>
      <c r="L188" s="29"/>
      <c r="M188" s="166"/>
      <c r="N188" s="167"/>
      <c r="O188" s="57"/>
      <c r="P188" s="57"/>
      <c r="Q188" s="57"/>
      <c r="R188" s="57"/>
      <c r="S188" s="57"/>
      <c r="T188" s="57"/>
      <c r="U188" s="5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4" t="s">
        <v>143</v>
      </c>
      <c r="AU188" s="14" t="s">
        <v>142</v>
      </c>
    </row>
    <row r="189" spans="1:65" s="2" customFormat="1" ht="24.2" customHeight="1">
      <c r="A189" s="28"/>
      <c r="B189" s="150"/>
      <c r="C189" s="151" t="s">
        <v>193</v>
      </c>
      <c r="D189" s="151" t="s">
        <v>137</v>
      </c>
      <c r="E189" s="152" t="s">
        <v>442</v>
      </c>
      <c r="F189" s="153" t="s">
        <v>443</v>
      </c>
      <c r="G189" s="154" t="s">
        <v>151</v>
      </c>
      <c r="H189" s="155">
        <v>1</v>
      </c>
      <c r="I189" s="156">
        <v>7.78</v>
      </c>
      <c r="J189" s="156">
        <f>ROUND(I189*H189,2)</f>
        <v>7.78</v>
      </c>
      <c r="K189" s="157"/>
      <c r="L189" s="29"/>
      <c r="M189" s="158" t="s">
        <v>1</v>
      </c>
      <c r="N189" s="159" t="s">
        <v>40</v>
      </c>
      <c r="O189" s="160">
        <v>0</v>
      </c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0">
        <f>S189*H189</f>
        <v>0</v>
      </c>
      <c r="U189" s="161" t="s">
        <v>1</v>
      </c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2" t="s">
        <v>169</v>
      </c>
      <c r="AT189" s="162" t="s">
        <v>137</v>
      </c>
      <c r="AU189" s="162" t="s">
        <v>142</v>
      </c>
      <c r="AY189" s="14" t="s">
        <v>134</v>
      </c>
      <c r="BE189" s="163">
        <f>IF(N189="základná",J189,0)</f>
        <v>0</v>
      </c>
      <c r="BF189" s="163">
        <f>IF(N189="znížená",J189,0)</f>
        <v>7.78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4" t="s">
        <v>142</v>
      </c>
      <c r="BK189" s="163">
        <f>ROUND(I189*H189,2)</f>
        <v>7.78</v>
      </c>
      <c r="BL189" s="14" t="s">
        <v>169</v>
      </c>
      <c r="BM189" s="162" t="s">
        <v>245</v>
      </c>
    </row>
    <row r="190" spans="1:65" s="2" customFormat="1" ht="19.5">
      <c r="A190" s="28"/>
      <c r="B190" s="29"/>
      <c r="C190" s="28"/>
      <c r="D190" s="164" t="s">
        <v>143</v>
      </c>
      <c r="E190" s="28"/>
      <c r="F190" s="165" t="s">
        <v>443</v>
      </c>
      <c r="G190" s="28"/>
      <c r="H190" s="28"/>
      <c r="I190" s="28"/>
      <c r="J190" s="28"/>
      <c r="K190" s="28"/>
      <c r="L190" s="29"/>
      <c r="M190" s="166"/>
      <c r="N190" s="167"/>
      <c r="O190" s="57"/>
      <c r="P190" s="57"/>
      <c r="Q190" s="57"/>
      <c r="R190" s="57"/>
      <c r="S190" s="57"/>
      <c r="T190" s="57"/>
      <c r="U190" s="5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4" t="s">
        <v>143</v>
      </c>
      <c r="AU190" s="14" t="s">
        <v>142</v>
      </c>
    </row>
    <row r="191" spans="1:65" s="2" customFormat="1" ht="24.2" customHeight="1">
      <c r="A191" s="28"/>
      <c r="B191" s="150"/>
      <c r="C191" s="151" t="s">
        <v>246</v>
      </c>
      <c r="D191" s="151" t="s">
        <v>137</v>
      </c>
      <c r="E191" s="152" t="s">
        <v>402</v>
      </c>
      <c r="F191" s="153" t="s">
        <v>403</v>
      </c>
      <c r="G191" s="154" t="s">
        <v>401</v>
      </c>
      <c r="H191" s="155">
        <v>160</v>
      </c>
      <c r="I191" s="156">
        <v>0.28999999999999998</v>
      </c>
      <c r="J191" s="156">
        <f>ROUND(I191*H191,2)</f>
        <v>46.4</v>
      </c>
      <c r="K191" s="157"/>
      <c r="L191" s="29"/>
      <c r="M191" s="158" t="s">
        <v>1</v>
      </c>
      <c r="N191" s="159" t="s">
        <v>40</v>
      </c>
      <c r="O191" s="160">
        <v>0</v>
      </c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0">
        <f>S191*H191</f>
        <v>0</v>
      </c>
      <c r="U191" s="161" t="s">
        <v>1</v>
      </c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2" t="s">
        <v>169</v>
      </c>
      <c r="AT191" s="162" t="s">
        <v>137</v>
      </c>
      <c r="AU191" s="162" t="s">
        <v>142</v>
      </c>
      <c r="AY191" s="14" t="s">
        <v>134</v>
      </c>
      <c r="BE191" s="163">
        <f>IF(N191="základná",J191,0)</f>
        <v>0</v>
      </c>
      <c r="BF191" s="163">
        <f>IF(N191="znížená",J191,0)</f>
        <v>46.4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4" t="s">
        <v>142</v>
      </c>
      <c r="BK191" s="163">
        <f>ROUND(I191*H191,2)</f>
        <v>46.4</v>
      </c>
      <c r="BL191" s="14" t="s">
        <v>169</v>
      </c>
      <c r="BM191" s="162" t="s">
        <v>249</v>
      </c>
    </row>
    <row r="192" spans="1:65" s="2" customFormat="1" ht="19.5">
      <c r="A192" s="28"/>
      <c r="B192" s="29"/>
      <c r="C192" s="28"/>
      <c r="D192" s="164" t="s">
        <v>143</v>
      </c>
      <c r="E192" s="28"/>
      <c r="F192" s="165" t="s">
        <v>403</v>
      </c>
      <c r="G192" s="28"/>
      <c r="H192" s="28"/>
      <c r="I192" s="28"/>
      <c r="J192" s="28"/>
      <c r="K192" s="28"/>
      <c r="L192" s="29"/>
      <c r="M192" s="166"/>
      <c r="N192" s="167"/>
      <c r="O192" s="57"/>
      <c r="P192" s="57"/>
      <c r="Q192" s="57"/>
      <c r="R192" s="57"/>
      <c r="S192" s="57"/>
      <c r="T192" s="57"/>
      <c r="U192" s="5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4" t="s">
        <v>143</v>
      </c>
      <c r="AU192" s="14" t="s">
        <v>142</v>
      </c>
    </row>
    <row r="193" spans="1:65" s="2" customFormat="1" ht="24.2" customHeight="1">
      <c r="A193" s="28"/>
      <c r="B193" s="150"/>
      <c r="C193" s="151" t="s">
        <v>196</v>
      </c>
      <c r="D193" s="151" t="s">
        <v>137</v>
      </c>
      <c r="E193" s="152" t="s">
        <v>406</v>
      </c>
      <c r="F193" s="153" t="s">
        <v>407</v>
      </c>
      <c r="G193" s="154" t="s">
        <v>401</v>
      </c>
      <c r="H193" s="155">
        <v>160</v>
      </c>
      <c r="I193" s="156">
        <v>0.39</v>
      </c>
      <c r="J193" s="156">
        <f>ROUND(I193*H193,2)</f>
        <v>62.4</v>
      </c>
      <c r="K193" s="157"/>
      <c r="L193" s="29"/>
      <c r="M193" s="158" t="s">
        <v>1</v>
      </c>
      <c r="N193" s="159" t="s">
        <v>40</v>
      </c>
      <c r="O193" s="160">
        <v>0</v>
      </c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0">
        <f>S193*H193</f>
        <v>0</v>
      </c>
      <c r="U193" s="161" t="s">
        <v>1</v>
      </c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2" t="s">
        <v>169</v>
      </c>
      <c r="AT193" s="162" t="s">
        <v>137</v>
      </c>
      <c r="AU193" s="162" t="s">
        <v>142</v>
      </c>
      <c r="AY193" s="14" t="s">
        <v>134</v>
      </c>
      <c r="BE193" s="163">
        <f>IF(N193="základná",J193,0)</f>
        <v>0</v>
      </c>
      <c r="BF193" s="163">
        <f>IF(N193="znížená",J193,0)</f>
        <v>62.4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4" t="s">
        <v>142</v>
      </c>
      <c r="BK193" s="163">
        <f>ROUND(I193*H193,2)</f>
        <v>62.4</v>
      </c>
      <c r="BL193" s="14" t="s">
        <v>169</v>
      </c>
      <c r="BM193" s="162" t="s">
        <v>141</v>
      </c>
    </row>
    <row r="194" spans="1:65" s="2" customFormat="1" ht="19.5">
      <c r="A194" s="28"/>
      <c r="B194" s="29"/>
      <c r="C194" s="28"/>
      <c r="D194" s="164" t="s">
        <v>143</v>
      </c>
      <c r="E194" s="28"/>
      <c r="F194" s="165" t="s">
        <v>407</v>
      </c>
      <c r="G194" s="28"/>
      <c r="H194" s="28"/>
      <c r="I194" s="28"/>
      <c r="J194" s="28"/>
      <c r="K194" s="28"/>
      <c r="L194" s="29"/>
      <c r="M194" s="166"/>
      <c r="N194" s="167"/>
      <c r="O194" s="57"/>
      <c r="P194" s="57"/>
      <c r="Q194" s="57"/>
      <c r="R194" s="57"/>
      <c r="S194" s="57"/>
      <c r="T194" s="57"/>
      <c r="U194" s="5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4" t="s">
        <v>143</v>
      </c>
      <c r="AU194" s="14" t="s">
        <v>142</v>
      </c>
    </row>
    <row r="195" spans="1:65" s="2" customFormat="1" ht="24.2" customHeight="1">
      <c r="A195" s="28"/>
      <c r="B195" s="150"/>
      <c r="C195" s="151" t="s">
        <v>252</v>
      </c>
      <c r="D195" s="151" t="s">
        <v>137</v>
      </c>
      <c r="E195" s="152" t="s">
        <v>408</v>
      </c>
      <c r="F195" s="153" t="s">
        <v>409</v>
      </c>
      <c r="G195" s="154" t="s">
        <v>263</v>
      </c>
      <c r="H195" s="155">
        <v>3.71</v>
      </c>
      <c r="I195" s="156">
        <v>1.9964999999999999</v>
      </c>
      <c r="J195" s="156">
        <f>ROUND(I195*H195,2)</f>
        <v>7.41</v>
      </c>
      <c r="K195" s="157"/>
      <c r="L195" s="29"/>
      <c r="M195" s="158" t="s">
        <v>1</v>
      </c>
      <c r="N195" s="159" t="s">
        <v>40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0">
        <f>S195*H195</f>
        <v>0</v>
      </c>
      <c r="U195" s="161" t="s">
        <v>1</v>
      </c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2" t="s">
        <v>169</v>
      </c>
      <c r="AT195" s="162" t="s">
        <v>137</v>
      </c>
      <c r="AU195" s="162" t="s">
        <v>142</v>
      </c>
      <c r="AY195" s="14" t="s">
        <v>134</v>
      </c>
      <c r="BE195" s="163">
        <f>IF(N195="základná",J195,0)</f>
        <v>0</v>
      </c>
      <c r="BF195" s="163">
        <f>IF(N195="znížená",J195,0)</f>
        <v>7.41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4" t="s">
        <v>142</v>
      </c>
      <c r="BK195" s="163">
        <f>ROUND(I195*H195,2)</f>
        <v>7.41</v>
      </c>
      <c r="BL195" s="14" t="s">
        <v>169</v>
      </c>
      <c r="BM195" s="162" t="s">
        <v>255</v>
      </c>
    </row>
    <row r="196" spans="1:65" s="2" customFormat="1" ht="19.5">
      <c r="A196" s="28"/>
      <c r="B196" s="29"/>
      <c r="C196" s="28"/>
      <c r="D196" s="164" t="s">
        <v>143</v>
      </c>
      <c r="E196" s="28"/>
      <c r="F196" s="165" t="s">
        <v>409</v>
      </c>
      <c r="G196" s="28"/>
      <c r="H196" s="28"/>
      <c r="I196" s="28"/>
      <c r="J196" s="28"/>
      <c r="K196" s="28"/>
      <c r="L196" s="29"/>
      <c r="M196" s="166"/>
      <c r="N196" s="167"/>
      <c r="O196" s="57"/>
      <c r="P196" s="57"/>
      <c r="Q196" s="57"/>
      <c r="R196" s="57"/>
      <c r="S196" s="57"/>
      <c r="T196" s="57"/>
      <c r="U196" s="5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143</v>
      </c>
      <c r="AU196" s="14" t="s">
        <v>142</v>
      </c>
    </row>
    <row r="197" spans="1:65" s="12" customFormat="1" ht="25.9" customHeight="1">
      <c r="B197" s="138"/>
      <c r="D197" s="139" t="s">
        <v>73</v>
      </c>
      <c r="E197" s="140" t="s">
        <v>131</v>
      </c>
      <c r="F197" s="140" t="s">
        <v>410</v>
      </c>
      <c r="J197" s="141">
        <f>BK197</f>
        <v>73.47</v>
      </c>
      <c r="L197" s="138"/>
      <c r="M197" s="142"/>
      <c r="N197" s="143"/>
      <c r="O197" s="143"/>
      <c r="P197" s="144">
        <f>P198</f>
        <v>0</v>
      </c>
      <c r="Q197" s="143"/>
      <c r="R197" s="144">
        <f>R198</f>
        <v>0</v>
      </c>
      <c r="S197" s="143"/>
      <c r="T197" s="144">
        <f>T198</f>
        <v>0</v>
      </c>
      <c r="U197" s="145"/>
      <c r="AR197" s="139" t="s">
        <v>133</v>
      </c>
      <c r="AT197" s="146" t="s">
        <v>73</v>
      </c>
      <c r="AU197" s="146" t="s">
        <v>74</v>
      </c>
      <c r="AY197" s="139" t="s">
        <v>134</v>
      </c>
      <c r="BK197" s="147">
        <f>BK198</f>
        <v>73.47</v>
      </c>
    </row>
    <row r="198" spans="1:65" s="12" customFormat="1" ht="22.9" customHeight="1">
      <c r="B198" s="138"/>
      <c r="D198" s="139" t="s">
        <v>73</v>
      </c>
      <c r="E198" s="148" t="s">
        <v>411</v>
      </c>
      <c r="F198" s="148" t="s">
        <v>412</v>
      </c>
      <c r="J198" s="149">
        <f>BK198</f>
        <v>73.47</v>
      </c>
      <c r="L198" s="138"/>
      <c r="M198" s="142"/>
      <c r="N198" s="143"/>
      <c r="O198" s="143"/>
      <c r="P198" s="144">
        <f>SUM(P199:P204)</f>
        <v>0</v>
      </c>
      <c r="Q198" s="143"/>
      <c r="R198" s="144">
        <f>SUM(R199:R204)</f>
        <v>0</v>
      </c>
      <c r="S198" s="143"/>
      <c r="T198" s="144">
        <f>SUM(T199:T204)</f>
        <v>0</v>
      </c>
      <c r="U198" s="145"/>
      <c r="AR198" s="139" t="s">
        <v>133</v>
      </c>
      <c r="AT198" s="146" t="s">
        <v>73</v>
      </c>
      <c r="AU198" s="146" t="s">
        <v>82</v>
      </c>
      <c r="AY198" s="139" t="s">
        <v>134</v>
      </c>
      <c r="BK198" s="147">
        <f>SUM(BK199:BK204)</f>
        <v>73.47</v>
      </c>
    </row>
    <row r="199" spans="1:65" s="2" customFormat="1" ht="16.5" customHeight="1">
      <c r="A199" s="28"/>
      <c r="B199" s="150"/>
      <c r="C199" s="151" t="s">
        <v>200</v>
      </c>
      <c r="D199" s="151" t="s">
        <v>137</v>
      </c>
      <c r="E199" s="152" t="s">
        <v>413</v>
      </c>
      <c r="F199" s="153" t="s">
        <v>414</v>
      </c>
      <c r="G199" s="154" t="s">
        <v>151</v>
      </c>
      <c r="H199" s="155">
        <v>10</v>
      </c>
      <c r="I199" s="156">
        <v>2.1800000000000002</v>
      </c>
      <c r="J199" s="156">
        <f>ROUND(I199*H199,2)</f>
        <v>21.8</v>
      </c>
      <c r="K199" s="157"/>
      <c r="L199" s="29"/>
      <c r="M199" s="158" t="s">
        <v>1</v>
      </c>
      <c r="N199" s="159" t="s">
        <v>40</v>
      </c>
      <c r="O199" s="160">
        <v>0</v>
      </c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0">
        <f>S199*H199</f>
        <v>0</v>
      </c>
      <c r="U199" s="161" t="s">
        <v>1</v>
      </c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2" t="s">
        <v>141</v>
      </c>
      <c r="AT199" s="162" t="s">
        <v>137</v>
      </c>
      <c r="AU199" s="162" t="s">
        <v>142</v>
      </c>
      <c r="AY199" s="14" t="s">
        <v>134</v>
      </c>
      <c r="BE199" s="163">
        <f>IF(N199="základná",J199,0)</f>
        <v>0</v>
      </c>
      <c r="BF199" s="163">
        <f>IF(N199="znížená",J199,0)</f>
        <v>21.8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4" t="s">
        <v>142</v>
      </c>
      <c r="BK199" s="163">
        <f>ROUND(I199*H199,2)</f>
        <v>21.8</v>
      </c>
      <c r="BL199" s="14" t="s">
        <v>141</v>
      </c>
      <c r="BM199" s="162" t="s">
        <v>259</v>
      </c>
    </row>
    <row r="200" spans="1:65" s="2" customFormat="1">
      <c r="A200" s="28"/>
      <c r="B200" s="29"/>
      <c r="C200" s="28"/>
      <c r="D200" s="164" t="s">
        <v>143</v>
      </c>
      <c r="E200" s="28"/>
      <c r="F200" s="165" t="s">
        <v>414</v>
      </c>
      <c r="G200" s="28"/>
      <c r="H200" s="28"/>
      <c r="I200" s="28"/>
      <c r="J200" s="28"/>
      <c r="K200" s="28"/>
      <c r="L200" s="29"/>
      <c r="M200" s="166"/>
      <c r="N200" s="167"/>
      <c r="O200" s="57"/>
      <c r="P200" s="57"/>
      <c r="Q200" s="57"/>
      <c r="R200" s="57"/>
      <c r="S200" s="57"/>
      <c r="T200" s="57"/>
      <c r="U200" s="5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4" t="s">
        <v>143</v>
      </c>
      <c r="AU200" s="14" t="s">
        <v>142</v>
      </c>
    </row>
    <row r="201" spans="1:65" s="2" customFormat="1" ht="16.5" customHeight="1">
      <c r="A201" s="28"/>
      <c r="B201" s="150"/>
      <c r="C201" s="151" t="s">
        <v>260</v>
      </c>
      <c r="D201" s="151" t="s">
        <v>137</v>
      </c>
      <c r="E201" s="152" t="s">
        <v>415</v>
      </c>
      <c r="F201" s="153" t="s">
        <v>416</v>
      </c>
      <c r="G201" s="154" t="s">
        <v>151</v>
      </c>
      <c r="H201" s="155">
        <v>20</v>
      </c>
      <c r="I201" s="156">
        <v>2.4300000000000002</v>
      </c>
      <c r="J201" s="156">
        <f>ROUND(I201*H201,2)</f>
        <v>48.6</v>
      </c>
      <c r="K201" s="157"/>
      <c r="L201" s="29"/>
      <c r="M201" s="158" t="s">
        <v>1</v>
      </c>
      <c r="N201" s="159" t="s">
        <v>40</v>
      </c>
      <c r="O201" s="160">
        <v>0</v>
      </c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0">
        <f>S201*H201</f>
        <v>0</v>
      </c>
      <c r="U201" s="161" t="s">
        <v>1</v>
      </c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2" t="s">
        <v>141</v>
      </c>
      <c r="AT201" s="162" t="s">
        <v>137</v>
      </c>
      <c r="AU201" s="162" t="s">
        <v>142</v>
      </c>
      <c r="AY201" s="14" t="s">
        <v>134</v>
      </c>
      <c r="BE201" s="163">
        <f>IF(N201="základná",J201,0)</f>
        <v>0</v>
      </c>
      <c r="BF201" s="163">
        <f>IF(N201="znížená",J201,0)</f>
        <v>48.6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4" t="s">
        <v>142</v>
      </c>
      <c r="BK201" s="163">
        <f>ROUND(I201*H201,2)</f>
        <v>48.6</v>
      </c>
      <c r="BL201" s="14" t="s">
        <v>141</v>
      </c>
      <c r="BM201" s="162" t="s">
        <v>264</v>
      </c>
    </row>
    <row r="202" spans="1:65" s="2" customFormat="1">
      <c r="A202" s="28"/>
      <c r="B202" s="29"/>
      <c r="C202" s="28"/>
      <c r="D202" s="164" t="s">
        <v>143</v>
      </c>
      <c r="E202" s="28"/>
      <c r="F202" s="165" t="s">
        <v>416</v>
      </c>
      <c r="G202" s="28"/>
      <c r="H202" s="28"/>
      <c r="I202" s="28"/>
      <c r="J202" s="28"/>
      <c r="K202" s="28"/>
      <c r="L202" s="29"/>
      <c r="M202" s="166"/>
      <c r="N202" s="167"/>
      <c r="O202" s="57"/>
      <c r="P202" s="57"/>
      <c r="Q202" s="57"/>
      <c r="R202" s="57"/>
      <c r="S202" s="57"/>
      <c r="T202" s="57"/>
      <c r="U202" s="5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143</v>
      </c>
      <c r="AU202" s="14" t="s">
        <v>142</v>
      </c>
    </row>
    <row r="203" spans="1:65" s="2" customFormat="1" ht="16.5" customHeight="1">
      <c r="A203" s="28"/>
      <c r="B203" s="150"/>
      <c r="C203" s="151" t="s">
        <v>203</v>
      </c>
      <c r="D203" s="151" t="s">
        <v>137</v>
      </c>
      <c r="E203" s="152" t="s">
        <v>417</v>
      </c>
      <c r="F203" s="153" t="s">
        <v>418</v>
      </c>
      <c r="G203" s="154" t="s">
        <v>151</v>
      </c>
      <c r="H203" s="155">
        <v>1</v>
      </c>
      <c r="I203" s="156">
        <v>3.07</v>
      </c>
      <c r="J203" s="156">
        <f>ROUND(I203*H203,2)</f>
        <v>3.07</v>
      </c>
      <c r="K203" s="157"/>
      <c r="L203" s="29"/>
      <c r="M203" s="158" t="s">
        <v>1</v>
      </c>
      <c r="N203" s="159" t="s">
        <v>40</v>
      </c>
      <c r="O203" s="160">
        <v>0</v>
      </c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0">
        <f>S203*H203</f>
        <v>0</v>
      </c>
      <c r="U203" s="161" t="s">
        <v>1</v>
      </c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2" t="s">
        <v>141</v>
      </c>
      <c r="AT203" s="162" t="s">
        <v>137</v>
      </c>
      <c r="AU203" s="162" t="s">
        <v>142</v>
      </c>
      <c r="AY203" s="14" t="s">
        <v>134</v>
      </c>
      <c r="BE203" s="163">
        <f>IF(N203="základná",J203,0)</f>
        <v>0</v>
      </c>
      <c r="BF203" s="163">
        <f>IF(N203="znížená",J203,0)</f>
        <v>3.07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4" t="s">
        <v>142</v>
      </c>
      <c r="BK203" s="163">
        <f>ROUND(I203*H203,2)</f>
        <v>3.07</v>
      </c>
      <c r="BL203" s="14" t="s">
        <v>141</v>
      </c>
      <c r="BM203" s="162" t="s">
        <v>267</v>
      </c>
    </row>
    <row r="204" spans="1:65" s="2" customFormat="1">
      <c r="A204" s="28"/>
      <c r="B204" s="29"/>
      <c r="C204" s="28"/>
      <c r="D204" s="164" t="s">
        <v>143</v>
      </c>
      <c r="E204" s="28"/>
      <c r="F204" s="165" t="s">
        <v>418</v>
      </c>
      <c r="G204" s="28"/>
      <c r="H204" s="28"/>
      <c r="I204" s="28"/>
      <c r="J204" s="28"/>
      <c r="K204" s="28"/>
      <c r="L204" s="29"/>
      <c r="M204" s="166"/>
      <c r="N204" s="167"/>
      <c r="O204" s="57"/>
      <c r="P204" s="57"/>
      <c r="Q204" s="57"/>
      <c r="R204" s="57"/>
      <c r="S204" s="57"/>
      <c r="T204" s="57"/>
      <c r="U204" s="5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143</v>
      </c>
      <c r="AU204" s="14" t="s">
        <v>142</v>
      </c>
    </row>
    <row r="205" spans="1:65" s="12" customFormat="1" ht="25.9" customHeight="1">
      <c r="B205" s="138"/>
      <c r="D205" s="139" t="s">
        <v>73</v>
      </c>
      <c r="E205" s="140" t="s">
        <v>419</v>
      </c>
      <c r="F205" s="140" t="s">
        <v>420</v>
      </c>
      <c r="J205" s="141">
        <f>BK205</f>
        <v>857.04</v>
      </c>
      <c r="L205" s="138"/>
      <c r="M205" s="142"/>
      <c r="N205" s="143"/>
      <c r="O205" s="143"/>
      <c r="P205" s="144">
        <f>P206</f>
        <v>0</v>
      </c>
      <c r="Q205" s="143"/>
      <c r="R205" s="144">
        <f>R206</f>
        <v>0</v>
      </c>
      <c r="S205" s="143"/>
      <c r="T205" s="144">
        <f>T206</f>
        <v>0</v>
      </c>
      <c r="U205" s="145"/>
      <c r="AR205" s="139" t="s">
        <v>148</v>
      </c>
      <c r="AT205" s="146" t="s">
        <v>73</v>
      </c>
      <c r="AU205" s="146" t="s">
        <v>74</v>
      </c>
      <c r="AY205" s="139" t="s">
        <v>134</v>
      </c>
      <c r="BK205" s="147">
        <f>BK206</f>
        <v>857.04</v>
      </c>
    </row>
    <row r="206" spans="1:65" s="12" customFormat="1" ht="22.9" customHeight="1">
      <c r="B206" s="138"/>
      <c r="D206" s="139" t="s">
        <v>73</v>
      </c>
      <c r="E206" s="148" t="s">
        <v>421</v>
      </c>
      <c r="F206" s="148" t="s">
        <v>420</v>
      </c>
      <c r="J206" s="149">
        <f>BK206</f>
        <v>857.04</v>
      </c>
      <c r="L206" s="138"/>
      <c r="M206" s="142"/>
      <c r="N206" s="143"/>
      <c r="O206" s="143"/>
      <c r="P206" s="144">
        <f>SUM(P207:P210)</f>
        <v>0</v>
      </c>
      <c r="Q206" s="143"/>
      <c r="R206" s="144">
        <f>SUM(R207:R210)</f>
        <v>0</v>
      </c>
      <c r="S206" s="143"/>
      <c r="T206" s="144">
        <f>SUM(T207:T210)</f>
        <v>0</v>
      </c>
      <c r="U206" s="145"/>
      <c r="AR206" s="139" t="s">
        <v>82</v>
      </c>
      <c r="AT206" s="146" t="s">
        <v>73</v>
      </c>
      <c r="AU206" s="146" t="s">
        <v>82</v>
      </c>
      <c r="AY206" s="139" t="s">
        <v>134</v>
      </c>
      <c r="BK206" s="147">
        <f>SUM(BK207:BK210)</f>
        <v>857.04</v>
      </c>
    </row>
    <row r="207" spans="1:65" s="2" customFormat="1" ht="24.2" customHeight="1">
      <c r="A207" s="28"/>
      <c r="B207" s="150"/>
      <c r="C207" s="151" t="s">
        <v>268</v>
      </c>
      <c r="D207" s="151" t="s">
        <v>137</v>
      </c>
      <c r="E207" s="152" t="s">
        <v>422</v>
      </c>
      <c r="F207" s="153" t="s">
        <v>423</v>
      </c>
      <c r="G207" s="154" t="s">
        <v>424</v>
      </c>
      <c r="H207" s="155">
        <v>1</v>
      </c>
      <c r="I207" s="156">
        <v>203.28</v>
      </c>
      <c r="J207" s="156">
        <f>ROUND(I207*H207,2)</f>
        <v>203.28</v>
      </c>
      <c r="K207" s="157"/>
      <c r="L207" s="29"/>
      <c r="M207" s="158" t="s">
        <v>1</v>
      </c>
      <c r="N207" s="159" t="s">
        <v>40</v>
      </c>
      <c r="O207" s="160">
        <v>0</v>
      </c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0">
        <f>S207*H207</f>
        <v>0</v>
      </c>
      <c r="U207" s="161" t="s">
        <v>1</v>
      </c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2" t="s">
        <v>148</v>
      </c>
      <c r="AT207" s="162" t="s">
        <v>137</v>
      </c>
      <c r="AU207" s="162" t="s">
        <v>142</v>
      </c>
      <c r="AY207" s="14" t="s">
        <v>134</v>
      </c>
      <c r="BE207" s="163">
        <f>IF(N207="základná",J207,0)</f>
        <v>0</v>
      </c>
      <c r="BF207" s="163">
        <f>IF(N207="znížená",J207,0)</f>
        <v>203.28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4" t="s">
        <v>142</v>
      </c>
      <c r="BK207" s="163">
        <f>ROUND(I207*H207,2)</f>
        <v>203.28</v>
      </c>
      <c r="BL207" s="14" t="s">
        <v>148</v>
      </c>
      <c r="BM207" s="162" t="s">
        <v>271</v>
      </c>
    </row>
    <row r="208" spans="1:65" s="2" customFormat="1" ht="19.5">
      <c r="A208" s="28"/>
      <c r="B208" s="29"/>
      <c r="C208" s="28"/>
      <c r="D208" s="164" t="s">
        <v>143</v>
      </c>
      <c r="E208" s="28"/>
      <c r="F208" s="165" t="s">
        <v>423</v>
      </c>
      <c r="G208" s="28"/>
      <c r="H208" s="28"/>
      <c r="I208" s="28"/>
      <c r="J208" s="28"/>
      <c r="K208" s="28"/>
      <c r="L208" s="29"/>
      <c r="M208" s="166"/>
      <c r="N208" s="167"/>
      <c r="O208" s="57"/>
      <c r="P208" s="57"/>
      <c r="Q208" s="57"/>
      <c r="R208" s="57"/>
      <c r="S208" s="57"/>
      <c r="T208" s="57"/>
      <c r="U208" s="5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143</v>
      </c>
      <c r="AU208" s="14" t="s">
        <v>142</v>
      </c>
    </row>
    <row r="209" spans="1:65" s="2" customFormat="1" ht="16.5" customHeight="1">
      <c r="A209" s="28"/>
      <c r="B209" s="150"/>
      <c r="C209" s="151" t="s">
        <v>207</v>
      </c>
      <c r="D209" s="151" t="s">
        <v>137</v>
      </c>
      <c r="E209" s="152" t="s">
        <v>425</v>
      </c>
      <c r="F209" s="153" t="s">
        <v>426</v>
      </c>
      <c r="G209" s="154" t="s">
        <v>275</v>
      </c>
      <c r="H209" s="155">
        <v>72</v>
      </c>
      <c r="I209" s="156">
        <v>9.08</v>
      </c>
      <c r="J209" s="156">
        <f>ROUND(I209*H209,2)</f>
        <v>653.76</v>
      </c>
      <c r="K209" s="157"/>
      <c r="L209" s="29"/>
      <c r="M209" s="158" t="s">
        <v>1</v>
      </c>
      <c r="N209" s="159" t="s">
        <v>40</v>
      </c>
      <c r="O209" s="160">
        <v>0</v>
      </c>
      <c r="P209" s="160">
        <f>O209*H209</f>
        <v>0</v>
      </c>
      <c r="Q209" s="160">
        <v>0</v>
      </c>
      <c r="R209" s="160">
        <f>Q209*H209</f>
        <v>0</v>
      </c>
      <c r="S209" s="160">
        <v>0</v>
      </c>
      <c r="T209" s="160">
        <f>S209*H209</f>
        <v>0</v>
      </c>
      <c r="U209" s="161" t="s">
        <v>1</v>
      </c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2" t="s">
        <v>148</v>
      </c>
      <c r="AT209" s="162" t="s">
        <v>137</v>
      </c>
      <c r="AU209" s="162" t="s">
        <v>142</v>
      </c>
      <c r="AY209" s="14" t="s">
        <v>134</v>
      </c>
      <c r="BE209" s="163">
        <f>IF(N209="základná",J209,0)</f>
        <v>0</v>
      </c>
      <c r="BF209" s="163">
        <f>IF(N209="znížená",J209,0)</f>
        <v>653.76</v>
      </c>
      <c r="BG209" s="163">
        <f>IF(N209="zákl. prenesená",J209,0)</f>
        <v>0</v>
      </c>
      <c r="BH209" s="163">
        <f>IF(N209="zníž. prenesená",J209,0)</f>
        <v>0</v>
      </c>
      <c r="BI209" s="163">
        <f>IF(N209="nulová",J209,0)</f>
        <v>0</v>
      </c>
      <c r="BJ209" s="14" t="s">
        <v>142</v>
      </c>
      <c r="BK209" s="163">
        <f>ROUND(I209*H209,2)</f>
        <v>653.76</v>
      </c>
      <c r="BL209" s="14" t="s">
        <v>148</v>
      </c>
      <c r="BM209" s="162" t="s">
        <v>276</v>
      </c>
    </row>
    <row r="210" spans="1:65" s="2" customFormat="1">
      <c r="A210" s="28"/>
      <c r="B210" s="29"/>
      <c r="C210" s="28"/>
      <c r="D210" s="164" t="s">
        <v>143</v>
      </c>
      <c r="E210" s="28"/>
      <c r="F210" s="165" t="s">
        <v>426</v>
      </c>
      <c r="G210" s="28"/>
      <c r="H210" s="28"/>
      <c r="I210" s="28"/>
      <c r="J210" s="28"/>
      <c r="K210" s="28"/>
      <c r="L210" s="29"/>
      <c r="M210" s="178"/>
      <c r="N210" s="179"/>
      <c r="O210" s="180"/>
      <c r="P210" s="180"/>
      <c r="Q210" s="180"/>
      <c r="R210" s="180"/>
      <c r="S210" s="180"/>
      <c r="T210" s="180"/>
      <c r="U210" s="181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143</v>
      </c>
      <c r="AU210" s="14" t="s">
        <v>142</v>
      </c>
    </row>
    <row r="211" spans="1:65" s="2" customFormat="1" ht="6.95" customHeight="1">
      <c r="A211" s="28"/>
      <c r="B211" s="46"/>
      <c r="C211" s="47"/>
      <c r="D211" s="47"/>
      <c r="E211" s="47"/>
      <c r="F211" s="47"/>
      <c r="G211" s="47"/>
      <c r="H211" s="47"/>
      <c r="I211" s="47"/>
      <c r="J211" s="47"/>
      <c r="K211" s="47"/>
      <c r="L211" s="29"/>
      <c r="M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</row>
  </sheetData>
  <autoFilter ref="C126:K210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7"/>
  <sheetViews>
    <sheetView showGridLines="0" topLeftCell="A55" workbookViewId="0">
      <selection activeCell="I68" sqref="I6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Cabajska</v>
      </c>
      <c r="F7" s="222"/>
      <c r="G7" s="222"/>
      <c r="H7" s="222"/>
      <c r="L7" s="17"/>
    </row>
    <row r="8" spans="1:46" s="2" customFormat="1" ht="12" customHeight="1">
      <c r="A8" s="28"/>
      <c r="B8" s="29"/>
      <c r="C8" s="28"/>
      <c r="D8" s="23" t="s">
        <v>104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2" t="s">
        <v>444</v>
      </c>
      <c r="F9" s="223"/>
      <c r="G9" s="223"/>
      <c r="H9" s="223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15</v>
      </c>
      <c r="E11" s="28"/>
      <c r="F11" s="21" t="s">
        <v>1</v>
      </c>
      <c r="G11" s="28"/>
      <c r="H11" s="28"/>
      <c r="I11" s="23" t="s">
        <v>16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17</v>
      </c>
      <c r="E12" s="28"/>
      <c r="F12" s="21" t="s">
        <v>18</v>
      </c>
      <c r="G12" s="28"/>
      <c r="H12" s="28"/>
      <c r="I12" s="23" t="s">
        <v>19</v>
      </c>
      <c r="J12" s="54" t="str">
        <f>'Rekapitulácia stavby'!AN8</f>
        <v>4. 11. 2021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21</v>
      </c>
      <c r="E14" s="28"/>
      <c r="F14" s="28"/>
      <c r="G14" s="28"/>
      <c r="H14" s="28"/>
      <c r="I14" s="23" t="s">
        <v>22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23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24</v>
      </c>
      <c r="E17" s="28"/>
      <c r="F17" s="28"/>
      <c r="G17" s="28"/>
      <c r="H17" s="28"/>
      <c r="I17" s="23" t="s">
        <v>22</v>
      </c>
      <c r="J17" s="21" t="s">
        <v>25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" t="s">
        <v>26</v>
      </c>
      <c r="F18" s="28"/>
      <c r="G18" s="28"/>
      <c r="H18" s="28"/>
      <c r="I18" s="23" t="s">
        <v>23</v>
      </c>
      <c r="J18" s="21" t="s">
        <v>27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28</v>
      </c>
      <c r="E20" s="28"/>
      <c r="F20" s="28"/>
      <c r="G20" s="28"/>
      <c r="H20" s="28"/>
      <c r="I20" s="23" t="s">
        <v>22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23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22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23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8" t="s">
        <v>1</v>
      </c>
      <c r="F27" s="198"/>
      <c r="G27" s="198"/>
      <c r="H27" s="198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106</v>
      </c>
      <c r="E30" s="28"/>
      <c r="F30" s="28"/>
      <c r="G30" s="28"/>
      <c r="H30" s="28"/>
      <c r="I30" s="28"/>
      <c r="J30" s="27">
        <f>J96</f>
        <v>26398.52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107</v>
      </c>
      <c r="E31" s="28"/>
      <c r="F31" s="28"/>
      <c r="G31" s="28"/>
      <c r="H31" s="28"/>
      <c r="I31" s="28"/>
      <c r="J31" s="27">
        <f>J103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34</v>
      </c>
      <c r="E32" s="28"/>
      <c r="F32" s="28"/>
      <c r="G32" s="28"/>
      <c r="H32" s="28"/>
      <c r="I32" s="28"/>
      <c r="J32" s="70">
        <f>ROUND(J30 + J31, 2)</f>
        <v>26398.52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36</v>
      </c>
      <c r="G34" s="28"/>
      <c r="H34" s="28"/>
      <c r="I34" s="32" t="s">
        <v>35</v>
      </c>
      <c r="J34" s="32" t="s">
        <v>37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38</v>
      </c>
      <c r="E35" s="34" t="s">
        <v>39</v>
      </c>
      <c r="F35" s="103">
        <f>ROUND((SUM(BE103:BE104) + SUM(BE124:BE196)),  2)</f>
        <v>0</v>
      </c>
      <c r="G35" s="104"/>
      <c r="H35" s="104"/>
      <c r="I35" s="105">
        <v>0.2</v>
      </c>
      <c r="J35" s="103">
        <f>ROUND(((SUM(BE103:BE104) + SUM(BE124:BE196))*I35),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40</v>
      </c>
      <c r="F36" s="106">
        <f>ROUND((SUM(BF103:BF104) + SUM(BF124:BF196)),  2)</f>
        <v>26398.52</v>
      </c>
      <c r="G36" s="28"/>
      <c r="H36" s="28"/>
      <c r="I36" s="107">
        <v>0.2</v>
      </c>
      <c r="J36" s="106">
        <f>ROUND(((SUM(BF103:BF104) + SUM(BF124:BF196))*I36),  2)</f>
        <v>5279.7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41</v>
      </c>
      <c r="F37" s="106">
        <f>ROUND((SUM(BG103:BG104) + SUM(BG124:BG196)),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42</v>
      </c>
      <c r="F38" s="106">
        <f>ROUND((SUM(BH103:BH104) + SUM(BH124:BH196)),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43</v>
      </c>
      <c r="F39" s="103">
        <f>ROUND((SUM(BI103:BI104) + SUM(BI124:BI196)),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44</v>
      </c>
      <c r="E41" s="59"/>
      <c r="F41" s="59"/>
      <c r="G41" s="109" t="s">
        <v>45</v>
      </c>
      <c r="H41" s="110" t="s">
        <v>46</v>
      </c>
      <c r="I41" s="59"/>
      <c r="J41" s="111">
        <f>SUM(J32:J39)</f>
        <v>31678.22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49</v>
      </c>
      <c r="E61" s="31"/>
      <c r="F61" s="113" t="s">
        <v>50</v>
      </c>
      <c r="G61" s="44" t="s">
        <v>49</v>
      </c>
      <c r="H61" s="31"/>
      <c r="I61" s="31"/>
      <c r="J61" s="114" t="s">
        <v>50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49</v>
      </c>
      <c r="E76" s="31"/>
      <c r="F76" s="113" t="s">
        <v>50</v>
      </c>
      <c r="G76" s="44" t="s">
        <v>49</v>
      </c>
      <c r="H76" s="31"/>
      <c r="I76" s="31"/>
      <c r="J76" s="114" t="s">
        <v>50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108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1" t="str">
        <f>E7</f>
        <v>Cabajska</v>
      </c>
      <c r="F85" s="222"/>
      <c r="G85" s="222"/>
      <c r="H85" s="222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104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2" t="str">
        <f>E9</f>
        <v>VZT01 - SO 02 - Stravovac...</v>
      </c>
      <c r="F87" s="223"/>
      <c r="G87" s="223"/>
      <c r="H87" s="223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17</v>
      </c>
      <c r="D89" s="28"/>
      <c r="E89" s="28"/>
      <c r="F89" s="21" t="str">
        <f>F12</f>
        <v xml:space="preserve"> </v>
      </c>
      <c r="G89" s="28"/>
      <c r="H89" s="28"/>
      <c r="I89" s="23" t="s">
        <v>19</v>
      </c>
      <c r="J89" s="54" t="str">
        <f>IF(J12="","",J12)</f>
        <v>4. 11. 2021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21</v>
      </c>
      <c r="D91" s="28"/>
      <c r="E91" s="28"/>
      <c r="F91" s="21" t="str">
        <f>E15</f>
        <v xml:space="preserve"> </v>
      </c>
      <c r="G91" s="28"/>
      <c r="H91" s="28"/>
      <c r="I91" s="23" t="s">
        <v>28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24</v>
      </c>
      <c r="D92" s="28"/>
      <c r="E92" s="28"/>
      <c r="F92" s="21" t="str">
        <f>IF(E18="","",E18)</f>
        <v>BAUMANN Nitra s.r.o.</v>
      </c>
      <c r="G92" s="28"/>
      <c r="H92" s="28"/>
      <c r="I92" s="23" t="s">
        <v>30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109</v>
      </c>
      <c r="D94" s="94"/>
      <c r="E94" s="94"/>
      <c r="F94" s="94"/>
      <c r="G94" s="94"/>
      <c r="H94" s="94"/>
      <c r="I94" s="94"/>
      <c r="J94" s="116" t="s">
        <v>110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111</v>
      </c>
      <c r="D96" s="28"/>
      <c r="E96" s="28"/>
      <c r="F96" s="28"/>
      <c r="G96" s="28"/>
      <c r="H96" s="28"/>
      <c r="I96" s="28"/>
      <c r="J96" s="70">
        <f>J124</f>
        <v>26398.52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112</v>
      </c>
    </row>
    <row r="97" spans="1:31" s="9" customFormat="1" ht="24.95" customHeight="1">
      <c r="B97" s="118"/>
      <c r="D97" s="119" t="s">
        <v>445</v>
      </c>
      <c r="E97" s="120"/>
      <c r="F97" s="120"/>
      <c r="G97" s="120"/>
      <c r="H97" s="120"/>
      <c r="I97" s="120"/>
      <c r="J97" s="121">
        <f>J125</f>
        <v>26398.52</v>
      </c>
      <c r="L97" s="118"/>
    </row>
    <row r="98" spans="1:31" s="10" customFormat="1" ht="19.899999999999999" customHeight="1">
      <c r="B98" s="122"/>
      <c r="D98" s="123" t="s">
        <v>446</v>
      </c>
      <c r="E98" s="124"/>
      <c r="F98" s="124"/>
      <c r="G98" s="124"/>
      <c r="H98" s="124"/>
      <c r="I98" s="124"/>
      <c r="J98" s="125">
        <f>J126</f>
        <v>0</v>
      </c>
      <c r="L98" s="122"/>
    </row>
    <row r="99" spans="1:31" s="10" customFormat="1" ht="19.899999999999999" customHeight="1">
      <c r="B99" s="122"/>
      <c r="D99" s="123" t="s">
        <v>447</v>
      </c>
      <c r="E99" s="124"/>
      <c r="F99" s="124"/>
      <c r="G99" s="124"/>
      <c r="H99" s="124"/>
      <c r="I99" s="124"/>
      <c r="J99" s="125">
        <f>J127</f>
        <v>0</v>
      </c>
      <c r="L99" s="122"/>
    </row>
    <row r="100" spans="1:31" s="10" customFormat="1" ht="19.899999999999999" customHeight="1">
      <c r="B100" s="122"/>
      <c r="D100" s="123" t="s">
        <v>448</v>
      </c>
      <c r="E100" s="124"/>
      <c r="F100" s="124"/>
      <c r="G100" s="124"/>
      <c r="H100" s="124"/>
      <c r="I100" s="124"/>
      <c r="J100" s="125">
        <f>J128</f>
        <v>26398.52</v>
      </c>
      <c r="L100" s="122"/>
    </row>
    <row r="101" spans="1:31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1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6.95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1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9.25" customHeight="1">
      <c r="A103" s="28"/>
      <c r="B103" s="29"/>
      <c r="C103" s="117" t="s">
        <v>117</v>
      </c>
      <c r="D103" s="28"/>
      <c r="E103" s="28"/>
      <c r="F103" s="28"/>
      <c r="G103" s="28"/>
      <c r="H103" s="28"/>
      <c r="I103" s="28"/>
      <c r="J103" s="126">
        <v>0</v>
      </c>
      <c r="K103" s="28"/>
      <c r="L103" s="41"/>
      <c r="N103" s="127" t="s">
        <v>38</v>
      </c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18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9.25" customHeight="1">
      <c r="A105" s="28"/>
      <c r="B105" s="29"/>
      <c r="C105" s="93" t="s">
        <v>102</v>
      </c>
      <c r="D105" s="94"/>
      <c r="E105" s="94"/>
      <c r="F105" s="94"/>
      <c r="G105" s="94"/>
      <c r="H105" s="94"/>
      <c r="I105" s="94"/>
      <c r="J105" s="95">
        <f>ROUND(J96+J103,2)</f>
        <v>26398.52</v>
      </c>
      <c r="K105" s="94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pans="1:31" s="2" customFormat="1" ht="6.95" customHeight="1">
      <c r="A110" s="2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18" t="s">
        <v>118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12" customHeight="1">
      <c r="A113" s="28"/>
      <c r="B113" s="29"/>
      <c r="C113" s="23" t="s">
        <v>13</v>
      </c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16.5" customHeight="1">
      <c r="A114" s="28"/>
      <c r="B114" s="29"/>
      <c r="C114" s="28"/>
      <c r="D114" s="28"/>
      <c r="E114" s="221" t="str">
        <f>E7</f>
        <v>Cabajska</v>
      </c>
      <c r="F114" s="222"/>
      <c r="G114" s="222"/>
      <c r="H114" s="222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3" t="s">
        <v>104</v>
      </c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28"/>
      <c r="D116" s="28"/>
      <c r="E116" s="212" t="str">
        <f>E9</f>
        <v>VZT01 - SO 02 - Stravovac...</v>
      </c>
      <c r="F116" s="223"/>
      <c r="G116" s="223"/>
      <c r="H116" s="223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>
      <c r="A118" s="28"/>
      <c r="B118" s="29"/>
      <c r="C118" s="23" t="s">
        <v>17</v>
      </c>
      <c r="D118" s="28"/>
      <c r="E118" s="28"/>
      <c r="F118" s="21" t="str">
        <f>F12</f>
        <v xml:space="preserve"> </v>
      </c>
      <c r="G118" s="28"/>
      <c r="H118" s="28"/>
      <c r="I118" s="23" t="s">
        <v>19</v>
      </c>
      <c r="J118" s="54" t="str">
        <f>IF(J12="","",J12)</f>
        <v>4. 11. 2021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5.2" customHeight="1">
      <c r="A120" s="28"/>
      <c r="B120" s="29"/>
      <c r="C120" s="23" t="s">
        <v>21</v>
      </c>
      <c r="D120" s="28"/>
      <c r="E120" s="28"/>
      <c r="F120" s="21" t="str">
        <f>E15</f>
        <v xml:space="preserve"> </v>
      </c>
      <c r="G120" s="28"/>
      <c r="H120" s="28"/>
      <c r="I120" s="23" t="s">
        <v>28</v>
      </c>
      <c r="J120" s="24" t="str">
        <f>E21</f>
        <v xml:space="preserve"> </v>
      </c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5.2" customHeight="1">
      <c r="A121" s="28"/>
      <c r="B121" s="29"/>
      <c r="C121" s="23" t="s">
        <v>24</v>
      </c>
      <c r="D121" s="28"/>
      <c r="E121" s="28"/>
      <c r="F121" s="21" t="str">
        <f>IF(E18="","",E18)</f>
        <v>BAUMANN Nitra s.r.o.</v>
      </c>
      <c r="G121" s="28"/>
      <c r="H121" s="28"/>
      <c r="I121" s="23" t="s">
        <v>30</v>
      </c>
      <c r="J121" s="24" t="str">
        <f>E24</f>
        <v xml:space="preserve"> </v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11" customFormat="1" ht="29.25" customHeight="1">
      <c r="A123" s="128"/>
      <c r="B123" s="129"/>
      <c r="C123" s="130" t="s">
        <v>119</v>
      </c>
      <c r="D123" s="131" t="s">
        <v>59</v>
      </c>
      <c r="E123" s="131" t="s">
        <v>55</v>
      </c>
      <c r="F123" s="131" t="s">
        <v>56</v>
      </c>
      <c r="G123" s="131" t="s">
        <v>120</v>
      </c>
      <c r="H123" s="131" t="s">
        <v>121</v>
      </c>
      <c r="I123" s="131" t="s">
        <v>122</v>
      </c>
      <c r="J123" s="132" t="s">
        <v>110</v>
      </c>
      <c r="K123" s="133" t="s">
        <v>123</v>
      </c>
      <c r="L123" s="134"/>
      <c r="M123" s="61" t="s">
        <v>1</v>
      </c>
      <c r="N123" s="62" t="s">
        <v>38</v>
      </c>
      <c r="O123" s="62" t="s">
        <v>124</v>
      </c>
      <c r="P123" s="62" t="s">
        <v>125</v>
      </c>
      <c r="Q123" s="62" t="s">
        <v>126</v>
      </c>
      <c r="R123" s="62" t="s">
        <v>127</v>
      </c>
      <c r="S123" s="62" t="s">
        <v>128</v>
      </c>
      <c r="T123" s="62" t="s">
        <v>129</v>
      </c>
      <c r="U123" s="63" t="s">
        <v>130</v>
      </c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</row>
    <row r="124" spans="1:63" s="2" customFormat="1" ht="22.9" customHeight="1">
      <c r="A124" s="28"/>
      <c r="B124" s="29"/>
      <c r="C124" s="68" t="s">
        <v>106</v>
      </c>
      <c r="D124" s="28"/>
      <c r="E124" s="28"/>
      <c r="F124" s="28"/>
      <c r="G124" s="28"/>
      <c r="H124" s="28"/>
      <c r="I124" s="28"/>
      <c r="J124" s="135">
        <f>BK124</f>
        <v>26398.52</v>
      </c>
      <c r="K124" s="28"/>
      <c r="L124" s="29"/>
      <c r="M124" s="64"/>
      <c r="N124" s="55"/>
      <c r="O124" s="65"/>
      <c r="P124" s="136">
        <f>P125</f>
        <v>0</v>
      </c>
      <c r="Q124" s="65"/>
      <c r="R124" s="136">
        <f>R125</f>
        <v>0</v>
      </c>
      <c r="S124" s="65"/>
      <c r="T124" s="136">
        <f>T125</f>
        <v>0</v>
      </c>
      <c r="U124" s="66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4" t="s">
        <v>73</v>
      </c>
      <c r="AU124" s="14" t="s">
        <v>112</v>
      </c>
      <c r="BK124" s="137">
        <f>BK125</f>
        <v>26398.52</v>
      </c>
    </row>
    <row r="125" spans="1:63" s="12" customFormat="1" ht="25.9" customHeight="1">
      <c r="B125" s="138"/>
      <c r="D125" s="139" t="s">
        <v>73</v>
      </c>
      <c r="E125" s="140" t="s">
        <v>320</v>
      </c>
      <c r="F125" s="140" t="s">
        <v>449</v>
      </c>
      <c r="J125" s="141">
        <f>BK125</f>
        <v>26398.52</v>
      </c>
      <c r="L125" s="138"/>
      <c r="M125" s="142"/>
      <c r="N125" s="143"/>
      <c r="O125" s="143"/>
      <c r="P125" s="144">
        <f>P126+P127+P128</f>
        <v>0</v>
      </c>
      <c r="Q125" s="143"/>
      <c r="R125" s="144">
        <f>R126+R127+R128</f>
        <v>0</v>
      </c>
      <c r="S125" s="143"/>
      <c r="T125" s="144">
        <f>T126+T127+T128</f>
        <v>0</v>
      </c>
      <c r="U125" s="145"/>
      <c r="AR125" s="139" t="s">
        <v>142</v>
      </c>
      <c r="AT125" s="146" t="s">
        <v>73</v>
      </c>
      <c r="AU125" s="146" t="s">
        <v>74</v>
      </c>
      <c r="AY125" s="139" t="s">
        <v>134</v>
      </c>
      <c r="BK125" s="147">
        <f>BK126+BK127+BK128</f>
        <v>26398.52</v>
      </c>
    </row>
    <row r="126" spans="1:63" s="12" customFormat="1" ht="22.9" customHeight="1">
      <c r="B126" s="138"/>
      <c r="D126" s="139" t="s">
        <v>73</v>
      </c>
      <c r="E126" s="148" t="s">
        <v>450</v>
      </c>
      <c r="F126" s="148" t="s">
        <v>451</v>
      </c>
      <c r="J126" s="149">
        <f>BK126</f>
        <v>0</v>
      </c>
      <c r="L126" s="138"/>
      <c r="M126" s="142"/>
      <c r="N126" s="143"/>
      <c r="O126" s="143"/>
      <c r="P126" s="144">
        <v>0</v>
      </c>
      <c r="Q126" s="143"/>
      <c r="R126" s="144">
        <v>0</v>
      </c>
      <c r="S126" s="143"/>
      <c r="T126" s="144">
        <v>0</v>
      </c>
      <c r="U126" s="145"/>
      <c r="AR126" s="139" t="s">
        <v>142</v>
      </c>
      <c r="AT126" s="146" t="s">
        <v>73</v>
      </c>
      <c r="AU126" s="146" t="s">
        <v>82</v>
      </c>
      <c r="AY126" s="139" t="s">
        <v>134</v>
      </c>
      <c r="BK126" s="147">
        <v>0</v>
      </c>
    </row>
    <row r="127" spans="1:63" s="12" customFormat="1" ht="22.9" customHeight="1">
      <c r="B127" s="138"/>
      <c r="D127" s="139" t="s">
        <v>73</v>
      </c>
      <c r="E127" s="148" t="s">
        <v>452</v>
      </c>
      <c r="F127" s="148" t="s">
        <v>453</v>
      </c>
      <c r="J127" s="149">
        <f>BK127</f>
        <v>0</v>
      </c>
      <c r="L127" s="138"/>
      <c r="M127" s="142"/>
      <c r="N127" s="143"/>
      <c r="O127" s="143"/>
      <c r="P127" s="144">
        <v>0</v>
      </c>
      <c r="Q127" s="143"/>
      <c r="R127" s="144">
        <v>0</v>
      </c>
      <c r="S127" s="143"/>
      <c r="T127" s="144">
        <v>0</v>
      </c>
      <c r="U127" s="145"/>
      <c r="AR127" s="139" t="s">
        <v>82</v>
      </c>
      <c r="AT127" s="146" t="s">
        <v>73</v>
      </c>
      <c r="AU127" s="146" t="s">
        <v>82</v>
      </c>
      <c r="AY127" s="139" t="s">
        <v>134</v>
      </c>
      <c r="BK127" s="147">
        <v>0</v>
      </c>
    </row>
    <row r="128" spans="1:63" s="12" customFormat="1" ht="22.9" customHeight="1">
      <c r="B128" s="138"/>
      <c r="D128" s="139" t="s">
        <v>73</v>
      </c>
      <c r="E128" s="148" t="s">
        <v>454</v>
      </c>
      <c r="F128" s="148" t="s">
        <v>455</v>
      </c>
      <c r="J128" s="149">
        <f>BK128</f>
        <v>26398.52</v>
      </c>
      <c r="L128" s="138"/>
      <c r="M128" s="142"/>
      <c r="N128" s="143"/>
      <c r="O128" s="143"/>
      <c r="P128" s="144">
        <f>SUM(P129:P196)</f>
        <v>0</v>
      </c>
      <c r="Q128" s="143"/>
      <c r="R128" s="144">
        <f>SUM(R129:R196)</f>
        <v>0</v>
      </c>
      <c r="S128" s="143"/>
      <c r="T128" s="144">
        <f>SUM(T129:T196)</f>
        <v>0</v>
      </c>
      <c r="U128" s="145"/>
      <c r="AR128" s="139" t="s">
        <v>82</v>
      </c>
      <c r="AT128" s="146" t="s">
        <v>73</v>
      </c>
      <c r="AU128" s="146" t="s">
        <v>82</v>
      </c>
      <c r="AY128" s="139" t="s">
        <v>134</v>
      </c>
      <c r="BK128" s="147">
        <f>SUM(BK129:BK196)</f>
        <v>26398.52</v>
      </c>
    </row>
    <row r="129" spans="1:65" s="2" customFormat="1" ht="16.5" customHeight="1">
      <c r="A129" s="28"/>
      <c r="B129" s="150"/>
      <c r="C129" s="151" t="s">
        <v>82</v>
      </c>
      <c r="D129" s="151" t="s">
        <v>137</v>
      </c>
      <c r="E129" s="152" t="s">
        <v>456</v>
      </c>
      <c r="F129" s="153" t="s">
        <v>457</v>
      </c>
      <c r="G129" s="154" t="s">
        <v>258</v>
      </c>
      <c r="H129" s="155">
        <v>1</v>
      </c>
      <c r="I129" s="156">
        <v>3091.2</v>
      </c>
      <c r="J129" s="156">
        <f>ROUND(I129*H129,2)</f>
        <v>3091.2</v>
      </c>
      <c r="K129" s="157"/>
      <c r="L129" s="29"/>
      <c r="M129" s="158" t="s">
        <v>1</v>
      </c>
      <c r="N129" s="159" t="s">
        <v>40</v>
      </c>
      <c r="O129" s="160">
        <v>0</v>
      </c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0">
        <f>S129*H129</f>
        <v>0</v>
      </c>
      <c r="U129" s="161" t="s">
        <v>1</v>
      </c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2" t="s">
        <v>148</v>
      </c>
      <c r="AT129" s="162" t="s">
        <v>137</v>
      </c>
      <c r="AU129" s="162" t="s">
        <v>142</v>
      </c>
      <c r="AY129" s="14" t="s">
        <v>134</v>
      </c>
      <c r="BE129" s="163">
        <f>IF(N129="základná",J129,0)</f>
        <v>0</v>
      </c>
      <c r="BF129" s="163">
        <f>IF(N129="znížená",J129,0)</f>
        <v>3091.2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4" t="s">
        <v>142</v>
      </c>
      <c r="BK129" s="163">
        <f>ROUND(I129*H129,2)</f>
        <v>3091.2</v>
      </c>
      <c r="BL129" s="14" t="s">
        <v>148</v>
      </c>
      <c r="BM129" s="162" t="s">
        <v>142</v>
      </c>
    </row>
    <row r="130" spans="1:65" s="2" customFormat="1">
      <c r="A130" s="28"/>
      <c r="B130" s="29"/>
      <c r="C130" s="28"/>
      <c r="D130" s="164" t="s">
        <v>143</v>
      </c>
      <c r="E130" s="28"/>
      <c r="F130" s="165" t="s">
        <v>457</v>
      </c>
      <c r="G130" s="28"/>
      <c r="H130" s="28"/>
      <c r="I130" s="28"/>
      <c r="J130" s="28"/>
      <c r="K130" s="28"/>
      <c r="L130" s="29"/>
      <c r="M130" s="166"/>
      <c r="N130" s="167"/>
      <c r="O130" s="57"/>
      <c r="P130" s="57"/>
      <c r="Q130" s="57"/>
      <c r="R130" s="57"/>
      <c r="S130" s="57"/>
      <c r="T130" s="57"/>
      <c r="U130" s="5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143</v>
      </c>
      <c r="AU130" s="14" t="s">
        <v>142</v>
      </c>
    </row>
    <row r="131" spans="1:65" s="2" customFormat="1" ht="16.5" customHeight="1">
      <c r="A131" s="28"/>
      <c r="B131" s="150"/>
      <c r="C131" s="168" t="s">
        <v>142</v>
      </c>
      <c r="D131" s="168" t="s">
        <v>131</v>
      </c>
      <c r="E131" s="169" t="s">
        <v>458</v>
      </c>
      <c r="F131" s="170" t="s">
        <v>457</v>
      </c>
      <c r="G131" s="171" t="s">
        <v>258</v>
      </c>
      <c r="H131" s="172">
        <v>1</v>
      </c>
      <c r="I131" s="173">
        <v>8972.43</v>
      </c>
      <c r="J131" s="173">
        <f>ROUND(I131*H131,2)</f>
        <v>8972.43</v>
      </c>
      <c r="K131" s="174"/>
      <c r="L131" s="175"/>
      <c r="M131" s="176" t="s">
        <v>1</v>
      </c>
      <c r="N131" s="177" t="s">
        <v>40</v>
      </c>
      <c r="O131" s="160">
        <v>0</v>
      </c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0">
        <f>S131*H131</f>
        <v>0</v>
      </c>
      <c r="U131" s="161" t="s">
        <v>1</v>
      </c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2" t="s">
        <v>155</v>
      </c>
      <c r="AT131" s="162" t="s">
        <v>131</v>
      </c>
      <c r="AU131" s="162" t="s">
        <v>142</v>
      </c>
      <c r="AY131" s="14" t="s">
        <v>134</v>
      </c>
      <c r="BE131" s="163">
        <f>IF(N131="základná",J131,0)</f>
        <v>0</v>
      </c>
      <c r="BF131" s="163">
        <f>IF(N131="znížená",J131,0)</f>
        <v>8972.43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4" t="s">
        <v>142</v>
      </c>
      <c r="BK131" s="163">
        <f>ROUND(I131*H131,2)</f>
        <v>8972.43</v>
      </c>
      <c r="BL131" s="14" t="s">
        <v>148</v>
      </c>
      <c r="BM131" s="162" t="s">
        <v>148</v>
      </c>
    </row>
    <row r="132" spans="1:65" s="2" customFormat="1">
      <c r="A132" s="28"/>
      <c r="B132" s="29"/>
      <c r="C132" s="28"/>
      <c r="D132" s="164" t="s">
        <v>143</v>
      </c>
      <c r="E132" s="28"/>
      <c r="F132" s="165" t="s">
        <v>457</v>
      </c>
      <c r="G132" s="28"/>
      <c r="H132" s="28"/>
      <c r="I132" s="28"/>
      <c r="J132" s="28"/>
      <c r="K132" s="28"/>
      <c r="L132" s="29"/>
      <c r="M132" s="166"/>
      <c r="N132" s="167"/>
      <c r="O132" s="57"/>
      <c r="P132" s="57"/>
      <c r="Q132" s="57"/>
      <c r="R132" s="57"/>
      <c r="S132" s="57"/>
      <c r="T132" s="57"/>
      <c r="U132" s="5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4" t="s">
        <v>143</v>
      </c>
      <c r="AU132" s="14" t="s">
        <v>142</v>
      </c>
    </row>
    <row r="133" spans="1:65" s="2" customFormat="1" ht="16.5" customHeight="1">
      <c r="A133" s="28"/>
      <c r="B133" s="150"/>
      <c r="C133" s="151" t="s">
        <v>133</v>
      </c>
      <c r="D133" s="151" t="s">
        <v>137</v>
      </c>
      <c r="E133" s="152" t="s">
        <v>459</v>
      </c>
      <c r="F133" s="153" t="s">
        <v>460</v>
      </c>
      <c r="G133" s="154" t="s">
        <v>258</v>
      </c>
      <c r="H133" s="155">
        <v>1</v>
      </c>
      <c r="I133" s="156">
        <v>18.11</v>
      </c>
      <c r="J133" s="156">
        <f>ROUND(I133*H133,2)</f>
        <v>18.11</v>
      </c>
      <c r="K133" s="157"/>
      <c r="L133" s="29"/>
      <c r="M133" s="158" t="s">
        <v>1</v>
      </c>
      <c r="N133" s="159" t="s">
        <v>40</v>
      </c>
      <c r="O133" s="160">
        <v>0</v>
      </c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0">
        <f>S133*H133</f>
        <v>0</v>
      </c>
      <c r="U133" s="161" t="s">
        <v>1</v>
      </c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2" t="s">
        <v>148</v>
      </c>
      <c r="AT133" s="162" t="s">
        <v>137</v>
      </c>
      <c r="AU133" s="162" t="s">
        <v>142</v>
      </c>
      <c r="AY133" s="14" t="s">
        <v>134</v>
      </c>
      <c r="BE133" s="163">
        <f>IF(N133="základná",J133,0)</f>
        <v>0</v>
      </c>
      <c r="BF133" s="163">
        <f>IF(N133="znížená",J133,0)</f>
        <v>18.11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4" t="s">
        <v>142</v>
      </c>
      <c r="BK133" s="163">
        <f>ROUND(I133*H133,2)</f>
        <v>18.11</v>
      </c>
      <c r="BL133" s="14" t="s">
        <v>148</v>
      </c>
      <c r="BM133" s="162" t="s">
        <v>152</v>
      </c>
    </row>
    <row r="134" spans="1:65" s="2" customFormat="1">
      <c r="A134" s="28"/>
      <c r="B134" s="29"/>
      <c r="C134" s="28"/>
      <c r="D134" s="164" t="s">
        <v>143</v>
      </c>
      <c r="E134" s="28"/>
      <c r="F134" s="165" t="s">
        <v>460</v>
      </c>
      <c r="G134" s="28"/>
      <c r="H134" s="28"/>
      <c r="I134" s="28"/>
      <c r="J134" s="28"/>
      <c r="K134" s="28"/>
      <c r="L134" s="29"/>
      <c r="M134" s="166"/>
      <c r="N134" s="167"/>
      <c r="O134" s="57"/>
      <c r="P134" s="57"/>
      <c r="Q134" s="57"/>
      <c r="R134" s="57"/>
      <c r="S134" s="57"/>
      <c r="T134" s="57"/>
      <c r="U134" s="5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4" t="s">
        <v>143</v>
      </c>
      <c r="AU134" s="14" t="s">
        <v>142</v>
      </c>
    </row>
    <row r="135" spans="1:65" s="2" customFormat="1" ht="16.5" customHeight="1">
      <c r="A135" s="28"/>
      <c r="B135" s="150"/>
      <c r="C135" s="168" t="s">
        <v>148</v>
      </c>
      <c r="D135" s="168" t="s">
        <v>131</v>
      </c>
      <c r="E135" s="169" t="s">
        <v>461</v>
      </c>
      <c r="F135" s="170" t="s">
        <v>460</v>
      </c>
      <c r="G135" s="171" t="s">
        <v>258</v>
      </c>
      <c r="H135" s="172">
        <v>1</v>
      </c>
      <c r="I135" s="173">
        <v>60.37</v>
      </c>
      <c r="J135" s="173">
        <f>ROUND(I135*H135,2)</f>
        <v>60.37</v>
      </c>
      <c r="K135" s="174"/>
      <c r="L135" s="175"/>
      <c r="M135" s="176" t="s">
        <v>1</v>
      </c>
      <c r="N135" s="177" t="s">
        <v>40</v>
      </c>
      <c r="O135" s="160">
        <v>0</v>
      </c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0">
        <f>S135*H135</f>
        <v>0</v>
      </c>
      <c r="U135" s="161" t="s">
        <v>1</v>
      </c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2" t="s">
        <v>155</v>
      </c>
      <c r="AT135" s="162" t="s">
        <v>131</v>
      </c>
      <c r="AU135" s="162" t="s">
        <v>142</v>
      </c>
      <c r="AY135" s="14" t="s">
        <v>134</v>
      </c>
      <c r="BE135" s="163">
        <f>IF(N135="základná",J135,0)</f>
        <v>0</v>
      </c>
      <c r="BF135" s="163">
        <f>IF(N135="znížená",J135,0)</f>
        <v>60.37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4" t="s">
        <v>142</v>
      </c>
      <c r="BK135" s="163">
        <f>ROUND(I135*H135,2)</f>
        <v>60.37</v>
      </c>
      <c r="BL135" s="14" t="s">
        <v>148</v>
      </c>
      <c r="BM135" s="162" t="s">
        <v>155</v>
      </c>
    </row>
    <row r="136" spans="1:65" s="2" customFormat="1">
      <c r="A136" s="28"/>
      <c r="B136" s="29"/>
      <c r="C136" s="28"/>
      <c r="D136" s="164" t="s">
        <v>143</v>
      </c>
      <c r="E136" s="28"/>
      <c r="F136" s="165" t="s">
        <v>460</v>
      </c>
      <c r="G136" s="28"/>
      <c r="H136" s="28"/>
      <c r="I136" s="28"/>
      <c r="J136" s="28"/>
      <c r="K136" s="28"/>
      <c r="L136" s="29"/>
      <c r="M136" s="166"/>
      <c r="N136" s="167"/>
      <c r="O136" s="57"/>
      <c r="P136" s="57"/>
      <c r="Q136" s="57"/>
      <c r="R136" s="57"/>
      <c r="S136" s="57"/>
      <c r="T136" s="57"/>
      <c r="U136" s="5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4" t="s">
        <v>143</v>
      </c>
      <c r="AU136" s="14" t="s">
        <v>142</v>
      </c>
    </row>
    <row r="137" spans="1:65" s="2" customFormat="1" ht="24.2" customHeight="1">
      <c r="A137" s="28"/>
      <c r="B137" s="150"/>
      <c r="C137" s="151" t="s">
        <v>156</v>
      </c>
      <c r="D137" s="151" t="s">
        <v>137</v>
      </c>
      <c r="E137" s="152" t="s">
        <v>462</v>
      </c>
      <c r="F137" s="153" t="s">
        <v>463</v>
      </c>
      <c r="G137" s="154" t="s">
        <v>258</v>
      </c>
      <c r="H137" s="155">
        <v>1</v>
      </c>
      <c r="I137" s="156">
        <v>31.39</v>
      </c>
      <c r="J137" s="156">
        <f>ROUND(I137*H137,2)</f>
        <v>31.39</v>
      </c>
      <c r="K137" s="157"/>
      <c r="L137" s="29"/>
      <c r="M137" s="158" t="s">
        <v>1</v>
      </c>
      <c r="N137" s="159" t="s">
        <v>40</v>
      </c>
      <c r="O137" s="160">
        <v>0</v>
      </c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0">
        <f>S137*H137</f>
        <v>0</v>
      </c>
      <c r="U137" s="161" t="s">
        <v>1</v>
      </c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2" t="s">
        <v>148</v>
      </c>
      <c r="AT137" s="162" t="s">
        <v>137</v>
      </c>
      <c r="AU137" s="162" t="s">
        <v>142</v>
      </c>
      <c r="AY137" s="14" t="s">
        <v>134</v>
      </c>
      <c r="BE137" s="163">
        <f>IF(N137="základná",J137,0)</f>
        <v>0</v>
      </c>
      <c r="BF137" s="163">
        <f>IF(N137="znížená",J137,0)</f>
        <v>31.39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4" t="s">
        <v>142</v>
      </c>
      <c r="BK137" s="163">
        <f>ROUND(I137*H137,2)</f>
        <v>31.39</v>
      </c>
      <c r="BL137" s="14" t="s">
        <v>148</v>
      </c>
      <c r="BM137" s="162" t="s">
        <v>159</v>
      </c>
    </row>
    <row r="138" spans="1:65" s="2" customFormat="1" ht="19.5">
      <c r="A138" s="28"/>
      <c r="B138" s="29"/>
      <c r="C138" s="28"/>
      <c r="D138" s="164" t="s">
        <v>143</v>
      </c>
      <c r="E138" s="28"/>
      <c r="F138" s="165" t="s">
        <v>463</v>
      </c>
      <c r="G138" s="28"/>
      <c r="H138" s="28"/>
      <c r="I138" s="28"/>
      <c r="J138" s="28"/>
      <c r="K138" s="28"/>
      <c r="L138" s="29"/>
      <c r="M138" s="166"/>
      <c r="N138" s="167"/>
      <c r="O138" s="57"/>
      <c r="P138" s="57"/>
      <c r="Q138" s="57"/>
      <c r="R138" s="57"/>
      <c r="S138" s="57"/>
      <c r="T138" s="57"/>
      <c r="U138" s="5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4" t="s">
        <v>143</v>
      </c>
      <c r="AU138" s="14" t="s">
        <v>142</v>
      </c>
    </row>
    <row r="139" spans="1:65" s="2" customFormat="1" ht="24.2" customHeight="1">
      <c r="A139" s="28"/>
      <c r="B139" s="150"/>
      <c r="C139" s="168" t="s">
        <v>152</v>
      </c>
      <c r="D139" s="168" t="s">
        <v>131</v>
      </c>
      <c r="E139" s="169" t="s">
        <v>464</v>
      </c>
      <c r="F139" s="170" t="s">
        <v>463</v>
      </c>
      <c r="G139" s="171" t="s">
        <v>258</v>
      </c>
      <c r="H139" s="172">
        <v>1</v>
      </c>
      <c r="I139" s="173">
        <v>124.37</v>
      </c>
      <c r="J139" s="173">
        <f>ROUND(I139*H139,2)</f>
        <v>124.37</v>
      </c>
      <c r="K139" s="174"/>
      <c r="L139" s="175"/>
      <c r="M139" s="176" t="s">
        <v>1</v>
      </c>
      <c r="N139" s="177" t="s">
        <v>40</v>
      </c>
      <c r="O139" s="160">
        <v>0</v>
      </c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0">
        <f>S139*H139</f>
        <v>0</v>
      </c>
      <c r="U139" s="161" t="s">
        <v>1</v>
      </c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2" t="s">
        <v>155</v>
      </c>
      <c r="AT139" s="162" t="s">
        <v>131</v>
      </c>
      <c r="AU139" s="162" t="s">
        <v>142</v>
      </c>
      <c r="AY139" s="14" t="s">
        <v>134</v>
      </c>
      <c r="BE139" s="163">
        <f>IF(N139="základná",J139,0)</f>
        <v>0</v>
      </c>
      <c r="BF139" s="163">
        <f>IF(N139="znížená",J139,0)</f>
        <v>124.37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4" t="s">
        <v>142</v>
      </c>
      <c r="BK139" s="163">
        <f>ROUND(I139*H139,2)</f>
        <v>124.37</v>
      </c>
      <c r="BL139" s="14" t="s">
        <v>148</v>
      </c>
      <c r="BM139" s="162" t="s">
        <v>162</v>
      </c>
    </row>
    <row r="140" spans="1:65" s="2" customFormat="1" ht="19.5">
      <c r="A140" s="28"/>
      <c r="B140" s="29"/>
      <c r="C140" s="28"/>
      <c r="D140" s="164" t="s">
        <v>143</v>
      </c>
      <c r="E140" s="28"/>
      <c r="F140" s="165" t="s">
        <v>463</v>
      </c>
      <c r="G140" s="28"/>
      <c r="H140" s="28"/>
      <c r="I140" s="28"/>
      <c r="J140" s="28"/>
      <c r="K140" s="28"/>
      <c r="L140" s="29"/>
      <c r="M140" s="166"/>
      <c r="N140" s="167"/>
      <c r="O140" s="57"/>
      <c r="P140" s="57"/>
      <c r="Q140" s="57"/>
      <c r="R140" s="57"/>
      <c r="S140" s="57"/>
      <c r="T140" s="57"/>
      <c r="U140" s="5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4" t="s">
        <v>143</v>
      </c>
      <c r="AU140" s="14" t="s">
        <v>142</v>
      </c>
    </row>
    <row r="141" spans="1:65" s="2" customFormat="1" ht="16.5" customHeight="1">
      <c r="A141" s="28"/>
      <c r="B141" s="150"/>
      <c r="C141" s="151" t="s">
        <v>163</v>
      </c>
      <c r="D141" s="151" t="s">
        <v>137</v>
      </c>
      <c r="E141" s="152" t="s">
        <v>465</v>
      </c>
      <c r="F141" s="153" t="s">
        <v>466</v>
      </c>
      <c r="G141" s="154" t="s">
        <v>258</v>
      </c>
      <c r="H141" s="155">
        <v>1</v>
      </c>
      <c r="I141" s="156">
        <v>821.1</v>
      </c>
      <c r="J141" s="156">
        <f>ROUND(I141*H141,2)</f>
        <v>821.1</v>
      </c>
      <c r="K141" s="157"/>
      <c r="L141" s="29"/>
      <c r="M141" s="158" t="s">
        <v>1</v>
      </c>
      <c r="N141" s="159" t="s">
        <v>40</v>
      </c>
      <c r="O141" s="160">
        <v>0</v>
      </c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0">
        <f>S141*H141</f>
        <v>0</v>
      </c>
      <c r="U141" s="161" t="s">
        <v>1</v>
      </c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2" t="s">
        <v>148</v>
      </c>
      <c r="AT141" s="162" t="s">
        <v>137</v>
      </c>
      <c r="AU141" s="162" t="s">
        <v>142</v>
      </c>
      <c r="AY141" s="14" t="s">
        <v>134</v>
      </c>
      <c r="BE141" s="163">
        <f>IF(N141="základná",J141,0)</f>
        <v>0</v>
      </c>
      <c r="BF141" s="163">
        <f>IF(N141="znížená",J141,0)</f>
        <v>821.1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4" t="s">
        <v>142</v>
      </c>
      <c r="BK141" s="163">
        <f>ROUND(I141*H141,2)</f>
        <v>821.1</v>
      </c>
      <c r="BL141" s="14" t="s">
        <v>148</v>
      </c>
      <c r="BM141" s="162" t="s">
        <v>166</v>
      </c>
    </row>
    <row r="142" spans="1:65" s="2" customFormat="1">
      <c r="A142" s="28"/>
      <c r="B142" s="29"/>
      <c r="C142" s="28"/>
      <c r="D142" s="164" t="s">
        <v>143</v>
      </c>
      <c r="E142" s="28"/>
      <c r="F142" s="165" t="s">
        <v>466</v>
      </c>
      <c r="G142" s="28"/>
      <c r="H142" s="28"/>
      <c r="I142" s="28"/>
      <c r="J142" s="28"/>
      <c r="K142" s="28"/>
      <c r="L142" s="29"/>
      <c r="M142" s="166"/>
      <c r="N142" s="167"/>
      <c r="O142" s="57"/>
      <c r="P142" s="57"/>
      <c r="Q142" s="57"/>
      <c r="R142" s="57"/>
      <c r="S142" s="57"/>
      <c r="T142" s="57"/>
      <c r="U142" s="5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143</v>
      </c>
      <c r="AU142" s="14" t="s">
        <v>142</v>
      </c>
    </row>
    <row r="143" spans="1:65" s="2" customFormat="1" ht="16.5" customHeight="1">
      <c r="A143" s="28"/>
      <c r="B143" s="150"/>
      <c r="C143" s="168" t="s">
        <v>155</v>
      </c>
      <c r="D143" s="168" t="s">
        <v>131</v>
      </c>
      <c r="E143" s="169" t="s">
        <v>467</v>
      </c>
      <c r="F143" s="170" t="s">
        <v>466</v>
      </c>
      <c r="G143" s="171" t="s">
        <v>258</v>
      </c>
      <c r="H143" s="172">
        <v>1</v>
      </c>
      <c r="I143" s="173">
        <v>1690.5</v>
      </c>
      <c r="J143" s="173">
        <f>ROUND(I143*H143,2)</f>
        <v>1690.5</v>
      </c>
      <c r="K143" s="174"/>
      <c r="L143" s="175"/>
      <c r="M143" s="176" t="s">
        <v>1</v>
      </c>
      <c r="N143" s="177" t="s">
        <v>40</v>
      </c>
      <c r="O143" s="160">
        <v>0</v>
      </c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0">
        <f>S143*H143</f>
        <v>0</v>
      </c>
      <c r="U143" s="161" t="s">
        <v>1</v>
      </c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2" t="s">
        <v>155</v>
      </c>
      <c r="AT143" s="162" t="s">
        <v>131</v>
      </c>
      <c r="AU143" s="162" t="s">
        <v>142</v>
      </c>
      <c r="AY143" s="14" t="s">
        <v>134</v>
      </c>
      <c r="BE143" s="163">
        <f>IF(N143="základná",J143,0)</f>
        <v>0</v>
      </c>
      <c r="BF143" s="163">
        <f>IF(N143="znížená",J143,0)</f>
        <v>1690.5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4" t="s">
        <v>142</v>
      </c>
      <c r="BK143" s="163">
        <f>ROUND(I143*H143,2)</f>
        <v>1690.5</v>
      </c>
      <c r="BL143" s="14" t="s">
        <v>148</v>
      </c>
      <c r="BM143" s="162" t="s">
        <v>169</v>
      </c>
    </row>
    <row r="144" spans="1:65" s="2" customFormat="1">
      <c r="A144" s="28"/>
      <c r="B144" s="29"/>
      <c r="C144" s="28"/>
      <c r="D144" s="164" t="s">
        <v>143</v>
      </c>
      <c r="E144" s="28"/>
      <c r="F144" s="165" t="s">
        <v>466</v>
      </c>
      <c r="G144" s="28"/>
      <c r="H144" s="28"/>
      <c r="I144" s="28"/>
      <c r="J144" s="28"/>
      <c r="K144" s="28"/>
      <c r="L144" s="29"/>
      <c r="M144" s="166"/>
      <c r="N144" s="167"/>
      <c r="O144" s="57"/>
      <c r="P144" s="57"/>
      <c r="Q144" s="57"/>
      <c r="R144" s="57"/>
      <c r="S144" s="57"/>
      <c r="T144" s="57"/>
      <c r="U144" s="5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143</v>
      </c>
      <c r="AU144" s="14" t="s">
        <v>142</v>
      </c>
    </row>
    <row r="145" spans="1:65" s="2" customFormat="1" ht="16.5" customHeight="1">
      <c r="A145" s="28"/>
      <c r="B145" s="150"/>
      <c r="C145" s="151" t="s">
        <v>170</v>
      </c>
      <c r="D145" s="151" t="s">
        <v>137</v>
      </c>
      <c r="E145" s="152" t="s">
        <v>468</v>
      </c>
      <c r="F145" s="153" t="s">
        <v>469</v>
      </c>
      <c r="G145" s="154" t="s">
        <v>470</v>
      </c>
      <c r="H145" s="155">
        <v>30</v>
      </c>
      <c r="I145" s="156">
        <v>1.57</v>
      </c>
      <c r="J145" s="156">
        <f>ROUND(I145*H145,2)</f>
        <v>47.1</v>
      </c>
      <c r="K145" s="157"/>
      <c r="L145" s="29"/>
      <c r="M145" s="158" t="s">
        <v>1</v>
      </c>
      <c r="N145" s="159" t="s">
        <v>40</v>
      </c>
      <c r="O145" s="160">
        <v>0</v>
      </c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0">
        <f>S145*H145</f>
        <v>0</v>
      </c>
      <c r="U145" s="161" t="s">
        <v>1</v>
      </c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2" t="s">
        <v>148</v>
      </c>
      <c r="AT145" s="162" t="s">
        <v>137</v>
      </c>
      <c r="AU145" s="162" t="s">
        <v>142</v>
      </c>
      <c r="AY145" s="14" t="s">
        <v>134</v>
      </c>
      <c r="BE145" s="163">
        <f>IF(N145="základná",J145,0)</f>
        <v>0</v>
      </c>
      <c r="BF145" s="163">
        <f>IF(N145="znížená",J145,0)</f>
        <v>47.1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4" t="s">
        <v>142</v>
      </c>
      <c r="BK145" s="163">
        <f>ROUND(I145*H145,2)</f>
        <v>47.1</v>
      </c>
      <c r="BL145" s="14" t="s">
        <v>148</v>
      </c>
      <c r="BM145" s="162" t="s">
        <v>173</v>
      </c>
    </row>
    <row r="146" spans="1:65" s="2" customFormat="1">
      <c r="A146" s="28"/>
      <c r="B146" s="29"/>
      <c r="C146" s="28"/>
      <c r="D146" s="164" t="s">
        <v>143</v>
      </c>
      <c r="E146" s="28"/>
      <c r="F146" s="165" t="s">
        <v>469</v>
      </c>
      <c r="G146" s="28"/>
      <c r="H146" s="28"/>
      <c r="I146" s="28"/>
      <c r="J146" s="28"/>
      <c r="K146" s="28"/>
      <c r="L146" s="29"/>
      <c r="M146" s="166"/>
      <c r="N146" s="167"/>
      <c r="O146" s="57"/>
      <c r="P146" s="57"/>
      <c r="Q146" s="57"/>
      <c r="R146" s="57"/>
      <c r="S146" s="57"/>
      <c r="T146" s="57"/>
      <c r="U146" s="5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4" t="s">
        <v>143</v>
      </c>
      <c r="AU146" s="14" t="s">
        <v>142</v>
      </c>
    </row>
    <row r="147" spans="1:65" s="2" customFormat="1" ht="16.5" customHeight="1">
      <c r="A147" s="28"/>
      <c r="B147" s="150"/>
      <c r="C147" s="168" t="s">
        <v>159</v>
      </c>
      <c r="D147" s="168" t="s">
        <v>131</v>
      </c>
      <c r="E147" s="169" t="s">
        <v>471</v>
      </c>
      <c r="F147" s="170" t="s">
        <v>469</v>
      </c>
      <c r="G147" s="171" t="s">
        <v>470</v>
      </c>
      <c r="H147" s="172">
        <v>30</v>
      </c>
      <c r="I147" s="173">
        <v>3.62</v>
      </c>
      <c r="J147" s="173">
        <f>ROUND(I147*H147,2)</f>
        <v>108.6</v>
      </c>
      <c r="K147" s="174"/>
      <c r="L147" s="175"/>
      <c r="M147" s="176" t="s">
        <v>1</v>
      </c>
      <c r="N147" s="177" t="s">
        <v>40</v>
      </c>
      <c r="O147" s="160">
        <v>0</v>
      </c>
      <c r="P147" s="160">
        <f>O147*H147</f>
        <v>0</v>
      </c>
      <c r="Q147" s="160">
        <v>0</v>
      </c>
      <c r="R147" s="160">
        <f>Q147*H147</f>
        <v>0</v>
      </c>
      <c r="S147" s="160">
        <v>0</v>
      </c>
      <c r="T147" s="160">
        <f>S147*H147</f>
        <v>0</v>
      </c>
      <c r="U147" s="161" t="s">
        <v>1</v>
      </c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2" t="s">
        <v>155</v>
      </c>
      <c r="AT147" s="162" t="s">
        <v>131</v>
      </c>
      <c r="AU147" s="162" t="s">
        <v>142</v>
      </c>
      <c r="AY147" s="14" t="s">
        <v>134</v>
      </c>
      <c r="BE147" s="163">
        <f>IF(N147="základná",J147,0)</f>
        <v>0</v>
      </c>
      <c r="BF147" s="163">
        <f>IF(N147="znížená",J147,0)</f>
        <v>108.6</v>
      </c>
      <c r="BG147" s="163">
        <f>IF(N147="zákl. prenesená",J147,0)</f>
        <v>0</v>
      </c>
      <c r="BH147" s="163">
        <f>IF(N147="zníž. prenesená",J147,0)</f>
        <v>0</v>
      </c>
      <c r="BI147" s="163">
        <f>IF(N147="nulová",J147,0)</f>
        <v>0</v>
      </c>
      <c r="BJ147" s="14" t="s">
        <v>142</v>
      </c>
      <c r="BK147" s="163">
        <f>ROUND(I147*H147,2)</f>
        <v>108.6</v>
      </c>
      <c r="BL147" s="14" t="s">
        <v>148</v>
      </c>
      <c r="BM147" s="162" t="s">
        <v>7</v>
      </c>
    </row>
    <row r="148" spans="1:65" s="2" customFormat="1">
      <c r="A148" s="28"/>
      <c r="B148" s="29"/>
      <c r="C148" s="28"/>
      <c r="D148" s="164" t="s">
        <v>143</v>
      </c>
      <c r="E148" s="28"/>
      <c r="F148" s="165" t="s">
        <v>469</v>
      </c>
      <c r="G148" s="28"/>
      <c r="H148" s="28"/>
      <c r="I148" s="28"/>
      <c r="J148" s="28"/>
      <c r="K148" s="28"/>
      <c r="L148" s="29"/>
      <c r="M148" s="166"/>
      <c r="N148" s="167"/>
      <c r="O148" s="57"/>
      <c r="P148" s="57"/>
      <c r="Q148" s="57"/>
      <c r="R148" s="57"/>
      <c r="S148" s="57"/>
      <c r="T148" s="57"/>
      <c r="U148" s="5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4" t="s">
        <v>143</v>
      </c>
      <c r="AU148" s="14" t="s">
        <v>142</v>
      </c>
    </row>
    <row r="149" spans="1:65" s="2" customFormat="1" ht="16.5" customHeight="1">
      <c r="A149" s="28"/>
      <c r="B149" s="150"/>
      <c r="C149" s="151" t="s">
        <v>176</v>
      </c>
      <c r="D149" s="151" t="s">
        <v>137</v>
      </c>
      <c r="E149" s="152" t="s">
        <v>472</v>
      </c>
      <c r="F149" s="153" t="s">
        <v>473</v>
      </c>
      <c r="G149" s="154" t="s">
        <v>258</v>
      </c>
      <c r="H149" s="155">
        <v>2</v>
      </c>
      <c r="I149" s="156">
        <v>21.73</v>
      </c>
      <c r="J149" s="156">
        <f>ROUND(I149*H149,2)</f>
        <v>43.46</v>
      </c>
      <c r="K149" s="157"/>
      <c r="L149" s="29"/>
      <c r="M149" s="158" t="s">
        <v>1</v>
      </c>
      <c r="N149" s="159" t="s">
        <v>40</v>
      </c>
      <c r="O149" s="160">
        <v>0</v>
      </c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0">
        <f>S149*H149</f>
        <v>0</v>
      </c>
      <c r="U149" s="161" t="s">
        <v>1</v>
      </c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2" t="s">
        <v>148</v>
      </c>
      <c r="AT149" s="162" t="s">
        <v>137</v>
      </c>
      <c r="AU149" s="162" t="s">
        <v>142</v>
      </c>
      <c r="AY149" s="14" t="s">
        <v>134</v>
      </c>
      <c r="BE149" s="163">
        <f>IF(N149="základná",J149,0)</f>
        <v>0</v>
      </c>
      <c r="BF149" s="163">
        <f>IF(N149="znížená",J149,0)</f>
        <v>43.46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4" t="s">
        <v>142</v>
      </c>
      <c r="BK149" s="163">
        <f>ROUND(I149*H149,2)</f>
        <v>43.46</v>
      </c>
      <c r="BL149" s="14" t="s">
        <v>148</v>
      </c>
      <c r="BM149" s="162" t="s">
        <v>179</v>
      </c>
    </row>
    <row r="150" spans="1:65" s="2" customFormat="1">
      <c r="A150" s="28"/>
      <c r="B150" s="29"/>
      <c r="C150" s="28"/>
      <c r="D150" s="164" t="s">
        <v>143</v>
      </c>
      <c r="E150" s="28"/>
      <c r="F150" s="165" t="s">
        <v>473</v>
      </c>
      <c r="G150" s="28"/>
      <c r="H150" s="28"/>
      <c r="I150" s="28"/>
      <c r="J150" s="28"/>
      <c r="K150" s="28"/>
      <c r="L150" s="29"/>
      <c r="M150" s="166"/>
      <c r="N150" s="167"/>
      <c r="O150" s="57"/>
      <c r="P150" s="57"/>
      <c r="Q150" s="57"/>
      <c r="R150" s="57"/>
      <c r="S150" s="57"/>
      <c r="T150" s="57"/>
      <c r="U150" s="5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143</v>
      </c>
      <c r="AU150" s="14" t="s">
        <v>142</v>
      </c>
    </row>
    <row r="151" spans="1:65" s="2" customFormat="1" ht="16.5" customHeight="1">
      <c r="A151" s="28"/>
      <c r="B151" s="150"/>
      <c r="C151" s="168" t="s">
        <v>162</v>
      </c>
      <c r="D151" s="168" t="s">
        <v>131</v>
      </c>
      <c r="E151" s="169" t="s">
        <v>474</v>
      </c>
      <c r="F151" s="170" t="s">
        <v>473</v>
      </c>
      <c r="G151" s="171" t="s">
        <v>258</v>
      </c>
      <c r="H151" s="172">
        <v>2</v>
      </c>
      <c r="I151" s="173">
        <v>38.64</v>
      </c>
      <c r="J151" s="173">
        <f>ROUND(I151*H151,2)</f>
        <v>77.28</v>
      </c>
      <c r="K151" s="174"/>
      <c r="L151" s="175"/>
      <c r="M151" s="176" t="s">
        <v>1</v>
      </c>
      <c r="N151" s="177" t="s">
        <v>40</v>
      </c>
      <c r="O151" s="160">
        <v>0</v>
      </c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0">
        <f>S151*H151</f>
        <v>0</v>
      </c>
      <c r="U151" s="161" t="s">
        <v>1</v>
      </c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2" t="s">
        <v>155</v>
      </c>
      <c r="AT151" s="162" t="s">
        <v>131</v>
      </c>
      <c r="AU151" s="162" t="s">
        <v>142</v>
      </c>
      <c r="AY151" s="14" t="s">
        <v>134</v>
      </c>
      <c r="BE151" s="163">
        <f>IF(N151="základná",J151,0)</f>
        <v>0</v>
      </c>
      <c r="BF151" s="163">
        <f>IF(N151="znížená",J151,0)</f>
        <v>77.28</v>
      </c>
      <c r="BG151" s="163">
        <f>IF(N151="zákl. prenesená",J151,0)</f>
        <v>0</v>
      </c>
      <c r="BH151" s="163">
        <f>IF(N151="zníž. prenesená",J151,0)</f>
        <v>0</v>
      </c>
      <c r="BI151" s="163">
        <f>IF(N151="nulová",J151,0)</f>
        <v>0</v>
      </c>
      <c r="BJ151" s="14" t="s">
        <v>142</v>
      </c>
      <c r="BK151" s="163">
        <f>ROUND(I151*H151,2)</f>
        <v>77.28</v>
      </c>
      <c r="BL151" s="14" t="s">
        <v>148</v>
      </c>
      <c r="BM151" s="162" t="s">
        <v>182</v>
      </c>
    </row>
    <row r="152" spans="1:65" s="2" customFormat="1">
      <c r="A152" s="28"/>
      <c r="B152" s="29"/>
      <c r="C152" s="28"/>
      <c r="D152" s="164" t="s">
        <v>143</v>
      </c>
      <c r="E152" s="28"/>
      <c r="F152" s="165" t="s">
        <v>473</v>
      </c>
      <c r="G152" s="28"/>
      <c r="H152" s="28"/>
      <c r="I152" s="28"/>
      <c r="J152" s="28"/>
      <c r="K152" s="28"/>
      <c r="L152" s="29"/>
      <c r="M152" s="166"/>
      <c r="N152" s="167"/>
      <c r="O152" s="57"/>
      <c r="P152" s="57"/>
      <c r="Q152" s="57"/>
      <c r="R152" s="57"/>
      <c r="S152" s="57"/>
      <c r="T152" s="57"/>
      <c r="U152" s="5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4" t="s">
        <v>143</v>
      </c>
      <c r="AU152" s="14" t="s">
        <v>142</v>
      </c>
    </row>
    <row r="153" spans="1:65" s="2" customFormat="1" ht="16.5" customHeight="1">
      <c r="A153" s="28"/>
      <c r="B153" s="150"/>
      <c r="C153" s="151" t="s">
        <v>183</v>
      </c>
      <c r="D153" s="151" t="s">
        <v>137</v>
      </c>
      <c r="E153" s="152" t="s">
        <v>475</v>
      </c>
      <c r="F153" s="153" t="s">
        <v>476</v>
      </c>
      <c r="G153" s="154" t="s">
        <v>258</v>
      </c>
      <c r="H153" s="155">
        <v>1</v>
      </c>
      <c r="I153" s="156">
        <v>51.92</v>
      </c>
      <c r="J153" s="156">
        <f>ROUND(I153*H153,2)</f>
        <v>51.92</v>
      </c>
      <c r="K153" s="157"/>
      <c r="L153" s="29"/>
      <c r="M153" s="158" t="s">
        <v>1</v>
      </c>
      <c r="N153" s="159" t="s">
        <v>40</v>
      </c>
      <c r="O153" s="160">
        <v>0</v>
      </c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0">
        <f>S153*H153</f>
        <v>0</v>
      </c>
      <c r="U153" s="161" t="s">
        <v>1</v>
      </c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2" t="s">
        <v>148</v>
      </c>
      <c r="AT153" s="162" t="s">
        <v>137</v>
      </c>
      <c r="AU153" s="162" t="s">
        <v>142</v>
      </c>
      <c r="AY153" s="14" t="s">
        <v>134</v>
      </c>
      <c r="BE153" s="163">
        <f>IF(N153="základná",J153,0)</f>
        <v>0</v>
      </c>
      <c r="BF153" s="163">
        <f>IF(N153="znížená",J153,0)</f>
        <v>51.92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4" t="s">
        <v>142</v>
      </c>
      <c r="BK153" s="163">
        <f>ROUND(I153*H153,2)</f>
        <v>51.92</v>
      </c>
      <c r="BL153" s="14" t="s">
        <v>148</v>
      </c>
      <c r="BM153" s="162" t="s">
        <v>186</v>
      </c>
    </row>
    <row r="154" spans="1:65" s="2" customFormat="1">
      <c r="A154" s="28"/>
      <c r="B154" s="29"/>
      <c r="C154" s="28"/>
      <c r="D154" s="164" t="s">
        <v>143</v>
      </c>
      <c r="E154" s="28"/>
      <c r="F154" s="165" t="s">
        <v>476</v>
      </c>
      <c r="G154" s="28"/>
      <c r="H154" s="28"/>
      <c r="I154" s="28"/>
      <c r="J154" s="28"/>
      <c r="K154" s="28"/>
      <c r="L154" s="29"/>
      <c r="M154" s="166"/>
      <c r="N154" s="167"/>
      <c r="O154" s="57"/>
      <c r="P154" s="57"/>
      <c r="Q154" s="57"/>
      <c r="R154" s="57"/>
      <c r="S154" s="57"/>
      <c r="T154" s="57"/>
      <c r="U154" s="5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4" t="s">
        <v>143</v>
      </c>
      <c r="AU154" s="14" t="s">
        <v>142</v>
      </c>
    </row>
    <row r="155" spans="1:65" s="2" customFormat="1" ht="16.5" customHeight="1">
      <c r="A155" s="28"/>
      <c r="B155" s="150"/>
      <c r="C155" s="168" t="s">
        <v>166</v>
      </c>
      <c r="D155" s="168" t="s">
        <v>131</v>
      </c>
      <c r="E155" s="169" t="s">
        <v>477</v>
      </c>
      <c r="F155" s="170" t="s">
        <v>476</v>
      </c>
      <c r="G155" s="171" t="s">
        <v>258</v>
      </c>
      <c r="H155" s="172">
        <v>1</v>
      </c>
      <c r="I155" s="173">
        <v>121.96</v>
      </c>
      <c r="J155" s="173">
        <f>ROUND(I155*H155,2)</f>
        <v>121.96</v>
      </c>
      <c r="K155" s="174"/>
      <c r="L155" s="175"/>
      <c r="M155" s="176" t="s">
        <v>1</v>
      </c>
      <c r="N155" s="177" t="s">
        <v>40</v>
      </c>
      <c r="O155" s="160">
        <v>0</v>
      </c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0">
        <f>S155*H155</f>
        <v>0</v>
      </c>
      <c r="U155" s="161" t="s">
        <v>1</v>
      </c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2" t="s">
        <v>155</v>
      </c>
      <c r="AT155" s="162" t="s">
        <v>131</v>
      </c>
      <c r="AU155" s="162" t="s">
        <v>142</v>
      </c>
      <c r="AY155" s="14" t="s">
        <v>134</v>
      </c>
      <c r="BE155" s="163">
        <f>IF(N155="základná",J155,0)</f>
        <v>0</v>
      </c>
      <c r="BF155" s="163">
        <f>IF(N155="znížená",J155,0)</f>
        <v>121.96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4" t="s">
        <v>142</v>
      </c>
      <c r="BK155" s="163">
        <f>ROUND(I155*H155,2)</f>
        <v>121.96</v>
      </c>
      <c r="BL155" s="14" t="s">
        <v>148</v>
      </c>
      <c r="BM155" s="162" t="s">
        <v>189</v>
      </c>
    </row>
    <row r="156" spans="1:65" s="2" customFormat="1">
      <c r="A156" s="28"/>
      <c r="B156" s="29"/>
      <c r="C156" s="28"/>
      <c r="D156" s="164" t="s">
        <v>143</v>
      </c>
      <c r="E156" s="28"/>
      <c r="F156" s="165" t="s">
        <v>476</v>
      </c>
      <c r="G156" s="28"/>
      <c r="H156" s="28"/>
      <c r="I156" s="28"/>
      <c r="J156" s="28"/>
      <c r="K156" s="28"/>
      <c r="L156" s="29"/>
      <c r="M156" s="166"/>
      <c r="N156" s="167"/>
      <c r="O156" s="57"/>
      <c r="P156" s="57"/>
      <c r="Q156" s="57"/>
      <c r="R156" s="57"/>
      <c r="S156" s="57"/>
      <c r="T156" s="57"/>
      <c r="U156" s="5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4" t="s">
        <v>143</v>
      </c>
      <c r="AU156" s="14" t="s">
        <v>142</v>
      </c>
    </row>
    <row r="157" spans="1:65" s="2" customFormat="1" ht="16.5" customHeight="1">
      <c r="A157" s="28"/>
      <c r="B157" s="150"/>
      <c r="C157" s="151" t="s">
        <v>190</v>
      </c>
      <c r="D157" s="151" t="s">
        <v>137</v>
      </c>
      <c r="E157" s="152" t="s">
        <v>478</v>
      </c>
      <c r="F157" s="153" t="s">
        <v>479</v>
      </c>
      <c r="G157" s="154" t="s">
        <v>258</v>
      </c>
      <c r="H157" s="155">
        <v>1</v>
      </c>
      <c r="I157" s="156">
        <v>65.2</v>
      </c>
      <c r="J157" s="156">
        <f>ROUND(I157*H157,2)</f>
        <v>65.2</v>
      </c>
      <c r="K157" s="157"/>
      <c r="L157" s="29"/>
      <c r="M157" s="158" t="s">
        <v>1</v>
      </c>
      <c r="N157" s="159" t="s">
        <v>40</v>
      </c>
      <c r="O157" s="160">
        <v>0</v>
      </c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0">
        <f>S157*H157</f>
        <v>0</v>
      </c>
      <c r="U157" s="161" t="s">
        <v>1</v>
      </c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2" t="s">
        <v>148</v>
      </c>
      <c r="AT157" s="162" t="s">
        <v>137</v>
      </c>
      <c r="AU157" s="162" t="s">
        <v>142</v>
      </c>
      <c r="AY157" s="14" t="s">
        <v>134</v>
      </c>
      <c r="BE157" s="163">
        <f>IF(N157="základná",J157,0)</f>
        <v>0</v>
      </c>
      <c r="BF157" s="163">
        <f>IF(N157="znížená",J157,0)</f>
        <v>65.2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4" t="s">
        <v>142</v>
      </c>
      <c r="BK157" s="163">
        <f>ROUND(I157*H157,2)</f>
        <v>65.2</v>
      </c>
      <c r="BL157" s="14" t="s">
        <v>148</v>
      </c>
      <c r="BM157" s="162" t="s">
        <v>193</v>
      </c>
    </row>
    <row r="158" spans="1:65" s="2" customFormat="1">
      <c r="A158" s="28"/>
      <c r="B158" s="29"/>
      <c r="C158" s="28"/>
      <c r="D158" s="164" t="s">
        <v>143</v>
      </c>
      <c r="E158" s="28"/>
      <c r="F158" s="165" t="s">
        <v>479</v>
      </c>
      <c r="G158" s="28"/>
      <c r="H158" s="28"/>
      <c r="I158" s="28"/>
      <c r="J158" s="28"/>
      <c r="K158" s="28"/>
      <c r="L158" s="29"/>
      <c r="M158" s="166"/>
      <c r="N158" s="167"/>
      <c r="O158" s="57"/>
      <c r="P158" s="57"/>
      <c r="Q158" s="57"/>
      <c r="R158" s="57"/>
      <c r="S158" s="57"/>
      <c r="T158" s="57"/>
      <c r="U158" s="5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T158" s="14" t="s">
        <v>143</v>
      </c>
      <c r="AU158" s="14" t="s">
        <v>142</v>
      </c>
    </row>
    <row r="159" spans="1:65" s="2" customFormat="1" ht="16.5" customHeight="1">
      <c r="A159" s="28"/>
      <c r="B159" s="150"/>
      <c r="C159" s="168" t="s">
        <v>169</v>
      </c>
      <c r="D159" s="168" t="s">
        <v>131</v>
      </c>
      <c r="E159" s="169" t="s">
        <v>480</v>
      </c>
      <c r="F159" s="170" t="s">
        <v>479</v>
      </c>
      <c r="G159" s="171" t="s">
        <v>258</v>
      </c>
      <c r="H159" s="172">
        <v>1</v>
      </c>
      <c r="I159" s="173">
        <v>144.9</v>
      </c>
      <c r="J159" s="173">
        <f>ROUND(I159*H159,2)</f>
        <v>144.9</v>
      </c>
      <c r="K159" s="174"/>
      <c r="L159" s="175"/>
      <c r="M159" s="176" t="s">
        <v>1</v>
      </c>
      <c r="N159" s="177" t="s">
        <v>40</v>
      </c>
      <c r="O159" s="160">
        <v>0</v>
      </c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0">
        <f>S159*H159</f>
        <v>0</v>
      </c>
      <c r="U159" s="161" t="s">
        <v>1</v>
      </c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2" t="s">
        <v>155</v>
      </c>
      <c r="AT159" s="162" t="s">
        <v>131</v>
      </c>
      <c r="AU159" s="162" t="s">
        <v>142</v>
      </c>
      <c r="AY159" s="14" t="s">
        <v>134</v>
      </c>
      <c r="BE159" s="163">
        <f>IF(N159="základná",J159,0)</f>
        <v>0</v>
      </c>
      <c r="BF159" s="163">
        <f>IF(N159="znížená",J159,0)</f>
        <v>144.9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4" t="s">
        <v>142</v>
      </c>
      <c r="BK159" s="163">
        <f>ROUND(I159*H159,2)</f>
        <v>144.9</v>
      </c>
      <c r="BL159" s="14" t="s">
        <v>148</v>
      </c>
      <c r="BM159" s="162" t="s">
        <v>196</v>
      </c>
    </row>
    <row r="160" spans="1:65" s="2" customFormat="1">
      <c r="A160" s="28"/>
      <c r="B160" s="29"/>
      <c r="C160" s="28"/>
      <c r="D160" s="164" t="s">
        <v>143</v>
      </c>
      <c r="E160" s="28"/>
      <c r="F160" s="165" t="s">
        <v>479</v>
      </c>
      <c r="G160" s="28"/>
      <c r="H160" s="28"/>
      <c r="I160" s="28"/>
      <c r="J160" s="28"/>
      <c r="K160" s="28"/>
      <c r="L160" s="29"/>
      <c r="M160" s="166"/>
      <c r="N160" s="167"/>
      <c r="O160" s="57"/>
      <c r="P160" s="57"/>
      <c r="Q160" s="57"/>
      <c r="R160" s="57"/>
      <c r="S160" s="57"/>
      <c r="T160" s="57"/>
      <c r="U160" s="5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4" t="s">
        <v>143</v>
      </c>
      <c r="AU160" s="14" t="s">
        <v>142</v>
      </c>
    </row>
    <row r="161" spans="1:65" s="2" customFormat="1" ht="16.5" customHeight="1">
      <c r="A161" s="28"/>
      <c r="B161" s="150"/>
      <c r="C161" s="151" t="s">
        <v>197</v>
      </c>
      <c r="D161" s="151" t="s">
        <v>137</v>
      </c>
      <c r="E161" s="152" t="s">
        <v>481</v>
      </c>
      <c r="F161" s="153" t="s">
        <v>482</v>
      </c>
      <c r="G161" s="154" t="s">
        <v>258</v>
      </c>
      <c r="H161" s="155">
        <v>1</v>
      </c>
      <c r="I161" s="156">
        <v>70.03</v>
      </c>
      <c r="J161" s="156">
        <f>ROUND(I161*H161,2)</f>
        <v>70.03</v>
      </c>
      <c r="K161" s="157"/>
      <c r="L161" s="29"/>
      <c r="M161" s="158" t="s">
        <v>1</v>
      </c>
      <c r="N161" s="159" t="s">
        <v>40</v>
      </c>
      <c r="O161" s="160">
        <v>0</v>
      </c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0">
        <f>S161*H161</f>
        <v>0</v>
      </c>
      <c r="U161" s="161" t="s">
        <v>1</v>
      </c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2" t="s">
        <v>148</v>
      </c>
      <c r="AT161" s="162" t="s">
        <v>137</v>
      </c>
      <c r="AU161" s="162" t="s">
        <v>142</v>
      </c>
      <c r="AY161" s="14" t="s">
        <v>134</v>
      </c>
      <c r="BE161" s="163">
        <f>IF(N161="základná",J161,0)</f>
        <v>0</v>
      </c>
      <c r="BF161" s="163">
        <f>IF(N161="znížená",J161,0)</f>
        <v>70.03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4" t="s">
        <v>142</v>
      </c>
      <c r="BK161" s="163">
        <f>ROUND(I161*H161,2)</f>
        <v>70.03</v>
      </c>
      <c r="BL161" s="14" t="s">
        <v>148</v>
      </c>
      <c r="BM161" s="162" t="s">
        <v>200</v>
      </c>
    </row>
    <row r="162" spans="1:65" s="2" customFormat="1">
      <c r="A162" s="28"/>
      <c r="B162" s="29"/>
      <c r="C162" s="28"/>
      <c r="D162" s="164" t="s">
        <v>143</v>
      </c>
      <c r="E162" s="28"/>
      <c r="F162" s="165" t="s">
        <v>482</v>
      </c>
      <c r="G162" s="28"/>
      <c r="H162" s="28"/>
      <c r="I162" s="28"/>
      <c r="J162" s="28"/>
      <c r="K162" s="28"/>
      <c r="L162" s="29"/>
      <c r="M162" s="166"/>
      <c r="N162" s="167"/>
      <c r="O162" s="57"/>
      <c r="P162" s="57"/>
      <c r="Q162" s="57"/>
      <c r="R162" s="57"/>
      <c r="S162" s="57"/>
      <c r="T162" s="57"/>
      <c r="U162" s="5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143</v>
      </c>
      <c r="AU162" s="14" t="s">
        <v>142</v>
      </c>
    </row>
    <row r="163" spans="1:65" s="2" customFormat="1" ht="16.5" customHeight="1">
      <c r="A163" s="28"/>
      <c r="B163" s="150"/>
      <c r="C163" s="168" t="s">
        <v>173</v>
      </c>
      <c r="D163" s="168" t="s">
        <v>131</v>
      </c>
      <c r="E163" s="169" t="s">
        <v>483</v>
      </c>
      <c r="F163" s="170" t="s">
        <v>482</v>
      </c>
      <c r="G163" s="171" t="s">
        <v>258</v>
      </c>
      <c r="H163" s="172">
        <v>1</v>
      </c>
      <c r="I163" s="173">
        <v>135.24</v>
      </c>
      <c r="J163" s="173">
        <f>ROUND(I163*H163,2)</f>
        <v>135.24</v>
      </c>
      <c r="K163" s="174"/>
      <c r="L163" s="175"/>
      <c r="M163" s="176" t="s">
        <v>1</v>
      </c>
      <c r="N163" s="177" t="s">
        <v>40</v>
      </c>
      <c r="O163" s="160">
        <v>0</v>
      </c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0">
        <f>S163*H163</f>
        <v>0</v>
      </c>
      <c r="U163" s="161" t="s">
        <v>1</v>
      </c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2" t="s">
        <v>155</v>
      </c>
      <c r="AT163" s="162" t="s">
        <v>131</v>
      </c>
      <c r="AU163" s="162" t="s">
        <v>142</v>
      </c>
      <c r="AY163" s="14" t="s">
        <v>134</v>
      </c>
      <c r="BE163" s="163">
        <f>IF(N163="základná",J163,0)</f>
        <v>0</v>
      </c>
      <c r="BF163" s="163">
        <f>IF(N163="znížená",J163,0)</f>
        <v>135.24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4" t="s">
        <v>142</v>
      </c>
      <c r="BK163" s="163">
        <f>ROUND(I163*H163,2)</f>
        <v>135.24</v>
      </c>
      <c r="BL163" s="14" t="s">
        <v>148</v>
      </c>
      <c r="BM163" s="162" t="s">
        <v>203</v>
      </c>
    </row>
    <row r="164" spans="1:65" s="2" customFormat="1">
      <c r="A164" s="28"/>
      <c r="B164" s="29"/>
      <c r="C164" s="28"/>
      <c r="D164" s="164" t="s">
        <v>143</v>
      </c>
      <c r="E164" s="28"/>
      <c r="F164" s="165" t="s">
        <v>482</v>
      </c>
      <c r="G164" s="28"/>
      <c r="H164" s="28"/>
      <c r="I164" s="28"/>
      <c r="J164" s="28"/>
      <c r="K164" s="28"/>
      <c r="L164" s="29"/>
      <c r="M164" s="166"/>
      <c r="N164" s="167"/>
      <c r="O164" s="57"/>
      <c r="P164" s="57"/>
      <c r="Q164" s="57"/>
      <c r="R164" s="57"/>
      <c r="S164" s="57"/>
      <c r="T164" s="57"/>
      <c r="U164" s="5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143</v>
      </c>
      <c r="AU164" s="14" t="s">
        <v>142</v>
      </c>
    </row>
    <row r="165" spans="1:65" s="2" customFormat="1" ht="16.5" customHeight="1">
      <c r="A165" s="28"/>
      <c r="B165" s="150"/>
      <c r="C165" s="151" t="s">
        <v>204</v>
      </c>
      <c r="D165" s="151" t="s">
        <v>137</v>
      </c>
      <c r="E165" s="152" t="s">
        <v>484</v>
      </c>
      <c r="F165" s="153" t="s">
        <v>485</v>
      </c>
      <c r="G165" s="154" t="s">
        <v>258</v>
      </c>
      <c r="H165" s="155">
        <v>5</v>
      </c>
      <c r="I165" s="156">
        <v>18.11</v>
      </c>
      <c r="J165" s="156">
        <f>ROUND(I165*H165,2)</f>
        <v>90.55</v>
      </c>
      <c r="K165" s="157"/>
      <c r="L165" s="29"/>
      <c r="M165" s="158" t="s">
        <v>1</v>
      </c>
      <c r="N165" s="159" t="s">
        <v>40</v>
      </c>
      <c r="O165" s="160">
        <v>0</v>
      </c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0">
        <f>S165*H165</f>
        <v>0</v>
      </c>
      <c r="U165" s="161" t="s">
        <v>1</v>
      </c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2" t="s">
        <v>148</v>
      </c>
      <c r="AT165" s="162" t="s">
        <v>137</v>
      </c>
      <c r="AU165" s="162" t="s">
        <v>142</v>
      </c>
      <c r="AY165" s="14" t="s">
        <v>134</v>
      </c>
      <c r="BE165" s="163">
        <f>IF(N165="základná",J165,0)</f>
        <v>0</v>
      </c>
      <c r="BF165" s="163">
        <f>IF(N165="znížená",J165,0)</f>
        <v>90.55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4" t="s">
        <v>142</v>
      </c>
      <c r="BK165" s="163">
        <f>ROUND(I165*H165,2)</f>
        <v>90.55</v>
      </c>
      <c r="BL165" s="14" t="s">
        <v>148</v>
      </c>
      <c r="BM165" s="162" t="s">
        <v>207</v>
      </c>
    </row>
    <row r="166" spans="1:65" s="2" customFormat="1">
      <c r="A166" s="28"/>
      <c r="B166" s="29"/>
      <c r="C166" s="28"/>
      <c r="D166" s="164" t="s">
        <v>143</v>
      </c>
      <c r="E166" s="28"/>
      <c r="F166" s="165" t="s">
        <v>485</v>
      </c>
      <c r="G166" s="28"/>
      <c r="H166" s="28"/>
      <c r="I166" s="28"/>
      <c r="J166" s="28"/>
      <c r="K166" s="28"/>
      <c r="L166" s="29"/>
      <c r="M166" s="166"/>
      <c r="N166" s="167"/>
      <c r="O166" s="57"/>
      <c r="P166" s="57"/>
      <c r="Q166" s="57"/>
      <c r="R166" s="57"/>
      <c r="S166" s="57"/>
      <c r="T166" s="57"/>
      <c r="U166" s="5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4" t="s">
        <v>143</v>
      </c>
      <c r="AU166" s="14" t="s">
        <v>142</v>
      </c>
    </row>
    <row r="167" spans="1:65" s="2" customFormat="1" ht="16.5" customHeight="1">
      <c r="A167" s="28"/>
      <c r="B167" s="150"/>
      <c r="C167" s="168" t="s">
        <v>7</v>
      </c>
      <c r="D167" s="168" t="s">
        <v>131</v>
      </c>
      <c r="E167" s="169" t="s">
        <v>486</v>
      </c>
      <c r="F167" s="170" t="s">
        <v>485</v>
      </c>
      <c r="G167" s="171" t="s">
        <v>258</v>
      </c>
      <c r="H167" s="172">
        <v>5</v>
      </c>
      <c r="I167" s="173">
        <v>49.51</v>
      </c>
      <c r="J167" s="173">
        <f>ROUND(I167*H167,2)</f>
        <v>247.55</v>
      </c>
      <c r="K167" s="174"/>
      <c r="L167" s="175"/>
      <c r="M167" s="176" t="s">
        <v>1</v>
      </c>
      <c r="N167" s="177" t="s">
        <v>40</v>
      </c>
      <c r="O167" s="160">
        <v>0</v>
      </c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0">
        <f>S167*H167</f>
        <v>0</v>
      </c>
      <c r="U167" s="161" t="s">
        <v>1</v>
      </c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2" t="s">
        <v>155</v>
      </c>
      <c r="AT167" s="162" t="s">
        <v>131</v>
      </c>
      <c r="AU167" s="162" t="s">
        <v>142</v>
      </c>
      <c r="AY167" s="14" t="s">
        <v>134</v>
      </c>
      <c r="BE167" s="163">
        <f>IF(N167="základná",J167,0)</f>
        <v>0</v>
      </c>
      <c r="BF167" s="163">
        <f>IF(N167="znížená",J167,0)</f>
        <v>247.55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4" t="s">
        <v>142</v>
      </c>
      <c r="BK167" s="163">
        <f>ROUND(I167*H167,2)</f>
        <v>247.55</v>
      </c>
      <c r="BL167" s="14" t="s">
        <v>148</v>
      </c>
      <c r="BM167" s="162" t="s">
        <v>210</v>
      </c>
    </row>
    <row r="168" spans="1:65" s="2" customFormat="1">
      <c r="A168" s="28"/>
      <c r="B168" s="29"/>
      <c r="C168" s="28"/>
      <c r="D168" s="164" t="s">
        <v>143</v>
      </c>
      <c r="E168" s="28"/>
      <c r="F168" s="165" t="s">
        <v>485</v>
      </c>
      <c r="G168" s="28"/>
      <c r="H168" s="28"/>
      <c r="I168" s="28"/>
      <c r="J168" s="28"/>
      <c r="K168" s="28"/>
      <c r="L168" s="29"/>
      <c r="M168" s="166"/>
      <c r="N168" s="167"/>
      <c r="O168" s="57"/>
      <c r="P168" s="57"/>
      <c r="Q168" s="57"/>
      <c r="R168" s="57"/>
      <c r="S168" s="57"/>
      <c r="T168" s="57"/>
      <c r="U168" s="5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4" t="s">
        <v>143</v>
      </c>
      <c r="AU168" s="14" t="s">
        <v>142</v>
      </c>
    </row>
    <row r="169" spans="1:65" s="2" customFormat="1" ht="16.5" customHeight="1">
      <c r="A169" s="28"/>
      <c r="B169" s="150"/>
      <c r="C169" s="151" t="s">
        <v>211</v>
      </c>
      <c r="D169" s="151" t="s">
        <v>137</v>
      </c>
      <c r="E169" s="152" t="s">
        <v>487</v>
      </c>
      <c r="F169" s="153" t="s">
        <v>488</v>
      </c>
      <c r="G169" s="154" t="s">
        <v>258</v>
      </c>
      <c r="H169" s="155">
        <v>5</v>
      </c>
      <c r="I169" s="156">
        <v>18.11</v>
      </c>
      <c r="J169" s="156">
        <f>ROUND(I169*H169,2)</f>
        <v>90.55</v>
      </c>
      <c r="K169" s="157"/>
      <c r="L169" s="29"/>
      <c r="M169" s="158" t="s">
        <v>1</v>
      </c>
      <c r="N169" s="159" t="s">
        <v>40</v>
      </c>
      <c r="O169" s="160">
        <v>0</v>
      </c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0">
        <f>S169*H169</f>
        <v>0</v>
      </c>
      <c r="U169" s="161" t="s">
        <v>1</v>
      </c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2" t="s">
        <v>148</v>
      </c>
      <c r="AT169" s="162" t="s">
        <v>137</v>
      </c>
      <c r="AU169" s="162" t="s">
        <v>142</v>
      </c>
      <c r="AY169" s="14" t="s">
        <v>134</v>
      </c>
      <c r="BE169" s="163">
        <f>IF(N169="základná",J169,0)</f>
        <v>0</v>
      </c>
      <c r="BF169" s="163">
        <f>IF(N169="znížená",J169,0)</f>
        <v>90.55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4" t="s">
        <v>142</v>
      </c>
      <c r="BK169" s="163">
        <f>ROUND(I169*H169,2)</f>
        <v>90.55</v>
      </c>
      <c r="BL169" s="14" t="s">
        <v>148</v>
      </c>
      <c r="BM169" s="162" t="s">
        <v>214</v>
      </c>
    </row>
    <row r="170" spans="1:65" s="2" customFormat="1">
      <c r="A170" s="28"/>
      <c r="B170" s="29"/>
      <c r="C170" s="28"/>
      <c r="D170" s="164" t="s">
        <v>143</v>
      </c>
      <c r="E170" s="28"/>
      <c r="F170" s="165" t="s">
        <v>488</v>
      </c>
      <c r="G170" s="28"/>
      <c r="H170" s="28"/>
      <c r="I170" s="28"/>
      <c r="J170" s="28"/>
      <c r="K170" s="28"/>
      <c r="L170" s="29"/>
      <c r="M170" s="166"/>
      <c r="N170" s="167"/>
      <c r="O170" s="57"/>
      <c r="P170" s="57"/>
      <c r="Q170" s="57"/>
      <c r="R170" s="57"/>
      <c r="S170" s="57"/>
      <c r="T170" s="57"/>
      <c r="U170" s="5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4" t="s">
        <v>143</v>
      </c>
      <c r="AU170" s="14" t="s">
        <v>142</v>
      </c>
    </row>
    <row r="171" spans="1:65" s="2" customFormat="1" ht="16.5" customHeight="1">
      <c r="A171" s="28"/>
      <c r="B171" s="150"/>
      <c r="C171" s="168" t="s">
        <v>179</v>
      </c>
      <c r="D171" s="168" t="s">
        <v>131</v>
      </c>
      <c r="E171" s="169" t="s">
        <v>489</v>
      </c>
      <c r="F171" s="170" t="s">
        <v>488</v>
      </c>
      <c r="G171" s="171" t="s">
        <v>258</v>
      </c>
      <c r="H171" s="172">
        <v>5</v>
      </c>
      <c r="I171" s="173">
        <v>49.51</v>
      </c>
      <c r="J171" s="173">
        <f>ROUND(I171*H171,2)</f>
        <v>247.55</v>
      </c>
      <c r="K171" s="174"/>
      <c r="L171" s="175"/>
      <c r="M171" s="176" t="s">
        <v>1</v>
      </c>
      <c r="N171" s="177" t="s">
        <v>40</v>
      </c>
      <c r="O171" s="160">
        <v>0</v>
      </c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0">
        <f>S171*H171</f>
        <v>0</v>
      </c>
      <c r="U171" s="161" t="s">
        <v>1</v>
      </c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2" t="s">
        <v>155</v>
      </c>
      <c r="AT171" s="162" t="s">
        <v>131</v>
      </c>
      <c r="AU171" s="162" t="s">
        <v>142</v>
      </c>
      <c r="AY171" s="14" t="s">
        <v>134</v>
      </c>
      <c r="BE171" s="163">
        <f>IF(N171="základná",J171,0)</f>
        <v>0</v>
      </c>
      <c r="BF171" s="163">
        <f>IF(N171="znížená",J171,0)</f>
        <v>247.55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4" t="s">
        <v>142</v>
      </c>
      <c r="BK171" s="163">
        <f>ROUND(I171*H171,2)</f>
        <v>247.55</v>
      </c>
      <c r="BL171" s="14" t="s">
        <v>148</v>
      </c>
      <c r="BM171" s="162" t="s">
        <v>217</v>
      </c>
    </row>
    <row r="172" spans="1:65" s="2" customFormat="1">
      <c r="A172" s="28"/>
      <c r="B172" s="29"/>
      <c r="C172" s="28"/>
      <c r="D172" s="164" t="s">
        <v>143</v>
      </c>
      <c r="E172" s="28"/>
      <c r="F172" s="165" t="s">
        <v>488</v>
      </c>
      <c r="G172" s="28"/>
      <c r="H172" s="28"/>
      <c r="I172" s="28"/>
      <c r="J172" s="28"/>
      <c r="K172" s="28"/>
      <c r="L172" s="29"/>
      <c r="M172" s="166"/>
      <c r="N172" s="167"/>
      <c r="O172" s="57"/>
      <c r="P172" s="57"/>
      <c r="Q172" s="57"/>
      <c r="R172" s="57"/>
      <c r="S172" s="57"/>
      <c r="T172" s="57"/>
      <c r="U172" s="5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4" t="s">
        <v>143</v>
      </c>
      <c r="AU172" s="14" t="s">
        <v>142</v>
      </c>
    </row>
    <row r="173" spans="1:65" s="2" customFormat="1" ht="16.5" customHeight="1">
      <c r="A173" s="28"/>
      <c r="B173" s="150"/>
      <c r="C173" s="151" t="s">
        <v>218</v>
      </c>
      <c r="D173" s="151" t="s">
        <v>137</v>
      </c>
      <c r="E173" s="152" t="s">
        <v>490</v>
      </c>
      <c r="F173" s="153" t="s">
        <v>491</v>
      </c>
      <c r="G173" s="154" t="s">
        <v>470</v>
      </c>
      <c r="H173" s="155">
        <v>25</v>
      </c>
      <c r="I173" s="156">
        <v>37.43</v>
      </c>
      <c r="J173" s="156">
        <f>ROUND(I173*H173,2)</f>
        <v>935.75</v>
      </c>
      <c r="K173" s="157"/>
      <c r="L173" s="29"/>
      <c r="M173" s="158" t="s">
        <v>1</v>
      </c>
      <c r="N173" s="159" t="s">
        <v>40</v>
      </c>
      <c r="O173" s="160">
        <v>0</v>
      </c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0">
        <f>S173*H173</f>
        <v>0</v>
      </c>
      <c r="U173" s="161" t="s">
        <v>1</v>
      </c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2" t="s">
        <v>148</v>
      </c>
      <c r="AT173" s="162" t="s">
        <v>137</v>
      </c>
      <c r="AU173" s="162" t="s">
        <v>142</v>
      </c>
      <c r="AY173" s="14" t="s">
        <v>134</v>
      </c>
      <c r="BE173" s="163">
        <f>IF(N173="základná",J173,0)</f>
        <v>0</v>
      </c>
      <c r="BF173" s="163">
        <f>IF(N173="znížená",J173,0)</f>
        <v>935.75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4" t="s">
        <v>142</v>
      </c>
      <c r="BK173" s="163">
        <f>ROUND(I173*H173,2)</f>
        <v>935.75</v>
      </c>
      <c r="BL173" s="14" t="s">
        <v>148</v>
      </c>
      <c r="BM173" s="162" t="s">
        <v>221</v>
      </c>
    </row>
    <row r="174" spans="1:65" s="2" customFormat="1">
      <c r="A174" s="28"/>
      <c r="B174" s="29"/>
      <c r="C174" s="28"/>
      <c r="D174" s="164" t="s">
        <v>143</v>
      </c>
      <c r="E174" s="28"/>
      <c r="F174" s="165" t="s">
        <v>491</v>
      </c>
      <c r="G174" s="28"/>
      <c r="H174" s="28"/>
      <c r="I174" s="28"/>
      <c r="J174" s="28"/>
      <c r="K174" s="28"/>
      <c r="L174" s="29"/>
      <c r="M174" s="166"/>
      <c r="N174" s="167"/>
      <c r="O174" s="57"/>
      <c r="P174" s="57"/>
      <c r="Q174" s="57"/>
      <c r="R174" s="57"/>
      <c r="S174" s="57"/>
      <c r="T174" s="57"/>
      <c r="U174" s="5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4" t="s">
        <v>143</v>
      </c>
      <c r="AU174" s="14" t="s">
        <v>142</v>
      </c>
    </row>
    <row r="175" spans="1:65" s="2" customFormat="1" ht="16.5" customHeight="1">
      <c r="A175" s="28"/>
      <c r="B175" s="150"/>
      <c r="C175" s="168" t="s">
        <v>182</v>
      </c>
      <c r="D175" s="168" t="s">
        <v>131</v>
      </c>
      <c r="E175" s="169" t="s">
        <v>492</v>
      </c>
      <c r="F175" s="170" t="s">
        <v>491</v>
      </c>
      <c r="G175" s="171" t="s">
        <v>470</v>
      </c>
      <c r="H175" s="172">
        <v>25</v>
      </c>
      <c r="I175" s="173">
        <v>79.69</v>
      </c>
      <c r="J175" s="173">
        <f>ROUND(I175*H175,2)</f>
        <v>1992.25</v>
      </c>
      <c r="K175" s="174"/>
      <c r="L175" s="175"/>
      <c r="M175" s="176" t="s">
        <v>1</v>
      </c>
      <c r="N175" s="177" t="s">
        <v>40</v>
      </c>
      <c r="O175" s="160">
        <v>0</v>
      </c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0">
        <f>S175*H175</f>
        <v>0</v>
      </c>
      <c r="U175" s="161" t="s">
        <v>1</v>
      </c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2" t="s">
        <v>155</v>
      </c>
      <c r="AT175" s="162" t="s">
        <v>131</v>
      </c>
      <c r="AU175" s="162" t="s">
        <v>142</v>
      </c>
      <c r="AY175" s="14" t="s">
        <v>134</v>
      </c>
      <c r="BE175" s="163">
        <f>IF(N175="základná",J175,0)</f>
        <v>0</v>
      </c>
      <c r="BF175" s="163">
        <f>IF(N175="znížená",J175,0)</f>
        <v>1992.25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4" t="s">
        <v>142</v>
      </c>
      <c r="BK175" s="163">
        <f>ROUND(I175*H175,2)</f>
        <v>1992.25</v>
      </c>
      <c r="BL175" s="14" t="s">
        <v>148</v>
      </c>
      <c r="BM175" s="162" t="s">
        <v>224</v>
      </c>
    </row>
    <row r="176" spans="1:65" s="2" customFormat="1">
      <c r="A176" s="28"/>
      <c r="B176" s="29"/>
      <c r="C176" s="28"/>
      <c r="D176" s="164" t="s">
        <v>143</v>
      </c>
      <c r="E176" s="28"/>
      <c r="F176" s="165" t="s">
        <v>491</v>
      </c>
      <c r="G176" s="28"/>
      <c r="H176" s="28"/>
      <c r="I176" s="28"/>
      <c r="J176" s="28"/>
      <c r="K176" s="28"/>
      <c r="L176" s="29"/>
      <c r="M176" s="166"/>
      <c r="N176" s="167"/>
      <c r="O176" s="57"/>
      <c r="P176" s="57"/>
      <c r="Q176" s="57"/>
      <c r="R176" s="57"/>
      <c r="S176" s="57"/>
      <c r="T176" s="57"/>
      <c r="U176" s="5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4" t="s">
        <v>143</v>
      </c>
      <c r="AU176" s="14" t="s">
        <v>142</v>
      </c>
    </row>
    <row r="177" spans="1:65" s="2" customFormat="1" ht="16.5" customHeight="1">
      <c r="A177" s="28"/>
      <c r="B177" s="150"/>
      <c r="C177" s="151" t="s">
        <v>225</v>
      </c>
      <c r="D177" s="151" t="s">
        <v>137</v>
      </c>
      <c r="E177" s="152" t="s">
        <v>493</v>
      </c>
      <c r="F177" s="153" t="s">
        <v>494</v>
      </c>
      <c r="G177" s="154" t="s">
        <v>470</v>
      </c>
      <c r="H177" s="155">
        <v>48</v>
      </c>
      <c r="I177" s="156">
        <v>21.73</v>
      </c>
      <c r="J177" s="156">
        <f>ROUND(I177*H177,2)</f>
        <v>1043.04</v>
      </c>
      <c r="K177" s="157"/>
      <c r="L177" s="29"/>
      <c r="M177" s="158" t="s">
        <v>1</v>
      </c>
      <c r="N177" s="159" t="s">
        <v>40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0">
        <f>S177*H177</f>
        <v>0</v>
      </c>
      <c r="U177" s="161" t="s">
        <v>1</v>
      </c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2" t="s">
        <v>148</v>
      </c>
      <c r="AT177" s="162" t="s">
        <v>137</v>
      </c>
      <c r="AU177" s="162" t="s">
        <v>142</v>
      </c>
      <c r="AY177" s="14" t="s">
        <v>134</v>
      </c>
      <c r="BE177" s="163">
        <f>IF(N177="základná",J177,0)</f>
        <v>0</v>
      </c>
      <c r="BF177" s="163">
        <f>IF(N177="znížená",J177,0)</f>
        <v>1043.04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4" t="s">
        <v>142</v>
      </c>
      <c r="BK177" s="163">
        <f>ROUND(I177*H177,2)</f>
        <v>1043.04</v>
      </c>
      <c r="BL177" s="14" t="s">
        <v>148</v>
      </c>
      <c r="BM177" s="162" t="s">
        <v>228</v>
      </c>
    </row>
    <row r="178" spans="1:65" s="2" customFormat="1">
      <c r="A178" s="28"/>
      <c r="B178" s="29"/>
      <c r="C178" s="28"/>
      <c r="D178" s="164" t="s">
        <v>143</v>
      </c>
      <c r="E178" s="28"/>
      <c r="F178" s="165" t="s">
        <v>494</v>
      </c>
      <c r="G178" s="28"/>
      <c r="H178" s="28"/>
      <c r="I178" s="28"/>
      <c r="J178" s="28"/>
      <c r="K178" s="28"/>
      <c r="L178" s="29"/>
      <c r="M178" s="166"/>
      <c r="N178" s="167"/>
      <c r="O178" s="57"/>
      <c r="P178" s="57"/>
      <c r="Q178" s="57"/>
      <c r="R178" s="57"/>
      <c r="S178" s="57"/>
      <c r="T178" s="57"/>
      <c r="U178" s="5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4" t="s">
        <v>143</v>
      </c>
      <c r="AU178" s="14" t="s">
        <v>142</v>
      </c>
    </row>
    <row r="179" spans="1:65" s="2" customFormat="1" ht="16.5" customHeight="1">
      <c r="A179" s="28"/>
      <c r="B179" s="150"/>
      <c r="C179" s="168" t="s">
        <v>186</v>
      </c>
      <c r="D179" s="168" t="s">
        <v>131</v>
      </c>
      <c r="E179" s="169" t="s">
        <v>495</v>
      </c>
      <c r="F179" s="170" t="s">
        <v>494</v>
      </c>
      <c r="G179" s="171" t="s">
        <v>470</v>
      </c>
      <c r="H179" s="172">
        <v>48</v>
      </c>
      <c r="I179" s="173">
        <v>28.98</v>
      </c>
      <c r="J179" s="173">
        <f>ROUND(I179*H179,2)</f>
        <v>1391.04</v>
      </c>
      <c r="K179" s="174"/>
      <c r="L179" s="175"/>
      <c r="M179" s="176" t="s">
        <v>1</v>
      </c>
      <c r="N179" s="177" t="s">
        <v>40</v>
      </c>
      <c r="O179" s="160">
        <v>0</v>
      </c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0">
        <f>S179*H179</f>
        <v>0</v>
      </c>
      <c r="U179" s="161" t="s">
        <v>1</v>
      </c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2" t="s">
        <v>155</v>
      </c>
      <c r="AT179" s="162" t="s">
        <v>131</v>
      </c>
      <c r="AU179" s="162" t="s">
        <v>142</v>
      </c>
      <c r="AY179" s="14" t="s">
        <v>134</v>
      </c>
      <c r="BE179" s="163">
        <f>IF(N179="základná",J179,0)</f>
        <v>0</v>
      </c>
      <c r="BF179" s="163">
        <f>IF(N179="znížená",J179,0)</f>
        <v>1391.04</v>
      </c>
      <c r="BG179" s="163">
        <f>IF(N179="zákl. prenesená",J179,0)</f>
        <v>0</v>
      </c>
      <c r="BH179" s="163">
        <f>IF(N179="zníž. prenesená",J179,0)</f>
        <v>0</v>
      </c>
      <c r="BI179" s="163">
        <f>IF(N179="nulová",J179,0)</f>
        <v>0</v>
      </c>
      <c r="BJ179" s="14" t="s">
        <v>142</v>
      </c>
      <c r="BK179" s="163">
        <f>ROUND(I179*H179,2)</f>
        <v>1391.04</v>
      </c>
      <c r="BL179" s="14" t="s">
        <v>148</v>
      </c>
      <c r="BM179" s="162" t="s">
        <v>231</v>
      </c>
    </row>
    <row r="180" spans="1:65" s="2" customFormat="1">
      <c r="A180" s="28"/>
      <c r="B180" s="29"/>
      <c r="C180" s="28"/>
      <c r="D180" s="164" t="s">
        <v>143</v>
      </c>
      <c r="E180" s="28"/>
      <c r="F180" s="165" t="s">
        <v>494</v>
      </c>
      <c r="G180" s="28"/>
      <c r="H180" s="28"/>
      <c r="I180" s="28"/>
      <c r="J180" s="28"/>
      <c r="K180" s="28"/>
      <c r="L180" s="29"/>
      <c r="M180" s="166"/>
      <c r="N180" s="167"/>
      <c r="O180" s="57"/>
      <c r="P180" s="57"/>
      <c r="Q180" s="57"/>
      <c r="R180" s="57"/>
      <c r="S180" s="57"/>
      <c r="T180" s="57"/>
      <c r="U180" s="5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4" t="s">
        <v>143</v>
      </c>
      <c r="AU180" s="14" t="s">
        <v>142</v>
      </c>
    </row>
    <row r="181" spans="1:65" s="2" customFormat="1" ht="24.2" customHeight="1">
      <c r="A181" s="28"/>
      <c r="B181" s="150"/>
      <c r="C181" s="151" t="s">
        <v>232</v>
      </c>
      <c r="D181" s="151" t="s">
        <v>137</v>
      </c>
      <c r="E181" s="152" t="s">
        <v>496</v>
      </c>
      <c r="F181" s="153" t="s">
        <v>497</v>
      </c>
      <c r="G181" s="154" t="s">
        <v>401</v>
      </c>
      <c r="H181" s="155">
        <v>25</v>
      </c>
      <c r="I181" s="156">
        <v>6.04</v>
      </c>
      <c r="J181" s="156">
        <f>ROUND(I181*H181,2)</f>
        <v>151</v>
      </c>
      <c r="K181" s="157"/>
      <c r="L181" s="29"/>
      <c r="M181" s="158" t="s">
        <v>1</v>
      </c>
      <c r="N181" s="159" t="s">
        <v>40</v>
      </c>
      <c r="O181" s="160">
        <v>0</v>
      </c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0">
        <f>S181*H181</f>
        <v>0</v>
      </c>
      <c r="U181" s="161" t="s">
        <v>1</v>
      </c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2" t="s">
        <v>148</v>
      </c>
      <c r="AT181" s="162" t="s">
        <v>137</v>
      </c>
      <c r="AU181" s="162" t="s">
        <v>142</v>
      </c>
      <c r="AY181" s="14" t="s">
        <v>134</v>
      </c>
      <c r="BE181" s="163">
        <f>IF(N181="základná",J181,0)</f>
        <v>0</v>
      </c>
      <c r="BF181" s="163">
        <f>IF(N181="znížená",J181,0)</f>
        <v>151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4" t="s">
        <v>142</v>
      </c>
      <c r="BK181" s="163">
        <f>ROUND(I181*H181,2)</f>
        <v>151</v>
      </c>
      <c r="BL181" s="14" t="s">
        <v>148</v>
      </c>
      <c r="BM181" s="162" t="s">
        <v>235</v>
      </c>
    </row>
    <row r="182" spans="1:65" s="2" customFormat="1" ht="19.5">
      <c r="A182" s="28"/>
      <c r="B182" s="29"/>
      <c r="C182" s="28"/>
      <c r="D182" s="164" t="s">
        <v>143</v>
      </c>
      <c r="E182" s="28"/>
      <c r="F182" s="165" t="s">
        <v>497</v>
      </c>
      <c r="G182" s="28"/>
      <c r="H182" s="28"/>
      <c r="I182" s="28"/>
      <c r="J182" s="28"/>
      <c r="K182" s="28"/>
      <c r="L182" s="29"/>
      <c r="M182" s="166"/>
      <c r="N182" s="167"/>
      <c r="O182" s="57"/>
      <c r="P182" s="57"/>
      <c r="Q182" s="57"/>
      <c r="R182" s="57"/>
      <c r="S182" s="57"/>
      <c r="T182" s="57"/>
      <c r="U182" s="5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4" t="s">
        <v>143</v>
      </c>
      <c r="AU182" s="14" t="s">
        <v>142</v>
      </c>
    </row>
    <row r="183" spans="1:65" s="2" customFormat="1" ht="24.2" customHeight="1">
      <c r="A183" s="28"/>
      <c r="B183" s="150"/>
      <c r="C183" s="168" t="s">
        <v>189</v>
      </c>
      <c r="D183" s="168" t="s">
        <v>131</v>
      </c>
      <c r="E183" s="169" t="s">
        <v>498</v>
      </c>
      <c r="F183" s="170" t="s">
        <v>497</v>
      </c>
      <c r="G183" s="171" t="s">
        <v>401</v>
      </c>
      <c r="H183" s="172">
        <v>25</v>
      </c>
      <c r="I183" s="173">
        <v>18.11</v>
      </c>
      <c r="J183" s="173">
        <f>ROUND(I183*H183,2)</f>
        <v>452.75</v>
      </c>
      <c r="K183" s="174"/>
      <c r="L183" s="175"/>
      <c r="M183" s="176" t="s">
        <v>1</v>
      </c>
      <c r="N183" s="177" t="s">
        <v>40</v>
      </c>
      <c r="O183" s="160">
        <v>0</v>
      </c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0">
        <f>S183*H183</f>
        <v>0</v>
      </c>
      <c r="U183" s="161" t="s">
        <v>1</v>
      </c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2" t="s">
        <v>155</v>
      </c>
      <c r="AT183" s="162" t="s">
        <v>131</v>
      </c>
      <c r="AU183" s="162" t="s">
        <v>142</v>
      </c>
      <c r="AY183" s="14" t="s">
        <v>134</v>
      </c>
      <c r="BE183" s="163">
        <f>IF(N183="základná",J183,0)</f>
        <v>0</v>
      </c>
      <c r="BF183" s="163">
        <f>IF(N183="znížená",J183,0)</f>
        <v>452.75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4" t="s">
        <v>142</v>
      </c>
      <c r="BK183" s="163">
        <f>ROUND(I183*H183,2)</f>
        <v>452.75</v>
      </c>
      <c r="BL183" s="14" t="s">
        <v>148</v>
      </c>
      <c r="BM183" s="162" t="s">
        <v>238</v>
      </c>
    </row>
    <row r="184" spans="1:65" s="2" customFormat="1" ht="19.5">
      <c r="A184" s="28"/>
      <c r="B184" s="29"/>
      <c r="C184" s="28"/>
      <c r="D184" s="164" t="s">
        <v>143</v>
      </c>
      <c r="E184" s="28"/>
      <c r="F184" s="165" t="s">
        <v>497</v>
      </c>
      <c r="G184" s="28"/>
      <c r="H184" s="28"/>
      <c r="I184" s="28"/>
      <c r="J184" s="28"/>
      <c r="K184" s="28"/>
      <c r="L184" s="29"/>
      <c r="M184" s="166"/>
      <c r="N184" s="167"/>
      <c r="O184" s="57"/>
      <c r="P184" s="57"/>
      <c r="Q184" s="57"/>
      <c r="R184" s="57"/>
      <c r="S184" s="57"/>
      <c r="T184" s="57"/>
      <c r="U184" s="5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4" t="s">
        <v>143</v>
      </c>
      <c r="AU184" s="14" t="s">
        <v>142</v>
      </c>
    </row>
    <row r="185" spans="1:65" s="2" customFormat="1" ht="16.5" customHeight="1">
      <c r="A185" s="28"/>
      <c r="B185" s="150"/>
      <c r="C185" s="151" t="s">
        <v>239</v>
      </c>
      <c r="D185" s="151" t="s">
        <v>137</v>
      </c>
      <c r="E185" s="152" t="s">
        <v>499</v>
      </c>
      <c r="F185" s="153" t="s">
        <v>500</v>
      </c>
      <c r="G185" s="154" t="s">
        <v>258</v>
      </c>
      <c r="H185" s="155">
        <v>1</v>
      </c>
      <c r="I185" s="156">
        <v>301.87</v>
      </c>
      <c r="J185" s="156">
        <f>ROUND(I185*H185,2)</f>
        <v>301.87</v>
      </c>
      <c r="K185" s="157"/>
      <c r="L185" s="29"/>
      <c r="M185" s="158" t="s">
        <v>1</v>
      </c>
      <c r="N185" s="159" t="s">
        <v>40</v>
      </c>
      <c r="O185" s="160">
        <v>0</v>
      </c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0">
        <f>S185*H185</f>
        <v>0</v>
      </c>
      <c r="U185" s="161" t="s">
        <v>1</v>
      </c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2" t="s">
        <v>148</v>
      </c>
      <c r="AT185" s="162" t="s">
        <v>137</v>
      </c>
      <c r="AU185" s="162" t="s">
        <v>142</v>
      </c>
      <c r="AY185" s="14" t="s">
        <v>134</v>
      </c>
      <c r="BE185" s="163">
        <f>IF(N185="základná",J185,0)</f>
        <v>0</v>
      </c>
      <c r="BF185" s="163">
        <f>IF(N185="znížená",J185,0)</f>
        <v>301.87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4" t="s">
        <v>142</v>
      </c>
      <c r="BK185" s="163">
        <f>ROUND(I185*H185,2)</f>
        <v>301.87</v>
      </c>
      <c r="BL185" s="14" t="s">
        <v>148</v>
      </c>
      <c r="BM185" s="162" t="s">
        <v>242</v>
      </c>
    </row>
    <row r="186" spans="1:65" s="2" customFormat="1">
      <c r="A186" s="28"/>
      <c r="B186" s="29"/>
      <c r="C186" s="28"/>
      <c r="D186" s="164" t="s">
        <v>143</v>
      </c>
      <c r="E186" s="28"/>
      <c r="F186" s="165" t="s">
        <v>500</v>
      </c>
      <c r="G186" s="28"/>
      <c r="H186" s="28"/>
      <c r="I186" s="28"/>
      <c r="J186" s="28"/>
      <c r="K186" s="28"/>
      <c r="L186" s="29"/>
      <c r="M186" s="166"/>
      <c r="N186" s="167"/>
      <c r="O186" s="57"/>
      <c r="P186" s="57"/>
      <c r="Q186" s="57"/>
      <c r="R186" s="57"/>
      <c r="S186" s="57"/>
      <c r="T186" s="57"/>
      <c r="U186" s="5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4" t="s">
        <v>143</v>
      </c>
      <c r="AU186" s="14" t="s">
        <v>142</v>
      </c>
    </row>
    <row r="187" spans="1:65" s="2" customFormat="1" ht="16.5" customHeight="1">
      <c r="A187" s="28"/>
      <c r="B187" s="150"/>
      <c r="C187" s="151" t="s">
        <v>193</v>
      </c>
      <c r="D187" s="151" t="s">
        <v>137</v>
      </c>
      <c r="E187" s="152" t="s">
        <v>501</v>
      </c>
      <c r="F187" s="153" t="s">
        <v>502</v>
      </c>
      <c r="G187" s="154" t="s">
        <v>258</v>
      </c>
      <c r="H187" s="155">
        <v>1</v>
      </c>
      <c r="I187" s="156">
        <v>519.22</v>
      </c>
      <c r="J187" s="156">
        <f>ROUND(I187*H187,2)</f>
        <v>519.22</v>
      </c>
      <c r="K187" s="157"/>
      <c r="L187" s="29"/>
      <c r="M187" s="158" t="s">
        <v>1</v>
      </c>
      <c r="N187" s="159" t="s">
        <v>40</v>
      </c>
      <c r="O187" s="160">
        <v>0</v>
      </c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0">
        <f>S187*H187</f>
        <v>0</v>
      </c>
      <c r="U187" s="161" t="s">
        <v>1</v>
      </c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2" t="s">
        <v>148</v>
      </c>
      <c r="AT187" s="162" t="s">
        <v>137</v>
      </c>
      <c r="AU187" s="162" t="s">
        <v>142</v>
      </c>
      <c r="AY187" s="14" t="s">
        <v>134</v>
      </c>
      <c r="BE187" s="163">
        <f>IF(N187="základná",J187,0)</f>
        <v>0</v>
      </c>
      <c r="BF187" s="163">
        <f>IF(N187="znížená",J187,0)</f>
        <v>519.22</v>
      </c>
      <c r="BG187" s="163">
        <f>IF(N187="zákl. prenesená",J187,0)</f>
        <v>0</v>
      </c>
      <c r="BH187" s="163">
        <f>IF(N187="zníž. prenesená",J187,0)</f>
        <v>0</v>
      </c>
      <c r="BI187" s="163">
        <f>IF(N187="nulová",J187,0)</f>
        <v>0</v>
      </c>
      <c r="BJ187" s="14" t="s">
        <v>142</v>
      </c>
      <c r="BK187" s="163">
        <f>ROUND(I187*H187,2)</f>
        <v>519.22</v>
      </c>
      <c r="BL187" s="14" t="s">
        <v>148</v>
      </c>
      <c r="BM187" s="162" t="s">
        <v>245</v>
      </c>
    </row>
    <row r="188" spans="1:65" s="2" customFormat="1">
      <c r="A188" s="28"/>
      <c r="B188" s="29"/>
      <c r="C188" s="28"/>
      <c r="D188" s="164" t="s">
        <v>143</v>
      </c>
      <c r="E188" s="28"/>
      <c r="F188" s="165" t="s">
        <v>502</v>
      </c>
      <c r="G188" s="28"/>
      <c r="H188" s="28"/>
      <c r="I188" s="28"/>
      <c r="J188" s="28"/>
      <c r="K188" s="28"/>
      <c r="L188" s="29"/>
      <c r="M188" s="166"/>
      <c r="N188" s="167"/>
      <c r="O188" s="57"/>
      <c r="P188" s="57"/>
      <c r="Q188" s="57"/>
      <c r="R188" s="57"/>
      <c r="S188" s="57"/>
      <c r="T188" s="57"/>
      <c r="U188" s="5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4" t="s">
        <v>143</v>
      </c>
      <c r="AU188" s="14" t="s">
        <v>142</v>
      </c>
    </row>
    <row r="189" spans="1:65" s="2" customFormat="1" ht="16.5" customHeight="1">
      <c r="A189" s="28"/>
      <c r="B189" s="150"/>
      <c r="C189" s="168" t="s">
        <v>246</v>
      </c>
      <c r="D189" s="168" t="s">
        <v>131</v>
      </c>
      <c r="E189" s="169" t="s">
        <v>503</v>
      </c>
      <c r="F189" s="170" t="s">
        <v>502</v>
      </c>
      <c r="G189" s="171" t="s">
        <v>258</v>
      </c>
      <c r="H189" s="172">
        <v>1</v>
      </c>
      <c r="I189" s="173">
        <v>1207.5</v>
      </c>
      <c r="J189" s="173">
        <f>ROUND(I189*H189,2)</f>
        <v>1207.5</v>
      </c>
      <c r="K189" s="174"/>
      <c r="L189" s="175"/>
      <c r="M189" s="176" t="s">
        <v>1</v>
      </c>
      <c r="N189" s="177" t="s">
        <v>40</v>
      </c>
      <c r="O189" s="160">
        <v>0</v>
      </c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0">
        <f>S189*H189</f>
        <v>0</v>
      </c>
      <c r="U189" s="161" t="s">
        <v>1</v>
      </c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2" t="s">
        <v>155</v>
      </c>
      <c r="AT189" s="162" t="s">
        <v>131</v>
      </c>
      <c r="AU189" s="162" t="s">
        <v>142</v>
      </c>
      <c r="AY189" s="14" t="s">
        <v>134</v>
      </c>
      <c r="BE189" s="163">
        <f>IF(N189="základná",J189,0)</f>
        <v>0</v>
      </c>
      <c r="BF189" s="163">
        <f>IF(N189="znížená",J189,0)</f>
        <v>1207.5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4" t="s">
        <v>142</v>
      </c>
      <c r="BK189" s="163">
        <f>ROUND(I189*H189,2)</f>
        <v>1207.5</v>
      </c>
      <c r="BL189" s="14" t="s">
        <v>148</v>
      </c>
      <c r="BM189" s="162" t="s">
        <v>249</v>
      </c>
    </row>
    <row r="190" spans="1:65" s="2" customFormat="1">
      <c r="A190" s="28"/>
      <c r="B190" s="29"/>
      <c r="C190" s="28"/>
      <c r="D190" s="164" t="s">
        <v>143</v>
      </c>
      <c r="E190" s="28"/>
      <c r="F190" s="165" t="s">
        <v>502</v>
      </c>
      <c r="G190" s="28"/>
      <c r="H190" s="28"/>
      <c r="I190" s="28"/>
      <c r="J190" s="28"/>
      <c r="K190" s="28"/>
      <c r="L190" s="29"/>
      <c r="M190" s="166"/>
      <c r="N190" s="167"/>
      <c r="O190" s="57"/>
      <c r="P190" s="57"/>
      <c r="Q190" s="57"/>
      <c r="R190" s="57"/>
      <c r="S190" s="57"/>
      <c r="T190" s="57"/>
      <c r="U190" s="5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4" t="s">
        <v>143</v>
      </c>
      <c r="AU190" s="14" t="s">
        <v>142</v>
      </c>
    </row>
    <row r="191" spans="1:65" s="2" customFormat="1" ht="16.5" customHeight="1">
      <c r="A191" s="28"/>
      <c r="B191" s="150"/>
      <c r="C191" s="151" t="s">
        <v>196</v>
      </c>
      <c r="D191" s="151" t="s">
        <v>137</v>
      </c>
      <c r="E191" s="152" t="s">
        <v>504</v>
      </c>
      <c r="F191" s="153" t="s">
        <v>505</v>
      </c>
      <c r="G191" s="154" t="s">
        <v>258</v>
      </c>
      <c r="H191" s="155">
        <v>1</v>
      </c>
      <c r="I191" s="156">
        <v>60.37</v>
      </c>
      <c r="J191" s="156">
        <f>ROUND(I191*H191,2)</f>
        <v>60.37</v>
      </c>
      <c r="K191" s="157"/>
      <c r="L191" s="29"/>
      <c r="M191" s="158" t="s">
        <v>1</v>
      </c>
      <c r="N191" s="159" t="s">
        <v>40</v>
      </c>
      <c r="O191" s="160">
        <v>0</v>
      </c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0">
        <f>S191*H191</f>
        <v>0</v>
      </c>
      <c r="U191" s="161" t="s">
        <v>1</v>
      </c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2" t="s">
        <v>148</v>
      </c>
      <c r="AT191" s="162" t="s">
        <v>137</v>
      </c>
      <c r="AU191" s="162" t="s">
        <v>142</v>
      </c>
      <c r="AY191" s="14" t="s">
        <v>134</v>
      </c>
      <c r="BE191" s="163">
        <f>IF(N191="základná",J191,0)</f>
        <v>0</v>
      </c>
      <c r="BF191" s="163">
        <f>IF(N191="znížená",J191,0)</f>
        <v>60.37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4" t="s">
        <v>142</v>
      </c>
      <c r="BK191" s="163">
        <f>ROUND(I191*H191,2)</f>
        <v>60.37</v>
      </c>
      <c r="BL191" s="14" t="s">
        <v>148</v>
      </c>
      <c r="BM191" s="162" t="s">
        <v>141</v>
      </c>
    </row>
    <row r="192" spans="1:65" s="2" customFormat="1">
      <c r="A192" s="28"/>
      <c r="B192" s="29"/>
      <c r="C192" s="28"/>
      <c r="D192" s="164" t="s">
        <v>143</v>
      </c>
      <c r="E192" s="28"/>
      <c r="F192" s="165" t="s">
        <v>505</v>
      </c>
      <c r="G192" s="28"/>
      <c r="H192" s="28"/>
      <c r="I192" s="28"/>
      <c r="J192" s="28"/>
      <c r="K192" s="28"/>
      <c r="L192" s="29"/>
      <c r="M192" s="166"/>
      <c r="N192" s="167"/>
      <c r="O192" s="57"/>
      <c r="P192" s="57"/>
      <c r="Q192" s="57"/>
      <c r="R192" s="57"/>
      <c r="S192" s="57"/>
      <c r="T192" s="57"/>
      <c r="U192" s="5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4" t="s">
        <v>143</v>
      </c>
      <c r="AU192" s="14" t="s">
        <v>142</v>
      </c>
    </row>
    <row r="193" spans="1:65" s="2" customFormat="1" ht="16.5" customHeight="1">
      <c r="A193" s="28"/>
      <c r="B193" s="150"/>
      <c r="C193" s="168" t="s">
        <v>252</v>
      </c>
      <c r="D193" s="168" t="s">
        <v>131</v>
      </c>
      <c r="E193" s="169" t="s">
        <v>506</v>
      </c>
      <c r="F193" s="170" t="s">
        <v>505</v>
      </c>
      <c r="G193" s="171" t="s">
        <v>258</v>
      </c>
      <c r="H193" s="172">
        <v>1</v>
      </c>
      <c r="I193" s="173">
        <v>181.12</v>
      </c>
      <c r="J193" s="173">
        <f>ROUND(I193*H193,2)</f>
        <v>181.12</v>
      </c>
      <c r="K193" s="174"/>
      <c r="L193" s="175"/>
      <c r="M193" s="176" t="s">
        <v>1</v>
      </c>
      <c r="N193" s="177" t="s">
        <v>40</v>
      </c>
      <c r="O193" s="160">
        <v>0</v>
      </c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0">
        <f>S193*H193</f>
        <v>0</v>
      </c>
      <c r="U193" s="161" t="s">
        <v>1</v>
      </c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2" t="s">
        <v>155</v>
      </c>
      <c r="AT193" s="162" t="s">
        <v>131</v>
      </c>
      <c r="AU193" s="162" t="s">
        <v>142</v>
      </c>
      <c r="AY193" s="14" t="s">
        <v>134</v>
      </c>
      <c r="BE193" s="163">
        <f>IF(N193="základná",J193,0)</f>
        <v>0</v>
      </c>
      <c r="BF193" s="163">
        <f>IF(N193="znížená",J193,0)</f>
        <v>181.12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4" t="s">
        <v>142</v>
      </c>
      <c r="BK193" s="163">
        <f>ROUND(I193*H193,2)</f>
        <v>181.12</v>
      </c>
      <c r="BL193" s="14" t="s">
        <v>148</v>
      </c>
      <c r="BM193" s="162" t="s">
        <v>255</v>
      </c>
    </row>
    <row r="194" spans="1:65" s="2" customFormat="1">
      <c r="A194" s="28"/>
      <c r="B194" s="29"/>
      <c r="C194" s="28"/>
      <c r="D194" s="164" t="s">
        <v>143</v>
      </c>
      <c r="E194" s="28"/>
      <c r="F194" s="165" t="s">
        <v>505</v>
      </c>
      <c r="G194" s="28"/>
      <c r="H194" s="28"/>
      <c r="I194" s="28"/>
      <c r="J194" s="28"/>
      <c r="K194" s="28"/>
      <c r="L194" s="29"/>
      <c r="M194" s="166"/>
      <c r="N194" s="167"/>
      <c r="O194" s="57"/>
      <c r="P194" s="57"/>
      <c r="Q194" s="57"/>
      <c r="R194" s="57"/>
      <c r="S194" s="57"/>
      <c r="T194" s="57"/>
      <c r="U194" s="5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4" t="s">
        <v>143</v>
      </c>
      <c r="AU194" s="14" t="s">
        <v>142</v>
      </c>
    </row>
    <row r="195" spans="1:65" s="2" customFormat="1" ht="16.5" customHeight="1">
      <c r="A195" s="28"/>
      <c r="B195" s="150"/>
      <c r="C195" s="151" t="s">
        <v>200</v>
      </c>
      <c r="D195" s="151" t="s">
        <v>137</v>
      </c>
      <c r="E195" s="152" t="s">
        <v>507</v>
      </c>
      <c r="F195" s="153" t="s">
        <v>508</v>
      </c>
      <c r="G195" s="154" t="s">
        <v>258</v>
      </c>
      <c r="H195" s="155">
        <v>1</v>
      </c>
      <c r="I195" s="156">
        <v>1811.25</v>
      </c>
      <c r="J195" s="156">
        <f>ROUND(I195*H195,2)</f>
        <v>1811.25</v>
      </c>
      <c r="K195" s="157"/>
      <c r="L195" s="29"/>
      <c r="M195" s="158" t="s">
        <v>1</v>
      </c>
      <c r="N195" s="159" t="s">
        <v>40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0">
        <f>S195*H195</f>
        <v>0</v>
      </c>
      <c r="U195" s="161" t="s">
        <v>1</v>
      </c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2" t="s">
        <v>148</v>
      </c>
      <c r="AT195" s="162" t="s">
        <v>137</v>
      </c>
      <c r="AU195" s="162" t="s">
        <v>142</v>
      </c>
      <c r="AY195" s="14" t="s">
        <v>134</v>
      </c>
      <c r="BE195" s="163">
        <f>IF(N195="základná",J195,0)</f>
        <v>0</v>
      </c>
      <c r="BF195" s="163">
        <f>IF(N195="znížená",J195,0)</f>
        <v>1811.25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4" t="s">
        <v>142</v>
      </c>
      <c r="BK195" s="163">
        <f>ROUND(I195*H195,2)</f>
        <v>1811.25</v>
      </c>
      <c r="BL195" s="14" t="s">
        <v>148</v>
      </c>
      <c r="BM195" s="162" t="s">
        <v>259</v>
      </c>
    </row>
    <row r="196" spans="1:65" s="2" customFormat="1">
      <c r="A196" s="28"/>
      <c r="B196" s="29"/>
      <c r="C196" s="28"/>
      <c r="D196" s="164" t="s">
        <v>143</v>
      </c>
      <c r="E196" s="28"/>
      <c r="F196" s="165" t="s">
        <v>508</v>
      </c>
      <c r="G196" s="28"/>
      <c r="H196" s="28"/>
      <c r="I196" s="28"/>
      <c r="J196" s="28"/>
      <c r="K196" s="28"/>
      <c r="L196" s="29"/>
      <c r="M196" s="178"/>
      <c r="N196" s="179"/>
      <c r="O196" s="180"/>
      <c r="P196" s="180"/>
      <c r="Q196" s="180"/>
      <c r="R196" s="180"/>
      <c r="S196" s="180"/>
      <c r="T196" s="180"/>
      <c r="U196" s="181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143</v>
      </c>
      <c r="AU196" s="14" t="s">
        <v>142</v>
      </c>
    </row>
    <row r="197" spans="1:65" s="2" customFormat="1" ht="6.95" customHeight="1">
      <c r="A197" s="28"/>
      <c r="B197" s="46"/>
      <c r="C197" s="47"/>
      <c r="D197" s="47"/>
      <c r="E197" s="47"/>
      <c r="F197" s="47"/>
      <c r="G197" s="47"/>
      <c r="H197" s="47"/>
      <c r="I197" s="47"/>
      <c r="J197" s="47"/>
      <c r="K197" s="47"/>
      <c r="L197" s="29"/>
      <c r="M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</row>
  </sheetData>
  <autoFilter ref="C123:K196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11"/>
  <sheetViews>
    <sheetView showGridLines="0" topLeftCell="A55" workbookViewId="0">
      <selection activeCell="I68" sqref="I6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Cabajska</v>
      </c>
      <c r="F7" s="222"/>
      <c r="G7" s="222"/>
      <c r="H7" s="222"/>
      <c r="L7" s="17"/>
    </row>
    <row r="8" spans="1:46" s="2" customFormat="1" ht="12" customHeight="1">
      <c r="A8" s="28"/>
      <c r="B8" s="29"/>
      <c r="C8" s="28"/>
      <c r="D8" s="23" t="s">
        <v>104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2" t="s">
        <v>509</v>
      </c>
      <c r="F9" s="223"/>
      <c r="G9" s="223"/>
      <c r="H9" s="223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15</v>
      </c>
      <c r="E11" s="28"/>
      <c r="F11" s="21" t="s">
        <v>1</v>
      </c>
      <c r="G11" s="28"/>
      <c r="H11" s="28"/>
      <c r="I11" s="23" t="s">
        <v>16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17</v>
      </c>
      <c r="E12" s="28"/>
      <c r="F12" s="21" t="s">
        <v>18</v>
      </c>
      <c r="G12" s="28"/>
      <c r="H12" s="28"/>
      <c r="I12" s="23" t="s">
        <v>19</v>
      </c>
      <c r="J12" s="54" t="str">
        <f>'Rekapitulácia stavby'!AN8</f>
        <v>4. 11. 2021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21</v>
      </c>
      <c r="E14" s="28"/>
      <c r="F14" s="28"/>
      <c r="G14" s="28"/>
      <c r="H14" s="28"/>
      <c r="I14" s="23" t="s">
        <v>22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23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24</v>
      </c>
      <c r="E17" s="28"/>
      <c r="F17" s="28"/>
      <c r="G17" s="28"/>
      <c r="H17" s="28"/>
      <c r="I17" s="23" t="s">
        <v>22</v>
      </c>
      <c r="J17" s="21" t="s">
        <v>25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" t="s">
        <v>26</v>
      </c>
      <c r="F18" s="28"/>
      <c r="G18" s="28"/>
      <c r="H18" s="28"/>
      <c r="I18" s="23" t="s">
        <v>23</v>
      </c>
      <c r="J18" s="21" t="s">
        <v>27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28</v>
      </c>
      <c r="E20" s="28"/>
      <c r="F20" s="28"/>
      <c r="G20" s="28"/>
      <c r="H20" s="28"/>
      <c r="I20" s="23" t="s">
        <v>22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23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22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23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8" t="s">
        <v>1</v>
      </c>
      <c r="F27" s="198"/>
      <c r="G27" s="198"/>
      <c r="H27" s="198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106</v>
      </c>
      <c r="E30" s="28"/>
      <c r="F30" s="28"/>
      <c r="G30" s="28"/>
      <c r="H30" s="28"/>
      <c r="I30" s="28"/>
      <c r="J30" s="27">
        <f>J96</f>
        <v>217761.7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107</v>
      </c>
      <c r="E31" s="28"/>
      <c r="F31" s="28"/>
      <c r="G31" s="28"/>
      <c r="H31" s="28"/>
      <c r="I31" s="28"/>
      <c r="J31" s="27">
        <f>J118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34</v>
      </c>
      <c r="E32" s="28"/>
      <c r="F32" s="28"/>
      <c r="G32" s="28"/>
      <c r="H32" s="28"/>
      <c r="I32" s="28"/>
      <c r="J32" s="70">
        <f>ROUND(J30 + J31, 2)</f>
        <v>217761.7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36</v>
      </c>
      <c r="G34" s="28"/>
      <c r="H34" s="28"/>
      <c r="I34" s="32" t="s">
        <v>35</v>
      </c>
      <c r="J34" s="32" t="s">
        <v>37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38</v>
      </c>
      <c r="E35" s="34" t="s">
        <v>39</v>
      </c>
      <c r="F35" s="103">
        <f>ROUND((SUM(BE118:BE119) + SUM(BE139:BE510)),  2)</f>
        <v>0</v>
      </c>
      <c r="G35" s="104"/>
      <c r="H35" s="104"/>
      <c r="I35" s="105">
        <v>0.2</v>
      </c>
      <c r="J35" s="103">
        <f>ROUND(((SUM(BE118:BE119) + SUM(BE139:BE510))*I35),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40</v>
      </c>
      <c r="F36" s="106">
        <f>ROUND((SUM(BF118:BF119) + SUM(BF139:BF510)),  2)</f>
        <v>217761.7</v>
      </c>
      <c r="G36" s="28"/>
      <c r="H36" s="28"/>
      <c r="I36" s="107">
        <v>0.2</v>
      </c>
      <c r="J36" s="106">
        <f>ROUND(((SUM(BF118:BF119) + SUM(BF139:BF510))*I36),  2)</f>
        <v>43552.34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41</v>
      </c>
      <c r="F37" s="106">
        <f>ROUND((SUM(BG118:BG119) + SUM(BG139:BG510)),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42</v>
      </c>
      <c r="F38" s="106">
        <f>ROUND((SUM(BH118:BH119) + SUM(BH139:BH510)),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43</v>
      </c>
      <c r="F39" s="103">
        <f>ROUND((SUM(BI118:BI119) + SUM(BI139:BI510)),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44</v>
      </c>
      <c r="E41" s="59"/>
      <c r="F41" s="59"/>
      <c r="G41" s="109" t="s">
        <v>45</v>
      </c>
      <c r="H41" s="110" t="s">
        <v>46</v>
      </c>
      <c r="I41" s="59"/>
      <c r="J41" s="111">
        <f>SUM(J32:J39)</f>
        <v>261314.04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49</v>
      </c>
      <c r="E61" s="31"/>
      <c r="F61" s="113" t="s">
        <v>50</v>
      </c>
      <c r="G61" s="44" t="s">
        <v>49</v>
      </c>
      <c r="H61" s="31"/>
      <c r="I61" s="31"/>
      <c r="J61" s="114" t="s">
        <v>50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49</v>
      </c>
      <c r="E76" s="31"/>
      <c r="F76" s="113" t="s">
        <v>50</v>
      </c>
      <c r="G76" s="44" t="s">
        <v>49</v>
      </c>
      <c r="H76" s="31"/>
      <c r="I76" s="31"/>
      <c r="J76" s="114" t="s">
        <v>50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108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1" t="str">
        <f>E7</f>
        <v>Cabajska</v>
      </c>
      <c r="F85" s="222"/>
      <c r="G85" s="222"/>
      <c r="H85" s="222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104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2" t="str">
        <f>E9</f>
        <v>ZFJ02 - SO 02 - Stravovac...</v>
      </c>
      <c r="F87" s="223"/>
      <c r="G87" s="223"/>
      <c r="H87" s="223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17</v>
      </c>
      <c r="D89" s="28"/>
      <c r="E89" s="28"/>
      <c r="F89" s="21" t="str">
        <f>F12</f>
        <v xml:space="preserve"> </v>
      </c>
      <c r="G89" s="28"/>
      <c r="H89" s="28"/>
      <c r="I89" s="23" t="s">
        <v>19</v>
      </c>
      <c r="J89" s="54" t="str">
        <f>IF(J12="","",J12)</f>
        <v>4. 11. 2021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21</v>
      </c>
      <c r="D91" s="28"/>
      <c r="E91" s="28"/>
      <c r="F91" s="21" t="str">
        <f>E15</f>
        <v xml:space="preserve"> </v>
      </c>
      <c r="G91" s="28"/>
      <c r="H91" s="28"/>
      <c r="I91" s="23" t="s">
        <v>28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24</v>
      </c>
      <c r="D92" s="28"/>
      <c r="E92" s="28"/>
      <c r="F92" s="21" t="str">
        <f>IF(E18="","",E18)</f>
        <v>BAUMANN Nitra s.r.o.</v>
      </c>
      <c r="G92" s="28"/>
      <c r="H92" s="28"/>
      <c r="I92" s="23" t="s">
        <v>30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109</v>
      </c>
      <c r="D94" s="94"/>
      <c r="E94" s="94"/>
      <c r="F94" s="94"/>
      <c r="G94" s="94"/>
      <c r="H94" s="94"/>
      <c r="I94" s="94"/>
      <c r="J94" s="116" t="s">
        <v>110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111</v>
      </c>
      <c r="D96" s="28"/>
      <c r="E96" s="28"/>
      <c r="F96" s="28"/>
      <c r="G96" s="28"/>
      <c r="H96" s="28"/>
      <c r="I96" s="28"/>
      <c r="J96" s="70">
        <f>J139</f>
        <v>217761.7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112</v>
      </c>
    </row>
    <row r="97" spans="2:12" s="9" customFormat="1" ht="24.95" customHeight="1">
      <c r="B97" s="118"/>
      <c r="D97" s="119" t="s">
        <v>510</v>
      </c>
      <c r="E97" s="120"/>
      <c r="F97" s="120"/>
      <c r="G97" s="120"/>
      <c r="H97" s="120"/>
      <c r="I97" s="120"/>
      <c r="J97" s="121">
        <f>J140</f>
        <v>129183.62000000001</v>
      </c>
      <c r="L97" s="118"/>
    </row>
    <row r="98" spans="2:12" s="10" customFormat="1" ht="19.899999999999999" customHeight="1">
      <c r="B98" s="122"/>
      <c r="D98" s="123" t="s">
        <v>511</v>
      </c>
      <c r="E98" s="124"/>
      <c r="F98" s="124"/>
      <c r="G98" s="124"/>
      <c r="H98" s="124"/>
      <c r="I98" s="124"/>
      <c r="J98" s="125">
        <f>J141</f>
        <v>2874.84</v>
      </c>
      <c r="L98" s="122"/>
    </row>
    <row r="99" spans="2:12" s="10" customFormat="1" ht="19.899999999999999" customHeight="1">
      <c r="B99" s="122"/>
      <c r="D99" s="123" t="s">
        <v>512</v>
      </c>
      <c r="E99" s="124"/>
      <c r="F99" s="124"/>
      <c r="G99" s="124"/>
      <c r="H99" s="124"/>
      <c r="I99" s="124"/>
      <c r="J99" s="125">
        <f>J148</f>
        <v>285.56</v>
      </c>
      <c r="L99" s="122"/>
    </row>
    <row r="100" spans="2:12" s="10" customFormat="1" ht="19.899999999999999" customHeight="1">
      <c r="B100" s="122"/>
      <c r="D100" s="123" t="s">
        <v>513</v>
      </c>
      <c r="E100" s="124"/>
      <c r="F100" s="124"/>
      <c r="G100" s="124"/>
      <c r="H100" s="124"/>
      <c r="I100" s="124"/>
      <c r="J100" s="125">
        <f>J151</f>
        <v>88696.73000000001</v>
      </c>
      <c r="L100" s="122"/>
    </row>
    <row r="101" spans="2:12" s="10" customFormat="1" ht="19.899999999999999" customHeight="1">
      <c r="B101" s="122"/>
      <c r="D101" s="123" t="s">
        <v>115</v>
      </c>
      <c r="E101" s="124"/>
      <c r="F101" s="124"/>
      <c r="G101" s="124"/>
      <c r="H101" s="124"/>
      <c r="I101" s="124"/>
      <c r="J101" s="125">
        <f>J214</f>
        <v>30112.69</v>
      </c>
      <c r="L101" s="122"/>
    </row>
    <row r="102" spans="2:12" s="10" customFormat="1" ht="19.899999999999999" customHeight="1">
      <c r="B102" s="122"/>
      <c r="D102" s="123" t="s">
        <v>514</v>
      </c>
      <c r="E102" s="124"/>
      <c r="F102" s="124"/>
      <c r="G102" s="124"/>
      <c r="H102" s="124"/>
      <c r="I102" s="124"/>
      <c r="J102" s="125">
        <f>J305</f>
        <v>7213.8</v>
      </c>
      <c r="L102" s="122"/>
    </row>
    <row r="103" spans="2:12" s="9" customFormat="1" ht="24.95" customHeight="1">
      <c r="B103" s="118"/>
      <c r="D103" s="119" t="s">
        <v>445</v>
      </c>
      <c r="E103" s="120"/>
      <c r="F103" s="120"/>
      <c r="G103" s="120"/>
      <c r="H103" s="120"/>
      <c r="I103" s="120"/>
      <c r="J103" s="121">
        <f>J308</f>
        <v>88578.08</v>
      </c>
      <c r="L103" s="118"/>
    </row>
    <row r="104" spans="2:12" s="10" customFormat="1" ht="19.899999999999999" customHeight="1">
      <c r="B104" s="122"/>
      <c r="D104" s="123" t="s">
        <v>515</v>
      </c>
      <c r="E104" s="124"/>
      <c r="F104" s="124"/>
      <c r="G104" s="124"/>
      <c r="H104" s="124"/>
      <c r="I104" s="124"/>
      <c r="J104" s="125">
        <f>J309</f>
        <v>3886.3599999999997</v>
      </c>
      <c r="L104" s="122"/>
    </row>
    <row r="105" spans="2:12" s="10" customFormat="1" ht="19.899999999999999" customHeight="1">
      <c r="B105" s="122"/>
      <c r="D105" s="123" t="s">
        <v>516</v>
      </c>
      <c r="E105" s="124"/>
      <c r="F105" s="124"/>
      <c r="G105" s="124"/>
      <c r="H105" s="124"/>
      <c r="I105" s="124"/>
      <c r="J105" s="125">
        <f>J322</f>
        <v>34573.269999999997</v>
      </c>
      <c r="L105" s="122"/>
    </row>
    <row r="106" spans="2:12" s="10" customFormat="1" ht="19.899999999999999" customHeight="1">
      <c r="B106" s="122"/>
      <c r="D106" s="123" t="s">
        <v>517</v>
      </c>
      <c r="E106" s="124"/>
      <c r="F106" s="124"/>
      <c r="G106" s="124"/>
      <c r="H106" s="124"/>
      <c r="I106" s="124"/>
      <c r="J106" s="125">
        <f>J401</f>
        <v>26442.719999999998</v>
      </c>
      <c r="L106" s="122"/>
    </row>
    <row r="107" spans="2:12" s="10" customFormat="1" ht="19.899999999999999" customHeight="1">
      <c r="B107" s="122"/>
      <c r="D107" s="123" t="s">
        <v>518</v>
      </c>
      <c r="E107" s="124"/>
      <c r="F107" s="124"/>
      <c r="G107" s="124"/>
      <c r="H107" s="124"/>
      <c r="I107" s="124"/>
      <c r="J107" s="125">
        <f>J416</f>
        <v>44</v>
      </c>
      <c r="L107" s="122"/>
    </row>
    <row r="108" spans="2:12" s="10" customFormat="1" ht="19.899999999999999" customHeight="1">
      <c r="B108" s="122"/>
      <c r="D108" s="123" t="s">
        <v>519</v>
      </c>
      <c r="E108" s="124"/>
      <c r="F108" s="124"/>
      <c r="G108" s="124"/>
      <c r="H108" s="124"/>
      <c r="I108" s="124"/>
      <c r="J108" s="125">
        <f>J419</f>
        <v>199.55</v>
      </c>
      <c r="L108" s="122"/>
    </row>
    <row r="109" spans="2:12" s="10" customFormat="1" ht="19.899999999999999" customHeight="1">
      <c r="B109" s="122"/>
      <c r="D109" s="123" t="s">
        <v>520</v>
      </c>
      <c r="E109" s="124"/>
      <c r="F109" s="124"/>
      <c r="G109" s="124"/>
      <c r="H109" s="124"/>
      <c r="I109" s="124"/>
      <c r="J109" s="125">
        <f>J424</f>
        <v>4589.71</v>
      </c>
      <c r="L109" s="122"/>
    </row>
    <row r="110" spans="2:12" s="10" customFormat="1" ht="19.899999999999999" customHeight="1">
      <c r="B110" s="122"/>
      <c r="D110" s="123" t="s">
        <v>521</v>
      </c>
      <c r="E110" s="124"/>
      <c r="F110" s="124"/>
      <c r="G110" s="124"/>
      <c r="H110" s="124"/>
      <c r="I110" s="124"/>
      <c r="J110" s="125">
        <f>J441</f>
        <v>8031.12</v>
      </c>
      <c r="L110" s="122"/>
    </row>
    <row r="111" spans="2:12" s="10" customFormat="1" ht="19.899999999999999" customHeight="1">
      <c r="B111" s="122"/>
      <c r="D111" s="123" t="s">
        <v>522</v>
      </c>
      <c r="E111" s="124"/>
      <c r="F111" s="124"/>
      <c r="G111" s="124"/>
      <c r="H111" s="124"/>
      <c r="I111" s="124"/>
      <c r="J111" s="125">
        <f>J462</f>
        <v>459.72</v>
      </c>
      <c r="L111" s="122"/>
    </row>
    <row r="112" spans="2:12" s="10" customFormat="1" ht="19.899999999999999" customHeight="1">
      <c r="B112" s="122"/>
      <c r="D112" s="123" t="s">
        <v>446</v>
      </c>
      <c r="E112" s="124"/>
      <c r="F112" s="124"/>
      <c r="G112" s="124"/>
      <c r="H112" s="124"/>
      <c r="I112" s="124"/>
      <c r="J112" s="125">
        <f>J469</f>
        <v>325.63999999999993</v>
      </c>
      <c r="L112" s="122"/>
    </row>
    <row r="113" spans="1:31" s="10" customFormat="1" ht="19.899999999999999" customHeight="1">
      <c r="B113" s="122"/>
      <c r="D113" s="123" t="s">
        <v>523</v>
      </c>
      <c r="E113" s="124"/>
      <c r="F113" s="124"/>
      <c r="G113" s="124"/>
      <c r="H113" s="124"/>
      <c r="I113" s="124"/>
      <c r="J113" s="125">
        <f>J486</f>
        <v>7000.66</v>
      </c>
      <c r="L113" s="122"/>
    </row>
    <row r="114" spans="1:31" s="10" customFormat="1" ht="19.899999999999999" customHeight="1">
      <c r="B114" s="122"/>
      <c r="D114" s="123" t="s">
        <v>524</v>
      </c>
      <c r="E114" s="124"/>
      <c r="F114" s="124"/>
      <c r="G114" s="124"/>
      <c r="H114" s="124"/>
      <c r="I114" s="124"/>
      <c r="J114" s="125">
        <f>J489</f>
        <v>383.28000000000003</v>
      </c>
      <c r="L114" s="122"/>
    </row>
    <row r="115" spans="1:31" s="10" customFormat="1" ht="19.899999999999999" customHeight="1">
      <c r="B115" s="122"/>
      <c r="D115" s="123" t="s">
        <v>525</v>
      </c>
      <c r="E115" s="124"/>
      <c r="F115" s="124"/>
      <c r="G115" s="124"/>
      <c r="H115" s="124"/>
      <c r="I115" s="124"/>
      <c r="J115" s="125">
        <f>J502</f>
        <v>2642.05</v>
      </c>
      <c r="L115" s="122"/>
    </row>
    <row r="116" spans="1:31" s="2" customFormat="1" ht="21.7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29.25" customHeight="1">
      <c r="A118" s="28"/>
      <c r="B118" s="29"/>
      <c r="C118" s="117" t="s">
        <v>117</v>
      </c>
      <c r="D118" s="28"/>
      <c r="E118" s="28"/>
      <c r="F118" s="28"/>
      <c r="G118" s="28"/>
      <c r="H118" s="28"/>
      <c r="I118" s="28"/>
      <c r="J118" s="126">
        <v>0</v>
      </c>
      <c r="K118" s="28"/>
      <c r="L118" s="41"/>
      <c r="N118" s="127" t="s">
        <v>38</v>
      </c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8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29.25" customHeight="1">
      <c r="A120" s="28"/>
      <c r="B120" s="29"/>
      <c r="C120" s="93" t="s">
        <v>102</v>
      </c>
      <c r="D120" s="94"/>
      <c r="E120" s="94"/>
      <c r="F120" s="94"/>
      <c r="G120" s="94"/>
      <c r="H120" s="94"/>
      <c r="I120" s="94"/>
      <c r="J120" s="95">
        <f>ROUND(J96+J118,2)</f>
        <v>217761.7</v>
      </c>
      <c r="K120" s="94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6.95" customHeight="1">
      <c r="A121" s="28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5" spans="1:31" s="2" customFormat="1" ht="6.95" customHeight="1">
      <c r="A125" s="28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24.95" customHeight="1">
      <c r="A126" s="28"/>
      <c r="B126" s="29"/>
      <c r="C126" s="18" t="s">
        <v>118</v>
      </c>
      <c r="D126" s="28"/>
      <c r="E126" s="28"/>
      <c r="F126" s="28"/>
      <c r="G126" s="28"/>
      <c r="H126" s="28"/>
      <c r="I126" s="28"/>
      <c r="J126" s="28"/>
      <c r="K126" s="28"/>
      <c r="L126" s="41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6.9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41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2" customHeight="1">
      <c r="A128" s="28"/>
      <c r="B128" s="29"/>
      <c r="C128" s="23" t="s">
        <v>13</v>
      </c>
      <c r="D128" s="28"/>
      <c r="E128" s="28"/>
      <c r="F128" s="28"/>
      <c r="G128" s="28"/>
      <c r="H128" s="28"/>
      <c r="I128" s="28"/>
      <c r="J128" s="28"/>
      <c r="K128" s="28"/>
      <c r="L128" s="41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6.5" customHeight="1">
      <c r="A129" s="28"/>
      <c r="B129" s="29"/>
      <c r="C129" s="28"/>
      <c r="D129" s="28"/>
      <c r="E129" s="221" t="str">
        <f>E7</f>
        <v>Cabajska</v>
      </c>
      <c r="F129" s="222"/>
      <c r="G129" s="222"/>
      <c r="H129" s="222"/>
      <c r="I129" s="28"/>
      <c r="J129" s="28"/>
      <c r="K129" s="28"/>
      <c r="L129" s="41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2" customHeight="1">
      <c r="A130" s="28"/>
      <c r="B130" s="29"/>
      <c r="C130" s="23" t="s">
        <v>104</v>
      </c>
      <c r="D130" s="28"/>
      <c r="E130" s="28"/>
      <c r="F130" s="28"/>
      <c r="G130" s="28"/>
      <c r="H130" s="28"/>
      <c r="I130" s="28"/>
      <c r="J130" s="28"/>
      <c r="K130" s="28"/>
      <c r="L130" s="41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6.5" customHeight="1">
      <c r="A131" s="28"/>
      <c r="B131" s="29"/>
      <c r="C131" s="28"/>
      <c r="D131" s="28"/>
      <c r="E131" s="212" t="str">
        <f>E9</f>
        <v>ZFJ02 - SO 02 - Stravovac...</v>
      </c>
      <c r="F131" s="223"/>
      <c r="G131" s="223"/>
      <c r="H131" s="223"/>
      <c r="I131" s="28"/>
      <c r="J131" s="28"/>
      <c r="K131" s="28"/>
      <c r="L131" s="41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6.95" customHeight="1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41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2" customHeight="1">
      <c r="A133" s="28"/>
      <c r="B133" s="29"/>
      <c r="C133" s="23" t="s">
        <v>17</v>
      </c>
      <c r="D133" s="28"/>
      <c r="E133" s="28"/>
      <c r="F133" s="21" t="str">
        <f>F12</f>
        <v xml:space="preserve"> </v>
      </c>
      <c r="G133" s="28"/>
      <c r="H133" s="28"/>
      <c r="I133" s="23" t="s">
        <v>19</v>
      </c>
      <c r="J133" s="54" t="str">
        <f>IF(J12="","",J12)</f>
        <v>4. 11. 2021</v>
      </c>
      <c r="K133" s="28"/>
      <c r="L133" s="41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6.95" customHeight="1">
      <c r="A134" s="28"/>
      <c r="B134" s="29"/>
      <c r="C134" s="28"/>
      <c r="D134" s="28"/>
      <c r="E134" s="28"/>
      <c r="F134" s="28"/>
      <c r="G134" s="28"/>
      <c r="H134" s="28"/>
      <c r="I134" s="28"/>
      <c r="J134" s="28"/>
      <c r="K134" s="28"/>
      <c r="L134" s="41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5.2" customHeight="1">
      <c r="A135" s="28"/>
      <c r="B135" s="29"/>
      <c r="C135" s="23" t="s">
        <v>21</v>
      </c>
      <c r="D135" s="28"/>
      <c r="E135" s="28"/>
      <c r="F135" s="21" t="str">
        <f>E15</f>
        <v xml:space="preserve"> </v>
      </c>
      <c r="G135" s="28"/>
      <c r="H135" s="28"/>
      <c r="I135" s="23" t="s">
        <v>28</v>
      </c>
      <c r="J135" s="24" t="str">
        <f>E21</f>
        <v xml:space="preserve"> </v>
      </c>
      <c r="K135" s="28"/>
      <c r="L135" s="41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2" customFormat="1" ht="15.2" customHeight="1">
      <c r="A136" s="28"/>
      <c r="B136" s="29"/>
      <c r="C136" s="23" t="s">
        <v>24</v>
      </c>
      <c r="D136" s="28"/>
      <c r="E136" s="28"/>
      <c r="F136" s="21" t="str">
        <f>IF(E18="","",E18)</f>
        <v>BAUMANN Nitra s.r.o.</v>
      </c>
      <c r="G136" s="28"/>
      <c r="H136" s="28"/>
      <c r="I136" s="23" t="s">
        <v>30</v>
      </c>
      <c r="J136" s="24" t="str">
        <f>E24</f>
        <v xml:space="preserve"> </v>
      </c>
      <c r="K136" s="28"/>
      <c r="L136" s="41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5" s="2" customFormat="1" ht="10.35" customHeight="1">
      <c r="A137" s="28"/>
      <c r="B137" s="29"/>
      <c r="C137" s="28"/>
      <c r="D137" s="28"/>
      <c r="E137" s="28"/>
      <c r="F137" s="28"/>
      <c r="G137" s="28"/>
      <c r="H137" s="28"/>
      <c r="I137" s="28"/>
      <c r="J137" s="28"/>
      <c r="K137" s="28"/>
      <c r="L137" s="41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5" s="11" customFormat="1" ht="29.25" customHeight="1">
      <c r="A138" s="128"/>
      <c r="B138" s="129"/>
      <c r="C138" s="130" t="s">
        <v>119</v>
      </c>
      <c r="D138" s="131" t="s">
        <v>59</v>
      </c>
      <c r="E138" s="131" t="s">
        <v>55</v>
      </c>
      <c r="F138" s="131" t="s">
        <v>56</v>
      </c>
      <c r="G138" s="131" t="s">
        <v>120</v>
      </c>
      <c r="H138" s="131" t="s">
        <v>121</v>
      </c>
      <c r="I138" s="131" t="s">
        <v>122</v>
      </c>
      <c r="J138" s="132" t="s">
        <v>110</v>
      </c>
      <c r="K138" s="133" t="s">
        <v>123</v>
      </c>
      <c r="L138" s="134"/>
      <c r="M138" s="61" t="s">
        <v>1</v>
      </c>
      <c r="N138" s="62" t="s">
        <v>38</v>
      </c>
      <c r="O138" s="62" t="s">
        <v>124</v>
      </c>
      <c r="P138" s="62" t="s">
        <v>125</v>
      </c>
      <c r="Q138" s="62" t="s">
        <v>126</v>
      </c>
      <c r="R138" s="62" t="s">
        <v>127</v>
      </c>
      <c r="S138" s="62" t="s">
        <v>128</v>
      </c>
      <c r="T138" s="62" t="s">
        <v>129</v>
      </c>
      <c r="U138" s="63" t="s">
        <v>130</v>
      </c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</row>
    <row r="139" spans="1:65" s="2" customFormat="1" ht="22.9" customHeight="1">
      <c r="A139" s="28"/>
      <c r="B139" s="29"/>
      <c r="C139" s="68" t="s">
        <v>106</v>
      </c>
      <c r="D139" s="28"/>
      <c r="E139" s="28"/>
      <c r="F139" s="28"/>
      <c r="G139" s="28"/>
      <c r="H139" s="28"/>
      <c r="I139" s="28"/>
      <c r="J139" s="135">
        <f>BK139</f>
        <v>217761.7</v>
      </c>
      <c r="K139" s="28"/>
      <c r="L139" s="29"/>
      <c r="M139" s="64"/>
      <c r="N139" s="55"/>
      <c r="O139" s="65"/>
      <c r="P139" s="136">
        <f>P140+P308</f>
        <v>0</v>
      </c>
      <c r="Q139" s="65"/>
      <c r="R139" s="136">
        <f>R140+R308</f>
        <v>0</v>
      </c>
      <c r="S139" s="65"/>
      <c r="T139" s="136">
        <f>T140+T308</f>
        <v>0</v>
      </c>
      <c r="U139" s="66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73</v>
      </c>
      <c r="AU139" s="14" t="s">
        <v>112</v>
      </c>
      <c r="BK139" s="137">
        <f>BK140+BK308</f>
        <v>217761.7</v>
      </c>
    </row>
    <row r="140" spans="1:65" s="12" customFormat="1" ht="25.9" customHeight="1">
      <c r="B140" s="138"/>
      <c r="D140" s="139" t="s">
        <v>73</v>
      </c>
      <c r="E140" s="140" t="s">
        <v>526</v>
      </c>
      <c r="F140" s="140" t="s">
        <v>527</v>
      </c>
      <c r="J140" s="141">
        <f>BK140</f>
        <v>129183.62000000001</v>
      </c>
      <c r="L140" s="138"/>
      <c r="M140" s="142"/>
      <c r="N140" s="143"/>
      <c r="O140" s="143"/>
      <c r="P140" s="144">
        <f>P141+P148+P151+P214+P305</f>
        <v>0</v>
      </c>
      <c r="Q140" s="143"/>
      <c r="R140" s="144">
        <f>R141+R148+R151+R214+R305</f>
        <v>0</v>
      </c>
      <c r="S140" s="143"/>
      <c r="T140" s="144">
        <f>T141+T148+T151+T214+T305</f>
        <v>0</v>
      </c>
      <c r="U140" s="145"/>
      <c r="AR140" s="139" t="s">
        <v>82</v>
      </c>
      <c r="AT140" s="146" t="s">
        <v>73</v>
      </c>
      <c r="AU140" s="146" t="s">
        <v>74</v>
      </c>
      <c r="AY140" s="139" t="s">
        <v>134</v>
      </c>
      <c r="BK140" s="147">
        <f>BK141+BK148+BK151+BK214+BK305</f>
        <v>129183.62000000001</v>
      </c>
    </row>
    <row r="141" spans="1:65" s="12" customFormat="1" ht="22.9" customHeight="1">
      <c r="B141" s="138"/>
      <c r="D141" s="139" t="s">
        <v>73</v>
      </c>
      <c r="E141" s="148" t="s">
        <v>82</v>
      </c>
      <c r="F141" s="148" t="s">
        <v>528</v>
      </c>
      <c r="J141" s="149">
        <f>BK141</f>
        <v>2874.84</v>
      </c>
      <c r="L141" s="138"/>
      <c r="M141" s="142"/>
      <c r="N141" s="143"/>
      <c r="O141" s="143"/>
      <c r="P141" s="144">
        <f>SUM(P142:P147)</f>
        <v>0</v>
      </c>
      <c r="Q141" s="143"/>
      <c r="R141" s="144">
        <f>SUM(R142:R147)</f>
        <v>0</v>
      </c>
      <c r="S141" s="143"/>
      <c r="T141" s="144">
        <f>SUM(T142:T147)</f>
        <v>0</v>
      </c>
      <c r="U141" s="145"/>
      <c r="AR141" s="139" t="s">
        <v>82</v>
      </c>
      <c r="AT141" s="146" t="s">
        <v>73</v>
      </c>
      <c r="AU141" s="146" t="s">
        <v>82</v>
      </c>
      <c r="AY141" s="139" t="s">
        <v>134</v>
      </c>
      <c r="BK141" s="147">
        <f>SUM(BK142:BK147)</f>
        <v>2874.84</v>
      </c>
    </row>
    <row r="142" spans="1:65" s="2" customFormat="1" ht="24.2" customHeight="1">
      <c r="A142" s="28"/>
      <c r="B142" s="150"/>
      <c r="C142" s="151" t="s">
        <v>82</v>
      </c>
      <c r="D142" s="151" t="s">
        <v>137</v>
      </c>
      <c r="E142" s="152" t="s">
        <v>529</v>
      </c>
      <c r="F142" s="153" t="s">
        <v>530</v>
      </c>
      <c r="G142" s="154" t="s">
        <v>531</v>
      </c>
      <c r="H142" s="155">
        <v>33.04</v>
      </c>
      <c r="I142" s="156">
        <v>80.03</v>
      </c>
      <c r="J142" s="156">
        <f>ROUND(I142*H142,2)</f>
        <v>2644.19</v>
      </c>
      <c r="K142" s="157"/>
      <c r="L142" s="29"/>
      <c r="M142" s="158" t="s">
        <v>1</v>
      </c>
      <c r="N142" s="159" t="s">
        <v>40</v>
      </c>
      <c r="O142" s="160">
        <v>0</v>
      </c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0">
        <f>S142*H142</f>
        <v>0</v>
      </c>
      <c r="U142" s="161" t="s">
        <v>1</v>
      </c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2" t="s">
        <v>148</v>
      </c>
      <c r="AT142" s="162" t="s">
        <v>137</v>
      </c>
      <c r="AU142" s="162" t="s">
        <v>142</v>
      </c>
      <c r="AY142" s="14" t="s">
        <v>134</v>
      </c>
      <c r="BE142" s="163">
        <f>IF(N142="základná",J142,0)</f>
        <v>0</v>
      </c>
      <c r="BF142" s="163">
        <f>IF(N142="znížená",J142,0)</f>
        <v>2644.19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4" t="s">
        <v>142</v>
      </c>
      <c r="BK142" s="163">
        <f>ROUND(I142*H142,2)</f>
        <v>2644.19</v>
      </c>
      <c r="BL142" s="14" t="s">
        <v>148</v>
      </c>
      <c r="BM142" s="162" t="s">
        <v>142</v>
      </c>
    </row>
    <row r="143" spans="1:65" s="2" customFormat="1" ht="19.5">
      <c r="A143" s="28"/>
      <c r="B143" s="29"/>
      <c r="C143" s="28"/>
      <c r="D143" s="164" t="s">
        <v>143</v>
      </c>
      <c r="E143" s="28"/>
      <c r="F143" s="165" t="s">
        <v>530</v>
      </c>
      <c r="G143" s="28"/>
      <c r="H143" s="28"/>
      <c r="I143" s="28"/>
      <c r="J143" s="28"/>
      <c r="K143" s="28"/>
      <c r="L143" s="29"/>
      <c r="M143" s="166"/>
      <c r="N143" s="167"/>
      <c r="O143" s="57"/>
      <c r="P143" s="57"/>
      <c r="Q143" s="57"/>
      <c r="R143" s="57"/>
      <c r="S143" s="57"/>
      <c r="T143" s="57"/>
      <c r="U143" s="5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4" t="s">
        <v>143</v>
      </c>
      <c r="AU143" s="14" t="s">
        <v>142</v>
      </c>
    </row>
    <row r="144" spans="1:65" s="2" customFormat="1" ht="24.2" customHeight="1">
      <c r="A144" s="28"/>
      <c r="B144" s="150"/>
      <c r="C144" s="151" t="s">
        <v>142</v>
      </c>
      <c r="D144" s="151" t="s">
        <v>137</v>
      </c>
      <c r="E144" s="152" t="s">
        <v>532</v>
      </c>
      <c r="F144" s="153" t="s">
        <v>533</v>
      </c>
      <c r="G144" s="154" t="s">
        <v>531</v>
      </c>
      <c r="H144" s="155">
        <v>10.9</v>
      </c>
      <c r="I144" s="156">
        <v>15.99</v>
      </c>
      <c r="J144" s="156">
        <f>ROUND(I144*H144,2)</f>
        <v>174.29</v>
      </c>
      <c r="K144" s="157"/>
      <c r="L144" s="29"/>
      <c r="M144" s="158" t="s">
        <v>1</v>
      </c>
      <c r="N144" s="159" t="s">
        <v>40</v>
      </c>
      <c r="O144" s="160">
        <v>0</v>
      </c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0">
        <f>S144*H144</f>
        <v>0</v>
      </c>
      <c r="U144" s="161" t="s">
        <v>1</v>
      </c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2" t="s">
        <v>148</v>
      </c>
      <c r="AT144" s="162" t="s">
        <v>137</v>
      </c>
      <c r="AU144" s="162" t="s">
        <v>142</v>
      </c>
      <c r="AY144" s="14" t="s">
        <v>134</v>
      </c>
      <c r="BE144" s="163">
        <f>IF(N144="základná",J144,0)</f>
        <v>0</v>
      </c>
      <c r="BF144" s="163">
        <f>IF(N144="znížená",J144,0)</f>
        <v>174.29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4" t="s">
        <v>142</v>
      </c>
      <c r="BK144" s="163">
        <f>ROUND(I144*H144,2)</f>
        <v>174.29</v>
      </c>
      <c r="BL144" s="14" t="s">
        <v>148</v>
      </c>
      <c r="BM144" s="162" t="s">
        <v>148</v>
      </c>
    </row>
    <row r="145" spans="1:65" s="2" customFormat="1" ht="19.5">
      <c r="A145" s="28"/>
      <c r="B145" s="29"/>
      <c r="C145" s="28"/>
      <c r="D145" s="164" t="s">
        <v>143</v>
      </c>
      <c r="E145" s="28"/>
      <c r="F145" s="165" t="s">
        <v>533</v>
      </c>
      <c r="G145" s="28"/>
      <c r="H145" s="28"/>
      <c r="I145" s="28"/>
      <c r="J145" s="28"/>
      <c r="K145" s="28"/>
      <c r="L145" s="29"/>
      <c r="M145" s="166"/>
      <c r="N145" s="167"/>
      <c r="O145" s="57"/>
      <c r="P145" s="57"/>
      <c r="Q145" s="57"/>
      <c r="R145" s="57"/>
      <c r="S145" s="57"/>
      <c r="T145" s="57"/>
      <c r="U145" s="5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143</v>
      </c>
      <c r="AU145" s="14" t="s">
        <v>142</v>
      </c>
    </row>
    <row r="146" spans="1:65" s="2" customFormat="1" ht="24.2" customHeight="1">
      <c r="A146" s="28"/>
      <c r="B146" s="150"/>
      <c r="C146" s="151" t="s">
        <v>133</v>
      </c>
      <c r="D146" s="151" t="s">
        <v>137</v>
      </c>
      <c r="E146" s="152" t="s">
        <v>534</v>
      </c>
      <c r="F146" s="153" t="s">
        <v>535</v>
      </c>
      <c r="G146" s="154" t="s">
        <v>531</v>
      </c>
      <c r="H146" s="155">
        <v>14.16</v>
      </c>
      <c r="I146" s="156">
        <v>3.98</v>
      </c>
      <c r="J146" s="156">
        <f>ROUND(I146*H146,2)</f>
        <v>56.36</v>
      </c>
      <c r="K146" s="157"/>
      <c r="L146" s="29"/>
      <c r="M146" s="158" t="s">
        <v>1</v>
      </c>
      <c r="N146" s="159" t="s">
        <v>40</v>
      </c>
      <c r="O146" s="160">
        <v>0</v>
      </c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0">
        <f>S146*H146</f>
        <v>0</v>
      </c>
      <c r="U146" s="161" t="s">
        <v>1</v>
      </c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2" t="s">
        <v>148</v>
      </c>
      <c r="AT146" s="162" t="s">
        <v>137</v>
      </c>
      <c r="AU146" s="162" t="s">
        <v>142</v>
      </c>
      <c r="AY146" s="14" t="s">
        <v>134</v>
      </c>
      <c r="BE146" s="163">
        <f>IF(N146="základná",J146,0)</f>
        <v>0</v>
      </c>
      <c r="BF146" s="163">
        <f>IF(N146="znížená",J146,0)</f>
        <v>56.36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4" t="s">
        <v>142</v>
      </c>
      <c r="BK146" s="163">
        <f>ROUND(I146*H146,2)</f>
        <v>56.36</v>
      </c>
      <c r="BL146" s="14" t="s">
        <v>148</v>
      </c>
      <c r="BM146" s="162" t="s">
        <v>152</v>
      </c>
    </row>
    <row r="147" spans="1:65" s="2" customFormat="1" ht="19.5">
      <c r="A147" s="28"/>
      <c r="B147" s="29"/>
      <c r="C147" s="28"/>
      <c r="D147" s="164" t="s">
        <v>143</v>
      </c>
      <c r="E147" s="28"/>
      <c r="F147" s="165" t="s">
        <v>535</v>
      </c>
      <c r="G147" s="28"/>
      <c r="H147" s="28"/>
      <c r="I147" s="28"/>
      <c r="J147" s="28"/>
      <c r="K147" s="28"/>
      <c r="L147" s="29"/>
      <c r="M147" s="166"/>
      <c r="N147" s="167"/>
      <c r="O147" s="57"/>
      <c r="P147" s="57"/>
      <c r="Q147" s="57"/>
      <c r="R147" s="57"/>
      <c r="S147" s="57"/>
      <c r="T147" s="57"/>
      <c r="U147" s="5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143</v>
      </c>
      <c r="AU147" s="14" t="s">
        <v>142</v>
      </c>
    </row>
    <row r="148" spans="1:65" s="12" customFormat="1" ht="22.9" customHeight="1">
      <c r="B148" s="138"/>
      <c r="D148" s="139" t="s">
        <v>73</v>
      </c>
      <c r="E148" s="148" t="s">
        <v>156</v>
      </c>
      <c r="F148" s="148" t="s">
        <v>536</v>
      </c>
      <c r="J148" s="149">
        <f>BK148</f>
        <v>285.56</v>
      </c>
      <c r="L148" s="138"/>
      <c r="M148" s="142"/>
      <c r="N148" s="143"/>
      <c r="O148" s="143"/>
      <c r="P148" s="144">
        <f>SUM(P149:P150)</f>
        <v>0</v>
      </c>
      <c r="Q148" s="143"/>
      <c r="R148" s="144">
        <f>SUM(R149:R150)</f>
        <v>0</v>
      </c>
      <c r="S148" s="143"/>
      <c r="T148" s="144">
        <f>SUM(T149:T150)</f>
        <v>0</v>
      </c>
      <c r="U148" s="145"/>
      <c r="AR148" s="139" t="s">
        <v>82</v>
      </c>
      <c r="AT148" s="146" t="s">
        <v>73</v>
      </c>
      <c r="AU148" s="146" t="s">
        <v>82</v>
      </c>
      <c r="AY148" s="139" t="s">
        <v>134</v>
      </c>
      <c r="BK148" s="147">
        <f>SUM(BK149:BK150)</f>
        <v>285.56</v>
      </c>
    </row>
    <row r="149" spans="1:65" s="2" customFormat="1" ht="33" customHeight="1">
      <c r="A149" s="28"/>
      <c r="B149" s="150"/>
      <c r="C149" s="151" t="s">
        <v>148</v>
      </c>
      <c r="D149" s="151" t="s">
        <v>137</v>
      </c>
      <c r="E149" s="152" t="s">
        <v>537</v>
      </c>
      <c r="F149" s="153" t="s">
        <v>538</v>
      </c>
      <c r="G149" s="154" t="s">
        <v>401</v>
      </c>
      <c r="H149" s="155">
        <v>59</v>
      </c>
      <c r="I149" s="156">
        <v>4.84</v>
      </c>
      <c r="J149" s="156">
        <f>ROUND(I149*H149,2)</f>
        <v>285.56</v>
      </c>
      <c r="K149" s="157"/>
      <c r="L149" s="29"/>
      <c r="M149" s="158" t="s">
        <v>1</v>
      </c>
      <c r="N149" s="159" t="s">
        <v>40</v>
      </c>
      <c r="O149" s="160">
        <v>0</v>
      </c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0">
        <f>S149*H149</f>
        <v>0</v>
      </c>
      <c r="U149" s="161" t="s">
        <v>1</v>
      </c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2" t="s">
        <v>148</v>
      </c>
      <c r="AT149" s="162" t="s">
        <v>137</v>
      </c>
      <c r="AU149" s="162" t="s">
        <v>142</v>
      </c>
      <c r="AY149" s="14" t="s">
        <v>134</v>
      </c>
      <c r="BE149" s="163">
        <f>IF(N149="základná",J149,0)</f>
        <v>0</v>
      </c>
      <c r="BF149" s="163">
        <f>IF(N149="znížená",J149,0)</f>
        <v>285.56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4" t="s">
        <v>142</v>
      </c>
      <c r="BK149" s="163">
        <f>ROUND(I149*H149,2)</f>
        <v>285.56</v>
      </c>
      <c r="BL149" s="14" t="s">
        <v>148</v>
      </c>
      <c r="BM149" s="162" t="s">
        <v>155</v>
      </c>
    </row>
    <row r="150" spans="1:65" s="2" customFormat="1" ht="19.5">
      <c r="A150" s="28"/>
      <c r="B150" s="29"/>
      <c r="C150" s="28"/>
      <c r="D150" s="164" t="s">
        <v>143</v>
      </c>
      <c r="E150" s="28"/>
      <c r="F150" s="165" t="s">
        <v>538</v>
      </c>
      <c r="G150" s="28"/>
      <c r="H150" s="28"/>
      <c r="I150" s="28"/>
      <c r="J150" s="28"/>
      <c r="K150" s="28"/>
      <c r="L150" s="29"/>
      <c r="M150" s="166"/>
      <c r="N150" s="167"/>
      <c r="O150" s="57"/>
      <c r="P150" s="57"/>
      <c r="Q150" s="57"/>
      <c r="R150" s="57"/>
      <c r="S150" s="57"/>
      <c r="T150" s="57"/>
      <c r="U150" s="5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143</v>
      </c>
      <c r="AU150" s="14" t="s">
        <v>142</v>
      </c>
    </row>
    <row r="151" spans="1:65" s="12" customFormat="1" ht="22.9" customHeight="1">
      <c r="B151" s="138"/>
      <c r="D151" s="139" t="s">
        <v>73</v>
      </c>
      <c r="E151" s="148" t="s">
        <v>152</v>
      </c>
      <c r="F151" s="148" t="s">
        <v>539</v>
      </c>
      <c r="J151" s="149">
        <f>BK151</f>
        <v>88696.73000000001</v>
      </c>
      <c r="L151" s="138"/>
      <c r="M151" s="142"/>
      <c r="N151" s="143"/>
      <c r="O151" s="143"/>
      <c r="P151" s="144">
        <f>SUM(P152:P213)</f>
        <v>0</v>
      </c>
      <c r="Q151" s="143"/>
      <c r="R151" s="144">
        <f>SUM(R152:R213)</f>
        <v>0</v>
      </c>
      <c r="S151" s="143"/>
      <c r="T151" s="144">
        <f>SUM(T152:T213)</f>
        <v>0</v>
      </c>
      <c r="U151" s="145"/>
      <c r="AR151" s="139" t="s">
        <v>82</v>
      </c>
      <c r="AT151" s="146" t="s">
        <v>73</v>
      </c>
      <c r="AU151" s="146" t="s">
        <v>82</v>
      </c>
      <c r="AY151" s="139" t="s">
        <v>134</v>
      </c>
      <c r="BK151" s="147">
        <f>SUM(BK152:BK213)</f>
        <v>88696.73000000001</v>
      </c>
    </row>
    <row r="152" spans="1:65" s="2" customFormat="1" ht="37.9" customHeight="1">
      <c r="A152" s="28"/>
      <c r="B152" s="150"/>
      <c r="C152" s="151" t="s">
        <v>156</v>
      </c>
      <c r="D152" s="151" t="s">
        <v>137</v>
      </c>
      <c r="E152" s="152" t="s">
        <v>540</v>
      </c>
      <c r="F152" s="153" t="s">
        <v>541</v>
      </c>
      <c r="G152" s="154" t="s">
        <v>401</v>
      </c>
      <c r="H152" s="155">
        <v>154.03</v>
      </c>
      <c r="I152" s="156">
        <v>12.1</v>
      </c>
      <c r="J152" s="156">
        <f>ROUND(I152*H152,2)</f>
        <v>1863.76</v>
      </c>
      <c r="K152" s="157"/>
      <c r="L152" s="29"/>
      <c r="M152" s="158" t="s">
        <v>1</v>
      </c>
      <c r="N152" s="159" t="s">
        <v>40</v>
      </c>
      <c r="O152" s="160">
        <v>0</v>
      </c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0">
        <f>S152*H152</f>
        <v>0</v>
      </c>
      <c r="U152" s="161" t="s">
        <v>1</v>
      </c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2" t="s">
        <v>148</v>
      </c>
      <c r="AT152" s="162" t="s">
        <v>137</v>
      </c>
      <c r="AU152" s="162" t="s">
        <v>142</v>
      </c>
      <c r="AY152" s="14" t="s">
        <v>134</v>
      </c>
      <c r="BE152" s="163">
        <f>IF(N152="základná",J152,0)</f>
        <v>0</v>
      </c>
      <c r="BF152" s="163">
        <f>IF(N152="znížená",J152,0)</f>
        <v>1863.76</v>
      </c>
      <c r="BG152" s="163">
        <f>IF(N152="zákl. prenesená",J152,0)</f>
        <v>0</v>
      </c>
      <c r="BH152" s="163">
        <f>IF(N152="zníž. prenesená",J152,0)</f>
        <v>0</v>
      </c>
      <c r="BI152" s="163">
        <f>IF(N152="nulová",J152,0)</f>
        <v>0</v>
      </c>
      <c r="BJ152" s="14" t="s">
        <v>142</v>
      </c>
      <c r="BK152" s="163">
        <f>ROUND(I152*H152,2)</f>
        <v>1863.76</v>
      </c>
      <c r="BL152" s="14" t="s">
        <v>148</v>
      </c>
      <c r="BM152" s="162" t="s">
        <v>159</v>
      </c>
    </row>
    <row r="153" spans="1:65" s="2" customFormat="1" ht="19.5">
      <c r="A153" s="28"/>
      <c r="B153" s="29"/>
      <c r="C153" s="28"/>
      <c r="D153" s="164" t="s">
        <v>143</v>
      </c>
      <c r="E153" s="28"/>
      <c r="F153" s="165" t="s">
        <v>541</v>
      </c>
      <c r="G153" s="28"/>
      <c r="H153" s="28"/>
      <c r="I153" s="28"/>
      <c r="J153" s="28"/>
      <c r="K153" s="28"/>
      <c r="L153" s="29"/>
      <c r="M153" s="166"/>
      <c r="N153" s="167"/>
      <c r="O153" s="57"/>
      <c r="P153" s="57"/>
      <c r="Q153" s="57"/>
      <c r="R153" s="57"/>
      <c r="S153" s="57"/>
      <c r="T153" s="57"/>
      <c r="U153" s="5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143</v>
      </c>
      <c r="AU153" s="14" t="s">
        <v>142</v>
      </c>
    </row>
    <row r="154" spans="1:65" s="2" customFormat="1" ht="24.2" customHeight="1">
      <c r="A154" s="28"/>
      <c r="B154" s="150"/>
      <c r="C154" s="151" t="s">
        <v>152</v>
      </c>
      <c r="D154" s="151" t="s">
        <v>137</v>
      </c>
      <c r="E154" s="152" t="s">
        <v>542</v>
      </c>
      <c r="F154" s="153" t="s">
        <v>543</v>
      </c>
      <c r="G154" s="154" t="s">
        <v>140</v>
      </c>
      <c r="H154" s="155">
        <v>58.42</v>
      </c>
      <c r="I154" s="156">
        <v>2.52</v>
      </c>
      <c r="J154" s="156">
        <f>ROUND(I154*H154,2)</f>
        <v>147.22</v>
      </c>
      <c r="K154" s="157"/>
      <c r="L154" s="29"/>
      <c r="M154" s="158" t="s">
        <v>1</v>
      </c>
      <c r="N154" s="159" t="s">
        <v>40</v>
      </c>
      <c r="O154" s="160">
        <v>0</v>
      </c>
      <c r="P154" s="160">
        <f>O154*H154</f>
        <v>0</v>
      </c>
      <c r="Q154" s="160">
        <v>0</v>
      </c>
      <c r="R154" s="160">
        <f>Q154*H154</f>
        <v>0</v>
      </c>
      <c r="S154" s="160">
        <v>0</v>
      </c>
      <c r="T154" s="160">
        <f>S154*H154</f>
        <v>0</v>
      </c>
      <c r="U154" s="161" t="s">
        <v>1</v>
      </c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2" t="s">
        <v>148</v>
      </c>
      <c r="AT154" s="162" t="s">
        <v>137</v>
      </c>
      <c r="AU154" s="162" t="s">
        <v>142</v>
      </c>
      <c r="AY154" s="14" t="s">
        <v>134</v>
      </c>
      <c r="BE154" s="163">
        <f>IF(N154="základná",J154,0)</f>
        <v>0</v>
      </c>
      <c r="BF154" s="163">
        <f>IF(N154="znížená",J154,0)</f>
        <v>147.22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4" t="s">
        <v>142</v>
      </c>
      <c r="BK154" s="163">
        <f>ROUND(I154*H154,2)</f>
        <v>147.22</v>
      </c>
      <c r="BL154" s="14" t="s">
        <v>148</v>
      </c>
      <c r="BM154" s="162" t="s">
        <v>162</v>
      </c>
    </row>
    <row r="155" spans="1:65" s="2" customFormat="1" ht="19.5">
      <c r="A155" s="28"/>
      <c r="B155" s="29"/>
      <c r="C155" s="28"/>
      <c r="D155" s="164" t="s">
        <v>143</v>
      </c>
      <c r="E155" s="28"/>
      <c r="F155" s="165" t="s">
        <v>543</v>
      </c>
      <c r="G155" s="28"/>
      <c r="H155" s="28"/>
      <c r="I155" s="28"/>
      <c r="J155" s="28"/>
      <c r="K155" s="28"/>
      <c r="L155" s="29"/>
      <c r="M155" s="166"/>
      <c r="N155" s="167"/>
      <c r="O155" s="57"/>
      <c r="P155" s="57"/>
      <c r="Q155" s="57"/>
      <c r="R155" s="57"/>
      <c r="S155" s="57"/>
      <c r="T155" s="57"/>
      <c r="U155" s="5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143</v>
      </c>
      <c r="AU155" s="14" t="s">
        <v>142</v>
      </c>
    </row>
    <row r="156" spans="1:65" s="2" customFormat="1" ht="24.2" customHeight="1">
      <c r="A156" s="28"/>
      <c r="B156" s="150"/>
      <c r="C156" s="151" t="s">
        <v>163</v>
      </c>
      <c r="D156" s="151" t="s">
        <v>137</v>
      </c>
      <c r="E156" s="152" t="s">
        <v>544</v>
      </c>
      <c r="F156" s="153" t="s">
        <v>545</v>
      </c>
      <c r="G156" s="154" t="s">
        <v>401</v>
      </c>
      <c r="H156" s="155">
        <v>568.4</v>
      </c>
      <c r="I156" s="156">
        <v>2.13</v>
      </c>
      <c r="J156" s="156">
        <f>ROUND(I156*H156,2)</f>
        <v>1210.69</v>
      </c>
      <c r="K156" s="157"/>
      <c r="L156" s="29"/>
      <c r="M156" s="158" t="s">
        <v>1</v>
      </c>
      <c r="N156" s="159" t="s">
        <v>40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0">
        <f>S156*H156</f>
        <v>0</v>
      </c>
      <c r="U156" s="161" t="s">
        <v>1</v>
      </c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2" t="s">
        <v>148</v>
      </c>
      <c r="AT156" s="162" t="s">
        <v>137</v>
      </c>
      <c r="AU156" s="162" t="s">
        <v>142</v>
      </c>
      <c r="AY156" s="14" t="s">
        <v>134</v>
      </c>
      <c r="BE156" s="163">
        <f>IF(N156="základná",J156,0)</f>
        <v>0</v>
      </c>
      <c r="BF156" s="163">
        <f>IF(N156="znížená",J156,0)</f>
        <v>1210.69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4" t="s">
        <v>142</v>
      </c>
      <c r="BK156" s="163">
        <f>ROUND(I156*H156,2)</f>
        <v>1210.69</v>
      </c>
      <c r="BL156" s="14" t="s">
        <v>148</v>
      </c>
      <c r="BM156" s="162" t="s">
        <v>166</v>
      </c>
    </row>
    <row r="157" spans="1:65" s="2" customFormat="1">
      <c r="A157" s="28"/>
      <c r="B157" s="29"/>
      <c r="C157" s="28"/>
      <c r="D157" s="164" t="s">
        <v>143</v>
      </c>
      <c r="E157" s="28"/>
      <c r="F157" s="165" t="s">
        <v>545</v>
      </c>
      <c r="G157" s="28"/>
      <c r="H157" s="28"/>
      <c r="I157" s="28"/>
      <c r="J157" s="28"/>
      <c r="K157" s="28"/>
      <c r="L157" s="29"/>
      <c r="M157" s="166"/>
      <c r="N157" s="167"/>
      <c r="O157" s="57"/>
      <c r="P157" s="57"/>
      <c r="Q157" s="57"/>
      <c r="R157" s="57"/>
      <c r="S157" s="57"/>
      <c r="T157" s="57"/>
      <c r="U157" s="5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143</v>
      </c>
      <c r="AU157" s="14" t="s">
        <v>142</v>
      </c>
    </row>
    <row r="158" spans="1:65" s="2" customFormat="1" ht="24.2" customHeight="1">
      <c r="A158" s="28"/>
      <c r="B158" s="150"/>
      <c r="C158" s="151" t="s">
        <v>155</v>
      </c>
      <c r="D158" s="151" t="s">
        <v>137</v>
      </c>
      <c r="E158" s="152" t="s">
        <v>546</v>
      </c>
      <c r="F158" s="153" t="s">
        <v>547</v>
      </c>
      <c r="G158" s="154" t="s">
        <v>401</v>
      </c>
      <c r="H158" s="155">
        <v>568.4</v>
      </c>
      <c r="I158" s="156">
        <v>2</v>
      </c>
      <c r="J158" s="156">
        <f>ROUND(I158*H158,2)</f>
        <v>1136.8</v>
      </c>
      <c r="K158" s="157"/>
      <c r="L158" s="29"/>
      <c r="M158" s="158" t="s">
        <v>1</v>
      </c>
      <c r="N158" s="159" t="s">
        <v>40</v>
      </c>
      <c r="O158" s="160">
        <v>0</v>
      </c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0">
        <f>S158*H158</f>
        <v>0</v>
      </c>
      <c r="U158" s="161" t="s">
        <v>1</v>
      </c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2" t="s">
        <v>148</v>
      </c>
      <c r="AT158" s="162" t="s">
        <v>137</v>
      </c>
      <c r="AU158" s="162" t="s">
        <v>142</v>
      </c>
      <c r="AY158" s="14" t="s">
        <v>134</v>
      </c>
      <c r="BE158" s="163">
        <f>IF(N158="základná",J158,0)</f>
        <v>0</v>
      </c>
      <c r="BF158" s="163">
        <f>IF(N158="znížená",J158,0)</f>
        <v>1136.8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4" t="s">
        <v>142</v>
      </c>
      <c r="BK158" s="163">
        <f>ROUND(I158*H158,2)</f>
        <v>1136.8</v>
      </c>
      <c r="BL158" s="14" t="s">
        <v>148</v>
      </c>
      <c r="BM158" s="162" t="s">
        <v>169</v>
      </c>
    </row>
    <row r="159" spans="1:65" s="2" customFormat="1" ht="19.5">
      <c r="A159" s="28"/>
      <c r="B159" s="29"/>
      <c r="C159" s="28"/>
      <c r="D159" s="164" t="s">
        <v>143</v>
      </c>
      <c r="E159" s="28"/>
      <c r="F159" s="165" t="s">
        <v>547</v>
      </c>
      <c r="G159" s="28"/>
      <c r="H159" s="28"/>
      <c r="I159" s="28"/>
      <c r="J159" s="28"/>
      <c r="K159" s="28"/>
      <c r="L159" s="29"/>
      <c r="M159" s="166"/>
      <c r="N159" s="167"/>
      <c r="O159" s="57"/>
      <c r="P159" s="57"/>
      <c r="Q159" s="57"/>
      <c r="R159" s="57"/>
      <c r="S159" s="57"/>
      <c r="T159" s="57"/>
      <c r="U159" s="5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143</v>
      </c>
      <c r="AU159" s="14" t="s">
        <v>142</v>
      </c>
    </row>
    <row r="160" spans="1:65" s="2" customFormat="1" ht="24.2" customHeight="1">
      <c r="A160" s="28"/>
      <c r="B160" s="150"/>
      <c r="C160" s="151" t="s">
        <v>170</v>
      </c>
      <c r="D160" s="151" t="s">
        <v>137</v>
      </c>
      <c r="E160" s="152" t="s">
        <v>548</v>
      </c>
      <c r="F160" s="153" t="s">
        <v>549</v>
      </c>
      <c r="G160" s="154" t="s">
        <v>401</v>
      </c>
      <c r="H160" s="155">
        <v>568.4</v>
      </c>
      <c r="I160" s="156">
        <v>5.59</v>
      </c>
      <c r="J160" s="156">
        <f>ROUND(I160*H160,2)</f>
        <v>3177.36</v>
      </c>
      <c r="K160" s="157"/>
      <c r="L160" s="29"/>
      <c r="M160" s="158" t="s">
        <v>1</v>
      </c>
      <c r="N160" s="159" t="s">
        <v>40</v>
      </c>
      <c r="O160" s="160">
        <v>0</v>
      </c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0">
        <f>S160*H160</f>
        <v>0</v>
      </c>
      <c r="U160" s="161" t="s">
        <v>1</v>
      </c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2" t="s">
        <v>148</v>
      </c>
      <c r="AT160" s="162" t="s">
        <v>137</v>
      </c>
      <c r="AU160" s="162" t="s">
        <v>142</v>
      </c>
      <c r="AY160" s="14" t="s">
        <v>134</v>
      </c>
      <c r="BE160" s="163">
        <f>IF(N160="základná",J160,0)</f>
        <v>0</v>
      </c>
      <c r="BF160" s="163">
        <f>IF(N160="znížená",J160,0)</f>
        <v>3177.36</v>
      </c>
      <c r="BG160" s="163">
        <f>IF(N160="zákl. prenesená",J160,0)</f>
        <v>0</v>
      </c>
      <c r="BH160" s="163">
        <f>IF(N160="zníž. prenesená",J160,0)</f>
        <v>0</v>
      </c>
      <c r="BI160" s="163">
        <f>IF(N160="nulová",J160,0)</f>
        <v>0</v>
      </c>
      <c r="BJ160" s="14" t="s">
        <v>142</v>
      </c>
      <c r="BK160" s="163">
        <f>ROUND(I160*H160,2)</f>
        <v>3177.36</v>
      </c>
      <c r="BL160" s="14" t="s">
        <v>148</v>
      </c>
      <c r="BM160" s="162" t="s">
        <v>173</v>
      </c>
    </row>
    <row r="161" spans="1:65" s="2" customFormat="1" ht="19.5">
      <c r="A161" s="28"/>
      <c r="B161" s="29"/>
      <c r="C161" s="28"/>
      <c r="D161" s="164" t="s">
        <v>143</v>
      </c>
      <c r="E161" s="28"/>
      <c r="F161" s="165" t="s">
        <v>549</v>
      </c>
      <c r="G161" s="28"/>
      <c r="H161" s="28"/>
      <c r="I161" s="28"/>
      <c r="J161" s="28"/>
      <c r="K161" s="28"/>
      <c r="L161" s="29"/>
      <c r="M161" s="166"/>
      <c r="N161" s="167"/>
      <c r="O161" s="57"/>
      <c r="P161" s="57"/>
      <c r="Q161" s="57"/>
      <c r="R161" s="57"/>
      <c r="S161" s="57"/>
      <c r="T161" s="57"/>
      <c r="U161" s="5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143</v>
      </c>
      <c r="AU161" s="14" t="s">
        <v>142</v>
      </c>
    </row>
    <row r="162" spans="1:65" s="2" customFormat="1" ht="24.2" customHeight="1">
      <c r="A162" s="28"/>
      <c r="B162" s="150"/>
      <c r="C162" s="151" t="s">
        <v>159</v>
      </c>
      <c r="D162" s="151" t="s">
        <v>137</v>
      </c>
      <c r="E162" s="152" t="s">
        <v>550</v>
      </c>
      <c r="F162" s="153" t="s">
        <v>551</v>
      </c>
      <c r="G162" s="154" t="s">
        <v>401</v>
      </c>
      <c r="H162" s="155">
        <v>568.4</v>
      </c>
      <c r="I162" s="156">
        <v>8.56</v>
      </c>
      <c r="J162" s="156">
        <f>ROUND(I162*H162,2)</f>
        <v>4865.5</v>
      </c>
      <c r="K162" s="157"/>
      <c r="L162" s="29"/>
      <c r="M162" s="158" t="s">
        <v>1</v>
      </c>
      <c r="N162" s="159" t="s">
        <v>40</v>
      </c>
      <c r="O162" s="160">
        <v>0</v>
      </c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0">
        <f>S162*H162</f>
        <v>0</v>
      </c>
      <c r="U162" s="161" t="s">
        <v>1</v>
      </c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2" t="s">
        <v>148</v>
      </c>
      <c r="AT162" s="162" t="s">
        <v>137</v>
      </c>
      <c r="AU162" s="162" t="s">
        <v>142</v>
      </c>
      <c r="AY162" s="14" t="s">
        <v>134</v>
      </c>
      <c r="BE162" s="163">
        <f>IF(N162="základná",J162,0)</f>
        <v>0</v>
      </c>
      <c r="BF162" s="163">
        <f>IF(N162="znížená",J162,0)</f>
        <v>4865.5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4" t="s">
        <v>142</v>
      </c>
      <c r="BK162" s="163">
        <f>ROUND(I162*H162,2)</f>
        <v>4865.5</v>
      </c>
      <c r="BL162" s="14" t="s">
        <v>148</v>
      </c>
      <c r="BM162" s="162" t="s">
        <v>7</v>
      </c>
    </row>
    <row r="163" spans="1:65" s="2" customFormat="1" ht="19.5">
      <c r="A163" s="28"/>
      <c r="B163" s="29"/>
      <c r="C163" s="28"/>
      <c r="D163" s="164" t="s">
        <v>143</v>
      </c>
      <c r="E163" s="28"/>
      <c r="F163" s="165" t="s">
        <v>551</v>
      </c>
      <c r="G163" s="28"/>
      <c r="H163" s="28"/>
      <c r="I163" s="28"/>
      <c r="J163" s="28"/>
      <c r="K163" s="28"/>
      <c r="L163" s="29"/>
      <c r="M163" s="166"/>
      <c r="N163" s="167"/>
      <c r="O163" s="57"/>
      <c r="P163" s="57"/>
      <c r="Q163" s="57"/>
      <c r="R163" s="57"/>
      <c r="S163" s="57"/>
      <c r="T163" s="57"/>
      <c r="U163" s="5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4" t="s">
        <v>143</v>
      </c>
      <c r="AU163" s="14" t="s">
        <v>142</v>
      </c>
    </row>
    <row r="164" spans="1:65" s="2" customFormat="1" ht="37.9" customHeight="1">
      <c r="A164" s="28"/>
      <c r="B164" s="150"/>
      <c r="C164" s="151" t="s">
        <v>176</v>
      </c>
      <c r="D164" s="151" t="s">
        <v>137</v>
      </c>
      <c r="E164" s="152" t="s">
        <v>552</v>
      </c>
      <c r="F164" s="153" t="s">
        <v>553</v>
      </c>
      <c r="G164" s="154" t="s">
        <v>401</v>
      </c>
      <c r="H164" s="155">
        <v>123.08</v>
      </c>
      <c r="I164" s="156">
        <v>1.8</v>
      </c>
      <c r="J164" s="156">
        <f>ROUND(I164*H164,2)</f>
        <v>221.54</v>
      </c>
      <c r="K164" s="157"/>
      <c r="L164" s="29"/>
      <c r="M164" s="158" t="s">
        <v>1</v>
      </c>
      <c r="N164" s="159" t="s">
        <v>40</v>
      </c>
      <c r="O164" s="160">
        <v>0</v>
      </c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0">
        <f>S164*H164</f>
        <v>0</v>
      </c>
      <c r="U164" s="161" t="s">
        <v>1</v>
      </c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2" t="s">
        <v>148</v>
      </c>
      <c r="AT164" s="162" t="s">
        <v>137</v>
      </c>
      <c r="AU164" s="162" t="s">
        <v>142</v>
      </c>
      <c r="AY164" s="14" t="s">
        <v>134</v>
      </c>
      <c r="BE164" s="163">
        <f>IF(N164="základná",J164,0)</f>
        <v>0</v>
      </c>
      <c r="BF164" s="163">
        <f>IF(N164="znížená",J164,0)</f>
        <v>221.54</v>
      </c>
      <c r="BG164" s="163">
        <f>IF(N164="zákl. prenesená",J164,0)</f>
        <v>0</v>
      </c>
      <c r="BH164" s="163">
        <f>IF(N164="zníž. prenesená",J164,0)</f>
        <v>0</v>
      </c>
      <c r="BI164" s="163">
        <f>IF(N164="nulová",J164,0)</f>
        <v>0</v>
      </c>
      <c r="BJ164" s="14" t="s">
        <v>142</v>
      </c>
      <c r="BK164" s="163">
        <f>ROUND(I164*H164,2)</f>
        <v>221.54</v>
      </c>
      <c r="BL164" s="14" t="s">
        <v>148</v>
      </c>
      <c r="BM164" s="162" t="s">
        <v>179</v>
      </c>
    </row>
    <row r="165" spans="1:65" s="2" customFormat="1" ht="29.25">
      <c r="A165" s="28"/>
      <c r="B165" s="29"/>
      <c r="C165" s="28"/>
      <c r="D165" s="164" t="s">
        <v>143</v>
      </c>
      <c r="E165" s="28"/>
      <c r="F165" s="165" t="s">
        <v>553</v>
      </c>
      <c r="G165" s="28"/>
      <c r="H165" s="28"/>
      <c r="I165" s="28"/>
      <c r="J165" s="28"/>
      <c r="K165" s="28"/>
      <c r="L165" s="29"/>
      <c r="M165" s="166"/>
      <c r="N165" s="167"/>
      <c r="O165" s="57"/>
      <c r="P165" s="57"/>
      <c r="Q165" s="57"/>
      <c r="R165" s="57"/>
      <c r="S165" s="57"/>
      <c r="T165" s="57"/>
      <c r="U165" s="5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143</v>
      </c>
      <c r="AU165" s="14" t="s">
        <v>142</v>
      </c>
    </row>
    <row r="166" spans="1:65" s="2" customFormat="1" ht="24.2" customHeight="1">
      <c r="A166" s="28"/>
      <c r="B166" s="150"/>
      <c r="C166" s="151" t="s">
        <v>162</v>
      </c>
      <c r="D166" s="151" t="s">
        <v>137</v>
      </c>
      <c r="E166" s="152" t="s">
        <v>554</v>
      </c>
      <c r="F166" s="153" t="s">
        <v>555</v>
      </c>
      <c r="G166" s="154" t="s">
        <v>401</v>
      </c>
      <c r="H166" s="155">
        <v>135.78</v>
      </c>
      <c r="I166" s="156">
        <v>21.56</v>
      </c>
      <c r="J166" s="156">
        <f>ROUND(I166*H166,2)</f>
        <v>2927.42</v>
      </c>
      <c r="K166" s="157"/>
      <c r="L166" s="29"/>
      <c r="M166" s="158" t="s">
        <v>1</v>
      </c>
      <c r="N166" s="159" t="s">
        <v>40</v>
      </c>
      <c r="O166" s="160">
        <v>0</v>
      </c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0">
        <f>S166*H166</f>
        <v>0</v>
      </c>
      <c r="U166" s="161" t="s">
        <v>1</v>
      </c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2" t="s">
        <v>148</v>
      </c>
      <c r="AT166" s="162" t="s">
        <v>137</v>
      </c>
      <c r="AU166" s="162" t="s">
        <v>142</v>
      </c>
      <c r="AY166" s="14" t="s">
        <v>134</v>
      </c>
      <c r="BE166" s="163">
        <f>IF(N166="základná",J166,0)</f>
        <v>0</v>
      </c>
      <c r="BF166" s="163">
        <f>IF(N166="znížená",J166,0)</f>
        <v>2927.42</v>
      </c>
      <c r="BG166" s="163">
        <f>IF(N166="zákl. prenesená",J166,0)</f>
        <v>0</v>
      </c>
      <c r="BH166" s="163">
        <f>IF(N166="zníž. prenesená",J166,0)</f>
        <v>0</v>
      </c>
      <c r="BI166" s="163">
        <f>IF(N166="nulová",J166,0)</f>
        <v>0</v>
      </c>
      <c r="BJ166" s="14" t="s">
        <v>142</v>
      </c>
      <c r="BK166" s="163">
        <f>ROUND(I166*H166,2)</f>
        <v>2927.42</v>
      </c>
      <c r="BL166" s="14" t="s">
        <v>148</v>
      </c>
      <c r="BM166" s="162" t="s">
        <v>182</v>
      </c>
    </row>
    <row r="167" spans="1:65" s="2" customFormat="1" ht="19.5">
      <c r="A167" s="28"/>
      <c r="B167" s="29"/>
      <c r="C167" s="28"/>
      <c r="D167" s="164" t="s">
        <v>143</v>
      </c>
      <c r="E167" s="28"/>
      <c r="F167" s="165" t="s">
        <v>555</v>
      </c>
      <c r="G167" s="28"/>
      <c r="H167" s="28"/>
      <c r="I167" s="28"/>
      <c r="J167" s="28"/>
      <c r="K167" s="28"/>
      <c r="L167" s="29"/>
      <c r="M167" s="166"/>
      <c r="N167" s="167"/>
      <c r="O167" s="57"/>
      <c r="P167" s="57"/>
      <c r="Q167" s="57"/>
      <c r="R167" s="57"/>
      <c r="S167" s="57"/>
      <c r="T167" s="57"/>
      <c r="U167" s="5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4" t="s">
        <v>143</v>
      </c>
      <c r="AU167" s="14" t="s">
        <v>142</v>
      </c>
    </row>
    <row r="168" spans="1:65" s="2" customFormat="1" ht="24.2" customHeight="1">
      <c r="A168" s="28"/>
      <c r="B168" s="150"/>
      <c r="C168" s="151" t="s">
        <v>183</v>
      </c>
      <c r="D168" s="151" t="s">
        <v>137</v>
      </c>
      <c r="E168" s="152" t="s">
        <v>556</v>
      </c>
      <c r="F168" s="153" t="s">
        <v>557</v>
      </c>
      <c r="G168" s="154" t="s">
        <v>401</v>
      </c>
      <c r="H168" s="155">
        <v>387.92</v>
      </c>
      <c r="I168" s="156">
        <v>16.5</v>
      </c>
      <c r="J168" s="156">
        <f>ROUND(I168*H168,2)</f>
        <v>6400.68</v>
      </c>
      <c r="K168" s="157"/>
      <c r="L168" s="29"/>
      <c r="M168" s="158" t="s">
        <v>1</v>
      </c>
      <c r="N168" s="159" t="s">
        <v>40</v>
      </c>
      <c r="O168" s="160">
        <v>0</v>
      </c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0">
        <f>S168*H168</f>
        <v>0</v>
      </c>
      <c r="U168" s="161" t="s">
        <v>1</v>
      </c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2" t="s">
        <v>148</v>
      </c>
      <c r="AT168" s="162" t="s">
        <v>137</v>
      </c>
      <c r="AU168" s="162" t="s">
        <v>142</v>
      </c>
      <c r="AY168" s="14" t="s">
        <v>134</v>
      </c>
      <c r="BE168" s="163">
        <f>IF(N168="základná",J168,0)</f>
        <v>0</v>
      </c>
      <c r="BF168" s="163">
        <f>IF(N168="znížená",J168,0)</f>
        <v>6400.68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4" t="s">
        <v>142</v>
      </c>
      <c r="BK168" s="163">
        <f>ROUND(I168*H168,2)</f>
        <v>6400.68</v>
      </c>
      <c r="BL168" s="14" t="s">
        <v>148</v>
      </c>
      <c r="BM168" s="162" t="s">
        <v>186</v>
      </c>
    </row>
    <row r="169" spans="1:65" s="2" customFormat="1" ht="19.5">
      <c r="A169" s="28"/>
      <c r="B169" s="29"/>
      <c r="C169" s="28"/>
      <c r="D169" s="164" t="s">
        <v>143</v>
      </c>
      <c r="E169" s="28"/>
      <c r="F169" s="165" t="s">
        <v>557</v>
      </c>
      <c r="G169" s="28"/>
      <c r="H169" s="28"/>
      <c r="I169" s="28"/>
      <c r="J169" s="28"/>
      <c r="K169" s="28"/>
      <c r="L169" s="29"/>
      <c r="M169" s="166"/>
      <c r="N169" s="167"/>
      <c r="O169" s="57"/>
      <c r="P169" s="57"/>
      <c r="Q169" s="57"/>
      <c r="R169" s="57"/>
      <c r="S169" s="57"/>
      <c r="T169" s="57"/>
      <c r="U169" s="5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4" t="s">
        <v>143</v>
      </c>
      <c r="AU169" s="14" t="s">
        <v>142</v>
      </c>
    </row>
    <row r="170" spans="1:65" s="2" customFormat="1" ht="24.2" customHeight="1">
      <c r="A170" s="28"/>
      <c r="B170" s="150"/>
      <c r="C170" s="151" t="s">
        <v>166</v>
      </c>
      <c r="D170" s="151" t="s">
        <v>137</v>
      </c>
      <c r="E170" s="152" t="s">
        <v>558</v>
      </c>
      <c r="F170" s="153" t="s">
        <v>559</v>
      </c>
      <c r="G170" s="154" t="s">
        <v>401</v>
      </c>
      <c r="H170" s="155">
        <v>618.49</v>
      </c>
      <c r="I170" s="156">
        <v>2.82</v>
      </c>
      <c r="J170" s="156">
        <f>ROUND(I170*H170,2)</f>
        <v>1744.14</v>
      </c>
      <c r="K170" s="157"/>
      <c r="L170" s="29"/>
      <c r="M170" s="158" t="s">
        <v>1</v>
      </c>
      <c r="N170" s="159" t="s">
        <v>40</v>
      </c>
      <c r="O170" s="160">
        <v>0</v>
      </c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0">
        <f>S170*H170</f>
        <v>0</v>
      </c>
      <c r="U170" s="161" t="s">
        <v>1</v>
      </c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2" t="s">
        <v>148</v>
      </c>
      <c r="AT170" s="162" t="s">
        <v>137</v>
      </c>
      <c r="AU170" s="162" t="s">
        <v>142</v>
      </c>
      <c r="AY170" s="14" t="s">
        <v>134</v>
      </c>
      <c r="BE170" s="163">
        <f>IF(N170="základná",J170,0)</f>
        <v>0</v>
      </c>
      <c r="BF170" s="163">
        <f>IF(N170="znížená",J170,0)</f>
        <v>1744.14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4" t="s">
        <v>142</v>
      </c>
      <c r="BK170" s="163">
        <f>ROUND(I170*H170,2)</f>
        <v>1744.14</v>
      </c>
      <c r="BL170" s="14" t="s">
        <v>148</v>
      </c>
      <c r="BM170" s="162" t="s">
        <v>189</v>
      </c>
    </row>
    <row r="171" spans="1:65" s="2" customFormat="1">
      <c r="A171" s="28"/>
      <c r="B171" s="29"/>
      <c r="C171" s="28"/>
      <c r="D171" s="164" t="s">
        <v>143</v>
      </c>
      <c r="E171" s="28"/>
      <c r="F171" s="165" t="s">
        <v>559</v>
      </c>
      <c r="G171" s="28"/>
      <c r="H171" s="28"/>
      <c r="I171" s="28"/>
      <c r="J171" s="28"/>
      <c r="K171" s="28"/>
      <c r="L171" s="29"/>
      <c r="M171" s="166"/>
      <c r="N171" s="167"/>
      <c r="O171" s="57"/>
      <c r="P171" s="57"/>
      <c r="Q171" s="57"/>
      <c r="R171" s="57"/>
      <c r="S171" s="57"/>
      <c r="T171" s="57"/>
      <c r="U171" s="5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4" t="s">
        <v>143</v>
      </c>
      <c r="AU171" s="14" t="s">
        <v>142</v>
      </c>
    </row>
    <row r="172" spans="1:65" s="2" customFormat="1" ht="24.2" customHeight="1">
      <c r="A172" s="28"/>
      <c r="B172" s="150"/>
      <c r="C172" s="151" t="s">
        <v>190</v>
      </c>
      <c r="D172" s="151" t="s">
        <v>137</v>
      </c>
      <c r="E172" s="152" t="s">
        <v>560</v>
      </c>
      <c r="F172" s="153" t="s">
        <v>561</v>
      </c>
      <c r="G172" s="154" t="s">
        <v>401</v>
      </c>
      <c r="H172" s="155">
        <v>618.49</v>
      </c>
      <c r="I172" s="156">
        <v>2.68</v>
      </c>
      <c r="J172" s="156">
        <f>ROUND(I172*H172,2)</f>
        <v>1657.55</v>
      </c>
      <c r="K172" s="157"/>
      <c r="L172" s="29"/>
      <c r="M172" s="158" t="s">
        <v>1</v>
      </c>
      <c r="N172" s="159" t="s">
        <v>40</v>
      </c>
      <c r="O172" s="160">
        <v>0</v>
      </c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0">
        <f>S172*H172</f>
        <v>0</v>
      </c>
      <c r="U172" s="161" t="s">
        <v>1</v>
      </c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2" t="s">
        <v>148</v>
      </c>
      <c r="AT172" s="162" t="s">
        <v>137</v>
      </c>
      <c r="AU172" s="162" t="s">
        <v>142</v>
      </c>
      <c r="AY172" s="14" t="s">
        <v>134</v>
      </c>
      <c r="BE172" s="163">
        <f>IF(N172="základná",J172,0)</f>
        <v>0</v>
      </c>
      <c r="BF172" s="163">
        <f>IF(N172="znížená",J172,0)</f>
        <v>1657.55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4" t="s">
        <v>142</v>
      </c>
      <c r="BK172" s="163">
        <f>ROUND(I172*H172,2)</f>
        <v>1657.55</v>
      </c>
      <c r="BL172" s="14" t="s">
        <v>148</v>
      </c>
      <c r="BM172" s="162" t="s">
        <v>193</v>
      </c>
    </row>
    <row r="173" spans="1:65" s="2" customFormat="1" ht="19.5">
      <c r="A173" s="28"/>
      <c r="B173" s="29"/>
      <c r="C173" s="28"/>
      <c r="D173" s="164" t="s">
        <v>143</v>
      </c>
      <c r="E173" s="28"/>
      <c r="F173" s="165" t="s">
        <v>561</v>
      </c>
      <c r="G173" s="28"/>
      <c r="H173" s="28"/>
      <c r="I173" s="28"/>
      <c r="J173" s="28"/>
      <c r="K173" s="28"/>
      <c r="L173" s="29"/>
      <c r="M173" s="166"/>
      <c r="N173" s="167"/>
      <c r="O173" s="57"/>
      <c r="P173" s="57"/>
      <c r="Q173" s="57"/>
      <c r="R173" s="57"/>
      <c r="S173" s="57"/>
      <c r="T173" s="57"/>
      <c r="U173" s="5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4" t="s">
        <v>143</v>
      </c>
      <c r="AU173" s="14" t="s">
        <v>142</v>
      </c>
    </row>
    <row r="174" spans="1:65" s="2" customFormat="1" ht="24.2" customHeight="1">
      <c r="A174" s="28"/>
      <c r="B174" s="150"/>
      <c r="C174" s="151" t="s">
        <v>169</v>
      </c>
      <c r="D174" s="151" t="s">
        <v>137</v>
      </c>
      <c r="E174" s="152" t="s">
        <v>562</v>
      </c>
      <c r="F174" s="153" t="s">
        <v>563</v>
      </c>
      <c r="G174" s="154" t="s">
        <v>401</v>
      </c>
      <c r="H174" s="155">
        <v>618.49</v>
      </c>
      <c r="I174" s="156">
        <v>12.1</v>
      </c>
      <c r="J174" s="156">
        <f>ROUND(I174*H174,2)</f>
        <v>7483.73</v>
      </c>
      <c r="K174" s="157"/>
      <c r="L174" s="29"/>
      <c r="M174" s="158" t="s">
        <v>1</v>
      </c>
      <c r="N174" s="159" t="s">
        <v>40</v>
      </c>
      <c r="O174" s="160">
        <v>0</v>
      </c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0">
        <f>S174*H174</f>
        <v>0</v>
      </c>
      <c r="U174" s="161" t="s">
        <v>1</v>
      </c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2" t="s">
        <v>148</v>
      </c>
      <c r="AT174" s="162" t="s">
        <v>137</v>
      </c>
      <c r="AU174" s="162" t="s">
        <v>142</v>
      </c>
      <c r="AY174" s="14" t="s">
        <v>134</v>
      </c>
      <c r="BE174" s="163">
        <f>IF(N174="základná",J174,0)</f>
        <v>0</v>
      </c>
      <c r="BF174" s="163">
        <f>IF(N174="znížená",J174,0)</f>
        <v>7483.73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4" t="s">
        <v>142</v>
      </c>
      <c r="BK174" s="163">
        <f>ROUND(I174*H174,2)</f>
        <v>7483.73</v>
      </c>
      <c r="BL174" s="14" t="s">
        <v>148</v>
      </c>
      <c r="BM174" s="162" t="s">
        <v>196</v>
      </c>
    </row>
    <row r="175" spans="1:65" s="2" customFormat="1">
      <c r="A175" s="28"/>
      <c r="B175" s="29"/>
      <c r="C175" s="28"/>
      <c r="D175" s="164" t="s">
        <v>143</v>
      </c>
      <c r="E175" s="28"/>
      <c r="F175" s="165" t="s">
        <v>563</v>
      </c>
      <c r="G175" s="28"/>
      <c r="H175" s="28"/>
      <c r="I175" s="28"/>
      <c r="J175" s="28"/>
      <c r="K175" s="28"/>
      <c r="L175" s="29"/>
      <c r="M175" s="166"/>
      <c r="N175" s="167"/>
      <c r="O175" s="57"/>
      <c r="P175" s="57"/>
      <c r="Q175" s="57"/>
      <c r="R175" s="57"/>
      <c r="S175" s="57"/>
      <c r="T175" s="57"/>
      <c r="U175" s="5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4" t="s">
        <v>143</v>
      </c>
      <c r="AU175" s="14" t="s">
        <v>142</v>
      </c>
    </row>
    <row r="176" spans="1:65" s="2" customFormat="1" ht="37.9" customHeight="1">
      <c r="A176" s="28"/>
      <c r="B176" s="150"/>
      <c r="C176" s="151" t="s">
        <v>197</v>
      </c>
      <c r="D176" s="151" t="s">
        <v>137</v>
      </c>
      <c r="E176" s="152" t="s">
        <v>564</v>
      </c>
      <c r="F176" s="153" t="s">
        <v>565</v>
      </c>
      <c r="G176" s="154" t="s">
        <v>401</v>
      </c>
      <c r="H176" s="155">
        <v>154.03</v>
      </c>
      <c r="I176" s="156">
        <v>2.57</v>
      </c>
      <c r="J176" s="156">
        <f>ROUND(I176*H176,2)</f>
        <v>395.86</v>
      </c>
      <c r="K176" s="157"/>
      <c r="L176" s="29"/>
      <c r="M176" s="158" t="s">
        <v>1</v>
      </c>
      <c r="N176" s="159" t="s">
        <v>40</v>
      </c>
      <c r="O176" s="160">
        <v>0</v>
      </c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0">
        <f>S176*H176</f>
        <v>0</v>
      </c>
      <c r="U176" s="161" t="s">
        <v>1</v>
      </c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2" t="s">
        <v>148</v>
      </c>
      <c r="AT176" s="162" t="s">
        <v>137</v>
      </c>
      <c r="AU176" s="162" t="s">
        <v>142</v>
      </c>
      <c r="AY176" s="14" t="s">
        <v>134</v>
      </c>
      <c r="BE176" s="163">
        <f>IF(N176="základná",J176,0)</f>
        <v>0</v>
      </c>
      <c r="BF176" s="163">
        <f>IF(N176="znížená",J176,0)</f>
        <v>395.86</v>
      </c>
      <c r="BG176" s="163">
        <f>IF(N176="zákl. prenesená",J176,0)</f>
        <v>0</v>
      </c>
      <c r="BH176" s="163">
        <f>IF(N176="zníž. prenesená",J176,0)</f>
        <v>0</v>
      </c>
      <c r="BI176" s="163">
        <f>IF(N176="nulová",J176,0)</f>
        <v>0</v>
      </c>
      <c r="BJ176" s="14" t="s">
        <v>142</v>
      </c>
      <c r="BK176" s="163">
        <f>ROUND(I176*H176,2)</f>
        <v>395.86</v>
      </c>
      <c r="BL176" s="14" t="s">
        <v>148</v>
      </c>
      <c r="BM176" s="162" t="s">
        <v>200</v>
      </c>
    </row>
    <row r="177" spans="1:65" s="2" customFormat="1" ht="19.5">
      <c r="A177" s="28"/>
      <c r="B177" s="29"/>
      <c r="C177" s="28"/>
      <c r="D177" s="164" t="s">
        <v>143</v>
      </c>
      <c r="E177" s="28"/>
      <c r="F177" s="165" t="s">
        <v>565</v>
      </c>
      <c r="G177" s="28"/>
      <c r="H177" s="28"/>
      <c r="I177" s="28"/>
      <c r="J177" s="28"/>
      <c r="K177" s="28"/>
      <c r="L177" s="29"/>
      <c r="M177" s="166"/>
      <c r="N177" s="167"/>
      <c r="O177" s="57"/>
      <c r="P177" s="57"/>
      <c r="Q177" s="57"/>
      <c r="R177" s="57"/>
      <c r="S177" s="57"/>
      <c r="T177" s="57"/>
      <c r="U177" s="5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4" t="s">
        <v>143</v>
      </c>
      <c r="AU177" s="14" t="s">
        <v>142</v>
      </c>
    </row>
    <row r="178" spans="1:65" s="2" customFormat="1" ht="44.25" customHeight="1">
      <c r="A178" s="28"/>
      <c r="B178" s="150"/>
      <c r="C178" s="151" t="s">
        <v>173</v>
      </c>
      <c r="D178" s="151" t="s">
        <v>137</v>
      </c>
      <c r="E178" s="152" t="s">
        <v>566</v>
      </c>
      <c r="F178" s="153" t="s">
        <v>567</v>
      </c>
      <c r="G178" s="154" t="s">
        <v>401</v>
      </c>
      <c r="H178" s="155">
        <v>115.2</v>
      </c>
      <c r="I178" s="156">
        <v>59.4</v>
      </c>
      <c r="J178" s="156">
        <f>ROUND(I178*H178,2)</f>
        <v>6842.88</v>
      </c>
      <c r="K178" s="157"/>
      <c r="L178" s="29"/>
      <c r="M178" s="158" t="s">
        <v>1</v>
      </c>
      <c r="N178" s="159" t="s">
        <v>40</v>
      </c>
      <c r="O178" s="160">
        <v>0</v>
      </c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0">
        <f>S178*H178</f>
        <v>0</v>
      </c>
      <c r="U178" s="161" t="s">
        <v>1</v>
      </c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2" t="s">
        <v>148</v>
      </c>
      <c r="AT178" s="162" t="s">
        <v>137</v>
      </c>
      <c r="AU178" s="162" t="s">
        <v>142</v>
      </c>
      <c r="AY178" s="14" t="s">
        <v>134</v>
      </c>
      <c r="BE178" s="163">
        <f>IF(N178="základná",J178,0)</f>
        <v>0</v>
      </c>
      <c r="BF178" s="163">
        <f>IF(N178="znížená",J178,0)</f>
        <v>6842.88</v>
      </c>
      <c r="BG178" s="163">
        <f>IF(N178="zákl. prenesená",J178,0)</f>
        <v>0</v>
      </c>
      <c r="BH178" s="163">
        <f>IF(N178="zníž. prenesená",J178,0)</f>
        <v>0</v>
      </c>
      <c r="BI178" s="163">
        <f>IF(N178="nulová",J178,0)</f>
        <v>0</v>
      </c>
      <c r="BJ178" s="14" t="s">
        <v>142</v>
      </c>
      <c r="BK178" s="163">
        <f>ROUND(I178*H178,2)</f>
        <v>6842.88</v>
      </c>
      <c r="BL178" s="14" t="s">
        <v>148</v>
      </c>
      <c r="BM178" s="162" t="s">
        <v>203</v>
      </c>
    </row>
    <row r="179" spans="1:65" s="2" customFormat="1" ht="29.25">
      <c r="A179" s="28"/>
      <c r="B179" s="29"/>
      <c r="C179" s="28"/>
      <c r="D179" s="164" t="s">
        <v>143</v>
      </c>
      <c r="E179" s="28"/>
      <c r="F179" s="165" t="s">
        <v>567</v>
      </c>
      <c r="G179" s="28"/>
      <c r="H179" s="28"/>
      <c r="I179" s="28"/>
      <c r="J179" s="28"/>
      <c r="K179" s="28"/>
      <c r="L179" s="29"/>
      <c r="M179" s="166"/>
      <c r="N179" s="167"/>
      <c r="O179" s="57"/>
      <c r="P179" s="57"/>
      <c r="Q179" s="57"/>
      <c r="R179" s="57"/>
      <c r="S179" s="57"/>
      <c r="T179" s="57"/>
      <c r="U179" s="5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4" t="s">
        <v>143</v>
      </c>
      <c r="AU179" s="14" t="s">
        <v>142</v>
      </c>
    </row>
    <row r="180" spans="1:65" s="2" customFormat="1" ht="24.2" customHeight="1">
      <c r="A180" s="28"/>
      <c r="B180" s="150"/>
      <c r="C180" s="151" t="s">
        <v>204</v>
      </c>
      <c r="D180" s="151" t="s">
        <v>137</v>
      </c>
      <c r="E180" s="152" t="s">
        <v>568</v>
      </c>
      <c r="F180" s="153" t="s">
        <v>569</v>
      </c>
      <c r="G180" s="154" t="s">
        <v>401</v>
      </c>
      <c r="H180" s="155">
        <v>23.99</v>
      </c>
      <c r="I180" s="156">
        <v>37.909999999999997</v>
      </c>
      <c r="J180" s="156">
        <f>ROUND(I180*H180,2)</f>
        <v>909.46</v>
      </c>
      <c r="K180" s="157"/>
      <c r="L180" s="29"/>
      <c r="M180" s="158" t="s">
        <v>1</v>
      </c>
      <c r="N180" s="159" t="s">
        <v>40</v>
      </c>
      <c r="O180" s="160">
        <v>0</v>
      </c>
      <c r="P180" s="160">
        <f>O180*H180</f>
        <v>0</v>
      </c>
      <c r="Q180" s="160">
        <v>0</v>
      </c>
      <c r="R180" s="160">
        <f>Q180*H180</f>
        <v>0</v>
      </c>
      <c r="S180" s="160">
        <v>0</v>
      </c>
      <c r="T180" s="160">
        <f>S180*H180</f>
        <v>0</v>
      </c>
      <c r="U180" s="161" t="s">
        <v>1</v>
      </c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2" t="s">
        <v>148</v>
      </c>
      <c r="AT180" s="162" t="s">
        <v>137</v>
      </c>
      <c r="AU180" s="162" t="s">
        <v>142</v>
      </c>
      <c r="AY180" s="14" t="s">
        <v>134</v>
      </c>
      <c r="BE180" s="163">
        <f>IF(N180="základná",J180,0)</f>
        <v>0</v>
      </c>
      <c r="BF180" s="163">
        <f>IF(N180="znížená",J180,0)</f>
        <v>909.46</v>
      </c>
      <c r="BG180" s="163">
        <f>IF(N180="zákl. prenesená",J180,0)</f>
        <v>0</v>
      </c>
      <c r="BH180" s="163">
        <f>IF(N180="zníž. prenesená",J180,0)</f>
        <v>0</v>
      </c>
      <c r="BI180" s="163">
        <f>IF(N180="nulová",J180,0)</f>
        <v>0</v>
      </c>
      <c r="BJ180" s="14" t="s">
        <v>142</v>
      </c>
      <c r="BK180" s="163">
        <f>ROUND(I180*H180,2)</f>
        <v>909.46</v>
      </c>
      <c r="BL180" s="14" t="s">
        <v>148</v>
      </c>
      <c r="BM180" s="162" t="s">
        <v>207</v>
      </c>
    </row>
    <row r="181" spans="1:65" s="2" customFormat="1" ht="19.5">
      <c r="A181" s="28"/>
      <c r="B181" s="29"/>
      <c r="C181" s="28"/>
      <c r="D181" s="164" t="s">
        <v>143</v>
      </c>
      <c r="E181" s="28"/>
      <c r="F181" s="165" t="s">
        <v>569</v>
      </c>
      <c r="G181" s="28"/>
      <c r="H181" s="28"/>
      <c r="I181" s="28"/>
      <c r="J181" s="28"/>
      <c r="K181" s="28"/>
      <c r="L181" s="29"/>
      <c r="M181" s="166"/>
      <c r="N181" s="167"/>
      <c r="O181" s="57"/>
      <c r="P181" s="57"/>
      <c r="Q181" s="57"/>
      <c r="R181" s="57"/>
      <c r="S181" s="57"/>
      <c r="T181" s="57"/>
      <c r="U181" s="5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4" t="s">
        <v>143</v>
      </c>
      <c r="AU181" s="14" t="s">
        <v>142</v>
      </c>
    </row>
    <row r="182" spans="1:65" s="2" customFormat="1" ht="24.2" customHeight="1">
      <c r="A182" s="28"/>
      <c r="B182" s="150"/>
      <c r="C182" s="151" t="s">
        <v>7</v>
      </c>
      <c r="D182" s="151" t="s">
        <v>137</v>
      </c>
      <c r="E182" s="152" t="s">
        <v>570</v>
      </c>
      <c r="F182" s="153" t="s">
        <v>571</v>
      </c>
      <c r="G182" s="154" t="s">
        <v>401</v>
      </c>
      <c r="H182" s="155">
        <v>4.95</v>
      </c>
      <c r="I182" s="156">
        <v>40.130000000000003</v>
      </c>
      <c r="J182" s="156">
        <f>ROUND(I182*H182,2)</f>
        <v>198.64</v>
      </c>
      <c r="K182" s="157"/>
      <c r="L182" s="29"/>
      <c r="M182" s="158" t="s">
        <v>1</v>
      </c>
      <c r="N182" s="159" t="s">
        <v>40</v>
      </c>
      <c r="O182" s="160">
        <v>0</v>
      </c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0">
        <f>S182*H182</f>
        <v>0</v>
      </c>
      <c r="U182" s="161" t="s">
        <v>1</v>
      </c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2" t="s">
        <v>148</v>
      </c>
      <c r="AT182" s="162" t="s">
        <v>137</v>
      </c>
      <c r="AU182" s="162" t="s">
        <v>142</v>
      </c>
      <c r="AY182" s="14" t="s">
        <v>134</v>
      </c>
      <c r="BE182" s="163">
        <f>IF(N182="základná",J182,0)</f>
        <v>0</v>
      </c>
      <c r="BF182" s="163">
        <f>IF(N182="znížená",J182,0)</f>
        <v>198.64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4" t="s">
        <v>142</v>
      </c>
      <c r="BK182" s="163">
        <f>ROUND(I182*H182,2)</f>
        <v>198.64</v>
      </c>
      <c r="BL182" s="14" t="s">
        <v>148</v>
      </c>
      <c r="BM182" s="162" t="s">
        <v>210</v>
      </c>
    </row>
    <row r="183" spans="1:65" s="2" customFormat="1" ht="19.5">
      <c r="A183" s="28"/>
      <c r="B183" s="29"/>
      <c r="C183" s="28"/>
      <c r="D183" s="164" t="s">
        <v>143</v>
      </c>
      <c r="E183" s="28"/>
      <c r="F183" s="165" t="s">
        <v>571</v>
      </c>
      <c r="G183" s="28"/>
      <c r="H183" s="28"/>
      <c r="I183" s="28"/>
      <c r="J183" s="28"/>
      <c r="K183" s="28"/>
      <c r="L183" s="29"/>
      <c r="M183" s="166"/>
      <c r="N183" s="167"/>
      <c r="O183" s="57"/>
      <c r="P183" s="57"/>
      <c r="Q183" s="57"/>
      <c r="R183" s="57"/>
      <c r="S183" s="57"/>
      <c r="T183" s="57"/>
      <c r="U183" s="5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4" t="s">
        <v>143</v>
      </c>
      <c r="AU183" s="14" t="s">
        <v>142</v>
      </c>
    </row>
    <row r="184" spans="1:65" s="2" customFormat="1" ht="44.25" customHeight="1">
      <c r="A184" s="28"/>
      <c r="B184" s="150"/>
      <c r="C184" s="151" t="s">
        <v>211</v>
      </c>
      <c r="D184" s="151" t="s">
        <v>137</v>
      </c>
      <c r="E184" s="152" t="s">
        <v>572</v>
      </c>
      <c r="F184" s="153" t="s">
        <v>573</v>
      </c>
      <c r="G184" s="154" t="s">
        <v>401</v>
      </c>
      <c r="H184" s="155">
        <v>154.03</v>
      </c>
      <c r="I184" s="156">
        <v>49.5</v>
      </c>
      <c r="J184" s="156">
        <f>ROUND(I184*H184,2)</f>
        <v>7624.49</v>
      </c>
      <c r="K184" s="157"/>
      <c r="L184" s="29"/>
      <c r="M184" s="158" t="s">
        <v>1</v>
      </c>
      <c r="N184" s="159" t="s">
        <v>40</v>
      </c>
      <c r="O184" s="160">
        <v>0</v>
      </c>
      <c r="P184" s="160">
        <f>O184*H184</f>
        <v>0</v>
      </c>
      <c r="Q184" s="160">
        <v>0</v>
      </c>
      <c r="R184" s="160">
        <f>Q184*H184</f>
        <v>0</v>
      </c>
      <c r="S184" s="160">
        <v>0</v>
      </c>
      <c r="T184" s="160">
        <f>S184*H184</f>
        <v>0</v>
      </c>
      <c r="U184" s="161" t="s">
        <v>1</v>
      </c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2" t="s">
        <v>148</v>
      </c>
      <c r="AT184" s="162" t="s">
        <v>137</v>
      </c>
      <c r="AU184" s="162" t="s">
        <v>142</v>
      </c>
      <c r="AY184" s="14" t="s">
        <v>134</v>
      </c>
      <c r="BE184" s="163">
        <f>IF(N184="základná",J184,0)</f>
        <v>0</v>
      </c>
      <c r="BF184" s="163">
        <f>IF(N184="znížená",J184,0)</f>
        <v>7624.49</v>
      </c>
      <c r="BG184" s="163">
        <f>IF(N184="zákl. prenesená",J184,0)</f>
        <v>0</v>
      </c>
      <c r="BH184" s="163">
        <f>IF(N184="zníž. prenesená",J184,0)</f>
        <v>0</v>
      </c>
      <c r="BI184" s="163">
        <f>IF(N184="nulová",J184,0)</f>
        <v>0</v>
      </c>
      <c r="BJ184" s="14" t="s">
        <v>142</v>
      </c>
      <c r="BK184" s="163">
        <f>ROUND(I184*H184,2)</f>
        <v>7624.49</v>
      </c>
      <c r="BL184" s="14" t="s">
        <v>148</v>
      </c>
      <c r="BM184" s="162" t="s">
        <v>214</v>
      </c>
    </row>
    <row r="185" spans="1:65" s="2" customFormat="1" ht="29.25">
      <c r="A185" s="28"/>
      <c r="B185" s="29"/>
      <c r="C185" s="28"/>
      <c r="D185" s="164" t="s">
        <v>143</v>
      </c>
      <c r="E185" s="28"/>
      <c r="F185" s="165" t="s">
        <v>573</v>
      </c>
      <c r="G185" s="28"/>
      <c r="H185" s="28"/>
      <c r="I185" s="28"/>
      <c r="J185" s="28"/>
      <c r="K185" s="28"/>
      <c r="L185" s="29"/>
      <c r="M185" s="166"/>
      <c r="N185" s="167"/>
      <c r="O185" s="57"/>
      <c r="P185" s="57"/>
      <c r="Q185" s="57"/>
      <c r="R185" s="57"/>
      <c r="S185" s="57"/>
      <c r="T185" s="57"/>
      <c r="U185" s="5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4" t="s">
        <v>143</v>
      </c>
      <c r="AU185" s="14" t="s">
        <v>142</v>
      </c>
    </row>
    <row r="186" spans="1:65" s="2" customFormat="1" ht="37.9" customHeight="1">
      <c r="A186" s="28"/>
      <c r="B186" s="150"/>
      <c r="C186" s="151" t="s">
        <v>179</v>
      </c>
      <c r="D186" s="151" t="s">
        <v>137</v>
      </c>
      <c r="E186" s="152" t="s">
        <v>574</v>
      </c>
      <c r="F186" s="153" t="s">
        <v>575</v>
      </c>
      <c r="G186" s="154" t="s">
        <v>401</v>
      </c>
      <c r="H186" s="155">
        <v>0</v>
      </c>
      <c r="I186" s="156">
        <v>0</v>
      </c>
      <c r="J186" s="156">
        <f>ROUND(I186*H186,2)</f>
        <v>0</v>
      </c>
      <c r="K186" s="157"/>
      <c r="L186" s="29"/>
      <c r="M186" s="158" t="s">
        <v>1</v>
      </c>
      <c r="N186" s="159" t="s">
        <v>40</v>
      </c>
      <c r="O186" s="160">
        <v>0</v>
      </c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0">
        <f>S186*H186</f>
        <v>0</v>
      </c>
      <c r="U186" s="161" t="s">
        <v>1</v>
      </c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2" t="s">
        <v>148</v>
      </c>
      <c r="AT186" s="162" t="s">
        <v>137</v>
      </c>
      <c r="AU186" s="162" t="s">
        <v>142</v>
      </c>
      <c r="AY186" s="14" t="s">
        <v>134</v>
      </c>
      <c r="BE186" s="163">
        <f>IF(N186="základná",J186,0)</f>
        <v>0</v>
      </c>
      <c r="BF186" s="163">
        <f>IF(N186="znížená",J186,0)</f>
        <v>0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4" t="s">
        <v>142</v>
      </c>
      <c r="BK186" s="163">
        <f>ROUND(I186*H186,2)</f>
        <v>0</v>
      </c>
      <c r="BL186" s="14" t="s">
        <v>148</v>
      </c>
      <c r="BM186" s="162" t="s">
        <v>217</v>
      </c>
    </row>
    <row r="187" spans="1:65" s="2" customFormat="1" ht="19.5">
      <c r="A187" s="28"/>
      <c r="B187" s="29"/>
      <c r="C187" s="28"/>
      <c r="D187" s="164" t="s">
        <v>143</v>
      </c>
      <c r="E187" s="28"/>
      <c r="F187" s="165" t="s">
        <v>575</v>
      </c>
      <c r="G187" s="28"/>
      <c r="H187" s="28"/>
      <c r="I187" s="28"/>
      <c r="J187" s="28"/>
      <c r="K187" s="28"/>
      <c r="L187" s="29"/>
      <c r="M187" s="166"/>
      <c r="N187" s="167"/>
      <c r="O187" s="57"/>
      <c r="P187" s="57"/>
      <c r="Q187" s="57"/>
      <c r="R187" s="57"/>
      <c r="S187" s="57"/>
      <c r="T187" s="57"/>
      <c r="U187" s="5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4" t="s">
        <v>143</v>
      </c>
      <c r="AU187" s="14" t="s">
        <v>142</v>
      </c>
    </row>
    <row r="188" spans="1:65" s="2" customFormat="1" ht="37.9" customHeight="1">
      <c r="A188" s="28"/>
      <c r="B188" s="150"/>
      <c r="C188" s="151" t="s">
        <v>218</v>
      </c>
      <c r="D188" s="151" t="s">
        <v>137</v>
      </c>
      <c r="E188" s="152" t="s">
        <v>576</v>
      </c>
      <c r="F188" s="153" t="s">
        <v>577</v>
      </c>
      <c r="G188" s="154" t="s">
        <v>401</v>
      </c>
      <c r="H188" s="155">
        <v>89.7</v>
      </c>
      <c r="I188" s="156">
        <v>68.2</v>
      </c>
      <c r="J188" s="156">
        <f>ROUND(I188*H188,2)</f>
        <v>6117.54</v>
      </c>
      <c r="K188" s="157"/>
      <c r="L188" s="29"/>
      <c r="M188" s="158" t="s">
        <v>1</v>
      </c>
      <c r="N188" s="159" t="s">
        <v>40</v>
      </c>
      <c r="O188" s="160">
        <v>0</v>
      </c>
      <c r="P188" s="160">
        <f>O188*H188</f>
        <v>0</v>
      </c>
      <c r="Q188" s="160">
        <v>0</v>
      </c>
      <c r="R188" s="160">
        <f>Q188*H188</f>
        <v>0</v>
      </c>
      <c r="S188" s="160">
        <v>0</v>
      </c>
      <c r="T188" s="160">
        <f>S188*H188</f>
        <v>0</v>
      </c>
      <c r="U188" s="161" t="s">
        <v>1</v>
      </c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2" t="s">
        <v>148</v>
      </c>
      <c r="AT188" s="162" t="s">
        <v>137</v>
      </c>
      <c r="AU188" s="162" t="s">
        <v>142</v>
      </c>
      <c r="AY188" s="14" t="s">
        <v>134</v>
      </c>
      <c r="BE188" s="163">
        <f>IF(N188="základná",J188,0)</f>
        <v>0</v>
      </c>
      <c r="BF188" s="163">
        <f>IF(N188="znížená",J188,0)</f>
        <v>6117.54</v>
      </c>
      <c r="BG188" s="163">
        <f>IF(N188="zákl. prenesená",J188,0)</f>
        <v>0</v>
      </c>
      <c r="BH188" s="163">
        <f>IF(N188="zníž. prenesená",J188,0)</f>
        <v>0</v>
      </c>
      <c r="BI188" s="163">
        <f>IF(N188="nulová",J188,0)</f>
        <v>0</v>
      </c>
      <c r="BJ188" s="14" t="s">
        <v>142</v>
      </c>
      <c r="BK188" s="163">
        <f>ROUND(I188*H188,2)</f>
        <v>6117.54</v>
      </c>
      <c r="BL188" s="14" t="s">
        <v>148</v>
      </c>
      <c r="BM188" s="162" t="s">
        <v>221</v>
      </c>
    </row>
    <row r="189" spans="1:65" s="2" customFormat="1" ht="19.5">
      <c r="A189" s="28"/>
      <c r="B189" s="29"/>
      <c r="C189" s="28"/>
      <c r="D189" s="164" t="s">
        <v>143</v>
      </c>
      <c r="E189" s="28"/>
      <c r="F189" s="165" t="s">
        <v>577</v>
      </c>
      <c r="G189" s="28"/>
      <c r="H189" s="28"/>
      <c r="I189" s="28"/>
      <c r="J189" s="28"/>
      <c r="K189" s="28"/>
      <c r="L189" s="29"/>
      <c r="M189" s="166"/>
      <c r="N189" s="167"/>
      <c r="O189" s="57"/>
      <c r="P189" s="57"/>
      <c r="Q189" s="57"/>
      <c r="R189" s="57"/>
      <c r="S189" s="57"/>
      <c r="T189" s="57"/>
      <c r="U189" s="5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4" t="s">
        <v>143</v>
      </c>
      <c r="AU189" s="14" t="s">
        <v>142</v>
      </c>
    </row>
    <row r="190" spans="1:65" s="2" customFormat="1" ht="37.9" customHeight="1">
      <c r="A190" s="28"/>
      <c r="B190" s="150"/>
      <c r="C190" s="151" t="s">
        <v>182</v>
      </c>
      <c r="D190" s="151" t="s">
        <v>137</v>
      </c>
      <c r="E190" s="152" t="s">
        <v>578</v>
      </c>
      <c r="F190" s="153" t="s">
        <v>579</v>
      </c>
      <c r="G190" s="154" t="s">
        <v>401</v>
      </c>
      <c r="H190" s="155">
        <v>387.92</v>
      </c>
      <c r="I190" s="156">
        <v>53.9</v>
      </c>
      <c r="J190" s="156">
        <f>ROUND(I190*H190,2)</f>
        <v>20908.89</v>
      </c>
      <c r="K190" s="157"/>
      <c r="L190" s="29"/>
      <c r="M190" s="158" t="s">
        <v>1</v>
      </c>
      <c r="N190" s="159" t="s">
        <v>40</v>
      </c>
      <c r="O190" s="160">
        <v>0</v>
      </c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0">
        <f>S190*H190</f>
        <v>0</v>
      </c>
      <c r="U190" s="161" t="s">
        <v>1</v>
      </c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2" t="s">
        <v>148</v>
      </c>
      <c r="AT190" s="162" t="s">
        <v>137</v>
      </c>
      <c r="AU190" s="162" t="s">
        <v>142</v>
      </c>
      <c r="AY190" s="14" t="s">
        <v>134</v>
      </c>
      <c r="BE190" s="163">
        <f>IF(N190="základná",J190,0)</f>
        <v>0</v>
      </c>
      <c r="BF190" s="163">
        <f>IF(N190="znížená",J190,0)</f>
        <v>20908.89</v>
      </c>
      <c r="BG190" s="163">
        <f>IF(N190="zákl. prenesená",J190,0)</f>
        <v>0</v>
      </c>
      <c r="BH190" s="163">
        <f>IF(N190="zníž. prenesená",J190,0)</f>
        <v>0</v>
      </c>
      <c r="BI190" s="163">
        <f>IF(N190="nulová",J190,0)</f>
        <v>0</v>
      </c>
      <c r="BJ190" s="14" t="s">
        <v>142</v>
      </c>
      <c r="BK190" s="163">
        <f>ROUND(I190*H190,2)</f>
        <v>20908.89</v>
      </c>
      <c r="BL190" s="14" t="s">
        <v>148</v>
      </c>
      <c r="BM190" s="162" t="s">
        <v>224</v>
      </c>
    </row>
    <row r="191" spans="1:65" s="2" customFormat="1" ht="19.5">
      <c r="A191" s="28"/>
      <c r="B191" s="29"/>
      <c r="C191" s="28"/>
      <c r="D191" s="164" t="s">
        <v>143</v>
      </c>
      <c r="E191" s="28"/>
      <c r="F191" s="165" t="s">
        <v>579</v>
      </c>
      <c r="G191" s="28"/>
      <c r="H191" s="28"/>
      <c r="I191" s="28"/>
      <c r="J191" s="28"/>
      <c r="K191" s="28"/>
      <c r="L191" s="29"/>
      <c r="M191" s="166"/>
      <c r="N191" s="167"/>
      <c r="O191" s="57"/>
      <c r="P191" s="57"/>
      <c r="Q191" s="57"/>
      <c r="R191" s="57"/>
      <c r="S191" s="57"/>
      <c r="T191" s="57"/>
      <c r="U191" s="5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T191" s="14" t="s">
        <v>143</v>
      </c>
      <c r="AU191" s="14" t="s">
        <v>142</v>
      </c>
    </row>
    <row r="192" spans="1:65" s="2" customFormat="1" ht="33" customHeight="1">
      <c r="A192" s="28"/>
      <c r="B192" s="150"/>
      <c r="C192" s="151" t="s">
        <v>225</v>
      </c>
      <c r="D192" s="151" t="s">
        <v>137</v>
      </c>
      <c r="E192" s="152" t="s">
        <v>580</v>
      </c>
      <c r="F192" s="153" t="s">
        <v>581</v>
      </c>
      <c r="G192" s="154" t="s">
        <v>401</v>
      </c>
      <c r="H192" s="155">
        <v>104.67</v>
      </c>
      <c r="I192" s="156">
        <v>42.61</v>
      </c>
      <c r="J192" s="156">
        <f>ROUND(I192*H192,2)</f>
        <v>4459.99</v>
      </c>
      <c r="K192" s="157"/>
      <c r="L192" s="29"/>
      <c r="M192" s="158" t="s">
        <v>1</v>
      </c>
      <c r="N192" s="159" t="s">
        <v>40</v>
      </c>
      <c r="O192" s="160">
        <v>0</v>
      </c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0">
        <f>S192*H192</f>
        <v>0</v>
      </c>
      <c r="U192" s="161" t="s">
        <v>1</v>
      </c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2" t="s">
        <v>148</v>
      </c>
      <c r="AT192" s="162" t="s">
        <v>137</v>
      </c>
      <c r="AU192" s="162" t="s">
        <v>142</v>
      </c>
      <c r="AY192" s="14" t="s">
        <v>134</v>
      </c>
      <c r="BE192" s="163">
        <f>IF(N192="základná",J192,0)</f>
        <v>0</v>
      </c>
      <c r="BF192" s="163">
        <f>IF(N192="znížená",J192,0)</f>
        <v>4459.99</v>
      </c>
      <c r="BG192" s="163">
        <f>IF(N192="zákl. prenesená",J192,0)</f>
        <v>0</v>
      </c>
      <c r="BH192" s="163">
        <f>IF(N192="zníž. prenesená",J192,0)</f>
        <v>0</v>
      </c>
      <c r="BI192" s="163">
        <f>IF(N192="nulová",J192,0)</f>
        <v>0</v>
      </c>
      <c r="BJ192" s="14" t="s">
        <v>142</v>
      </c>
      <c r="BK192" s="163">
        <f>ROUND(I192*H192,2)</f>
        <v>4459.99</v>
      </c>
      <c r="BL192" s="14" t="s">
        <v>148</v>
      </c>
      <c r="BM192" s="162" t="s">
        <v>228</v>
      </c>
    </row>
    <row r="193" spans="1:65" s="2" customFormat="1" ht="19.5">
      <c r="A193" s="28"/>
      <c r="B193" s="29"/>
      <c r="C193" s="28"/>
      <c r="D193" s="164" t="s">
        <v>143</v>
      </c>
      <c r="E193" s="28"/>
      <c r="F193" s="165" t="s">
        <v>581</v>
      </c>
      <c r="G193" s="28"/>
      <c r="H193" s="28"/>
      <c r="I193" s="28"/>
      <c r="J193" s="28"/>
      <c r="K193" s="28"/>
      <c r="L193" s="29"/>
      <c r="M193" s="166"/>
      <c r="N193" s="167"/>
      <c r="O193" s="57"/>
      <c r="P193" s="57"/>
      <c r="Q193" s="57"/>
      <c r="R193" s="57"/>
      <c r="S193" s="57"/>
      <c r="T193" s="57"/>
      <c r="U193" s="5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4" t="s">
        <v>143</v>
      </c>
      <c r="AU193" s="14" t="s">
        <v>142</v>
      </c>
    </row>
    <row r="194" spans="1:65" s="2" customFormat="1" ht="24.2" customHeight="1">
      <c r="A194" s="28"/>
      <c r="B194" s="150"/>
      <c r="C194" s="151" t="s">
        <v>186</v>
      </c>
      <c r="D194" s="151" t="s">
        <v>137</v>
      </c>
      <c r="E194" s="152" t="s">
        <v>582</v>
      </c>
      <c r="F194" s="153" t="s">
        <v>583</v>
      </c>
      <c r="G194" s="154" t="s">
        <v>531</v>
      </c>
      <c r="H194" s="155">
        <v>5.9</v>
      </c>
      <c r="I194" s="156">
        <v>142.19</v>
      </c>
      <c r="J194" s="156">
        <f>ROUND(I194*H194,2)</f>
        <v>838.92</v>
      </c>
      <c r="K194" s="157"/>
      <c r="L194" s="29"/>
      <c r="M194" s="158" t="s">
        <v>1</v>
      </c>
      <c r="N194" s="159" t="s">
        <v>40</v>
      </c>
      <c r="O194" s="160">
        <v>0</v>
      </c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0">
        <f>S194*H194</f>
        <v>0</v>
      </c>
      <c r="U194" s="161" t="s">
        <v>1</v>
      </c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2" t="s">
        <v>148</v>
      </c>
      <c r="AT194" s="162" t="s">
        <v>137</v>
      </c>
      <c r="AU194" s="162" t="s">
        <v>142</v>
      </c>
      <c r="AY194" s="14" t="s">
        <v>134</v>
      </c>
      <c r="BE194" s="163">
        <f>IF(N194="základná",J194,0)</f>
        <v>0</v>
      </c>
      <c r="BF194" s="163">
        <f>IF(N194="znížená",J194,0)</f>
        <v>838.92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4" t="s">
        <v>142</v>
      </c>
      <c r="BK194" s="163">
        <f>ROUND(I194*H194,2)</f>
        <v>838.92</v>
      </c>
      <c r="BL194" s="14" t="s">
        <v>148</v>
      </c>
      <c r="BM194" s="162" t="s">
        <v>231</v>
      </c>
    </row>
    <row r="195" spans="1:65" s="2" customFormat="1">
      <c r="A195" s="28"/>
      <c r="B195" s="29"/>
      <c r="C195" s="28"/>
      <c r="D195" s="164" t="s">
        <v>143</v>
      </c>
      <c r="E195" s="28"/>
      <c r="F195" s="165" t="s">
        <v>583</v>
      </c>
      <c r="G195" s="28"/>
      <c r="H195" s="28"/>
      <c r="I195" s="28"/>
      <c r="J195" s="28"/>
      <c r="K195" s="28"/>
      <c r="L195" s="29"/>
      <c r="M195" s="166"/>
      <c r="N195" s="167"/>
      <c r="O195" s="57"/>
      <c r="P195" s="57"/>
      <c r="Q195" s="57"/>
      <c r="R195" s="57"/>
      <c r="S195" s="57"/>
      <c r="T195" s="57"/>
      <c r="U195" s="5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4" t="s">
        <v>143</v>
      </c>
      <c r="AU195" s="14" t="s">
        <v>142</v>
      </c>
    </row>
    <row r="196" spans="1:65" s="2" customFormat="1" ht="33" customHeight="1">
      <c r="A196" s="28"/>
      <c r="B196" s="150"/>
      <c r="C196" s="151" t="s">
        <v>232</v>
      </c>
      <c r="D196" s="151" t="s">
        <v>137</v>
      </c>
      <c r="E196" s="152" t="s">
        <v>584</v>
      </c>
      <c r="F196" s="153" t="s">
        <v>585</v>
      </c>
      <c r="G196" s="154" t="s">
        <v>531</v>
      </c>
      <c r="H196" s="155">
        <v>5.9</v>
      </c>
      <c r="I196" s="156">
        <v>7.6</v>
      </c>
      <c r="J196" s="156">
        <f>ROUND(I196*H196,2)</f>
        <v>44.84</v>
      </c>
      <c r="K196" s="157"/>
      <c r="L196" s="29"/>
      <c r="M196" s="158" t="s">
        <v>1</v>
      </c>
      <c r="N196" s="159" t="s">
        <v>40</v>
      </c>
      <c r="O196" s="160">
        <v>0</v>
      </c>
      <c r="P196" s="160">
        <f>O196*H196</f>
        <v>0</v>
      </c>
      <c r="Q196" s="160">
        <v>0</v>
      </c>
      <c r="R196" s="160">
        <f>Q196*H196</f>
        <v>0</v>
      </c>
      <c r="S196" s="160">
        <v>0</v>
      </c>
      <c r="T196" s="160">
        <f>S196*H196</f>
        <v>0</v>
      </c>
      <c r="U196" s="161" t="s">
        <v>1</v>
      </c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2" t="s">
        <v>148</v>
      </c>
      <c r="AT196" s="162" t="s">
        <v>137</v>
      </c>
      <c r="AU196" s="162" t="s">
        <v>142</v>
      </c>
      <c r="AY196" s="14" t="s">
        <v>134</v>
      </c>
      <c r="BE196" s="163">
        <f>IF(N196="základná",J196,0)</f>
        <v>0</v>
      </c>
      <c r="BF196" s="163">
        <f>IF(N196="znížená",J196,0)</f>
        <v>44.84</v>
      </c>
      <c r="BG196" s="163">
        <f>IF(N196="zákl. prenesená",J196,0)</f>
        <v>0</v>
      </c>
      <c r="BH196" s="163">
        <f>IF(N196="zníž. prenesená",J196,0)</f>
        <v>0</v>
      </c>
      <c r="BI196" s="163">
        <f>IF(N196="nulová",J196,0)</f>
        <v>0</v>
      </c>
      <c r="BJ196" s="14" t="s">
        <v>142</v>
      </c>
      <c r="BK196" s="163">
        <f>ROUND(I196*H196,2)</f>
        <v>44.84</v>
      </c>
      <c r="BL196" s="14" t="s">
        <v>148</v>
      </c>
      <c r="BM196" s="162" t="s">
        <v>235</v>
      </c>
    </row>
    <row r="197" spans="1:65" s="2" customFormat="1" ht="19.5">
      <c r="A197" s="28"/>
      <c r="B197" s="29"/>
      <c r="C197" s="28"/>
      <c r="D197" s="164" t="s">
        <v>143</v>
      </c>
      <c r="E197" s="28"/>
      <c r="F197" s="165" t="s">
        <v>585</v>
      </c>
      <c r="G197" s="28"/>
      <c r="H197" s="28"/>
      <c r="I197" s="28"/>
      <c r="J197" s="28"/>
      <c r="K197" s="28"/>
      <c r="L197" s="29"/>
      <c r="M197" s="166"/>
      <c r="N197" s="167"/>
      <c r="O197" s="57"/>
      <c r="P197" s="57"/>
      <c r="Q197" s="57"/>
      <c r="R197" s="57"/>
      <c r="S197" s="57"/>
      <c r="T197" s="57"/>
      <c r="U197" s="5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T197" s="14" t="s">
        <v>143</v>
      </c>
      <c r="AU197" s="14" t="s">
        <v>142</v>
      </c>
    </row>
    <row r="198" spans="1:65" s="2" customFormat="1" ht="37.9" customHeight="1">
      <c r="A198" s="28"/>
      <c r="B198" s="150"/>
      <c r="C198" s="151" t="s">
        <v>189</v>
      </c>
      <c r="D198" s="151" t="s">
        <v>137</v>
      </c>
      <c r="E198" s="152" t="s">
        <v>586</v>
      </c>
      <c r="F198" s="153" t="s">
        <v>587</v>
      </c>
      <c r="G198" s="154" t="s">
        <v>401</v>
      </c>
      <c r="H198" s="155">
        <v>59</v>
      </c>
      <c r="I198" s="156">
        <v>5.01</v>
      </c>
      <c r="J198" s="156">
        <f>ROUND(I198*H198,2)</f>
        <v>295.58999999999997</v>
      </c>
      <c r="K198" s="157"/>
      <c r="L198" s="29"/>
      <c r="M198" s="158" t="s">
        <v>1</v>
      </c>
      <c r="N198" s="159" t="s">
        <v>40</v>
      </c>
      <c r="O198" s="160">
        <v>0</v>
      </c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0">
        <f>S198*H198</f>
        <v>0</v>
      </c>
      <c r="U198" s="161" t="s">
        <v>1</v>
      </c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62" t="s">
        <v>148</v>
      </c>
      <c r="AT198" s="162" t="s">
        <v>137</v>
      </c>
      <c r="AU198" s="162" t="s">
        <v>142</v>
      </c>
      <c r="AY198" s="14" t="s">
        <v>134</v>
      </c>
      <c r="BE198" s="163">
        <f>IF(N198="základná",J198,0)</f>
        <v>0</v>
      </c>
      <c r="BF198" s="163">
        <f>IF(N198="znížená",J198,0)</f>
        <v>295.58999999999997</v>
      </c>
      <c r="BG198" s="163">
        <f>IF(N198="zákl. prenesená",J198,0)</f>
        <v>0</v>
      </c>
      <c r="BH198" s="163">
        <f>IF(N198="zníž. prenesená",J198,0)</f>
        <v>0</v>
      </c>
      <c r="BI198" s="163">
        <f>IF(N198="nulová",J198,0)</f>
        <v>0</v>
      </c>
      <c r="BJ198" s="14" t="s">
        <v>142</v>
      </c>
      <c r="BK198" s="163">
        <f>ROUND(I198*H198,2)</f>
        <v>295.58999999999997</v>
      </c>
      <c r="BL198" s="14" t="s">
        <v>148</v>
      </c>
      <c r="BM198" s="162" t="s">
        <v>238</v>
      </c>
    </row>
    <row r="199" spans="1:65" s="2" customFormat="1" ht="19.5">
      <c r="A199" s="28"/>
      <c r="B199" s="29"/>
      <c r="C199" s="28"/>
      <c r="D199" s="164" t="s">
        <v>143</v>
      </c>
      <c r="E199" s="28"/>
      <c r="F199" s="165" t="s">
        <v>587</v>
      </c>
      <c r="G199" s="28"/>
      <c r="H199" s="28"/>
      <c r="I199" s="28"/>
      <c r="J199" s="28"/>
      <c r="K199" s="28"/>
      <c r="L199" s="29"/>
      <c r="M199" s="166"/>
      <c r="N199" s="167"/>
      <c r="O199" s="57"/>
      <c r="P199" s="57"/>
      <c r="Q199" s="57"/>
      <c r="R199" s="57"/>
      <c r="S199" s="57"/>
      <c r="T199" s="57"/>
      <c r="U199" s="5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4" t="s">
        <v>143</v>
      </c>
      <c r="AU199" s="14" t="s">
        <v>142</v>
      </c>
    </row>
    <row r="200" spans="1:65" s="2" customFormat="1" ht="24.2" customHeight="1">
      <c r="A200" s="28"/>
      <c r="B200" s="150"/>
      <c r="C200" s="151" t="s">
        <v>239</v>
      </c>
      <c r="D200" s="151" t="s">
        <v>137</v>
      </c>
      <c r="E200" s="152" t="s">
        <v>588</v>
      </c>
      <c r="F200" s="153" t="s">
        <v>589</v>
      </c>
      <c r="G200" s="154" t="s">
        <v>401</v>
      </c>
      <c r="H200" s="155">
        <v>4.5</v>
      </c>
      <c r="I200" s="156">
        <v>15.49</v>
      </c>
      <c r="J200" s="156">
        <f>ROUND(I200*H200,2)</f>
        <v>69.709999999999994</v>
      </c>
      <c r="K200" s="157"/>
      <c r="L200" s="29"/>
      <c r="M200" s="158" t="s">
        <v>1</v>
      </c>
      <c r="N200" s="159" t="s">
        <v>40</v>
      </c>
      <c r="O200" s="160">
        <v>0</v>
      </c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0">
        <f>S200*H200</f>
        <v>0</v>
      </c>
      <c r="U200" s="161" t="s">
        <v>1</v>
      </c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62" t="s">
        <v>148</v>
      </c>
      <c r="AT200" s="162" t="s">
        <v>137</v>
      </c>
      <c r="AU200" s="162" t="s">
        <v>142</v>
      </c>
      <c r="AY200" s="14" t="s">
        <v>134</v>
      </c>
      <c r="BE200" s="163">
        <f>IF(N200="základná",J200,0)</f>
        <v>0</v>
      </c>
      <c r="BF200" s="163">
        <f>IF(N200="znížená",J200,0)</f>
        <v>69.709999999999994</v>
      </c>
      <c r="BG200" s="163">
        <f>IF(N200="zákl. prenesená",J200,0)</f>
        <v>0</v>
      </c>
      <c r="BH200" s="163">
        <f>IF(N200="zníž. prenesená",J200,0)</f>
        <v>0</v>
      </c>
      <c r="BI200" s="163">
        <f>IF(N200="nulová",J200,0)</f>
        <v>0</v>
      </c>
      <c r="BJ200" s="14" t="s">
        <v>142</v>
      </c>
      <c r="BK200" s="163">
        <f>ROUND(I200*H200,2)</f>
        <v>69.709999999999994</v>
      </c>
      <c r="BL200" s="14" t="s">
        <v>148</v>
      </c>
      <c r="BM200" s="162" t="s">
        <v>242</v>
      </c>
    </row>
    <row r="201" spans="1:65" s="2" customFormat="1" ht="19.5">
      <c r="A201" s="28"/>
      <c r="B201" s="29"/>
      <c r="C201" s="28"/>
      <c r="D201" s="164" t="s">
        <v>143</v>
      </c>
      <c r="E201" s="28"/>
      <c r="F201" s="165" t="s">
        <v>589</v>
      </c>
      <c r="G201" s="28"/>
      <c r="H201" s="28"/>
      <c r="I201" s="28"/>
      <c r="J201" s="28"/>
      <c r="K201" s="28"/>
      <c r="L201" s="29"/>
      <c r="M201" s="166"/>
      <c r="N201" s="167"/>
      <c r="O201" s="57"/>
      <c r="P201" s="57"/>
      <c r="Q201" s="57"/>
      <c r="R201" s="57"/>
      <c r="S201" s="57"/>
      <c r="T201" s="57"/>
      <c r="U201" s="5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4" t="s">
        <v>143</v>
      </c>
      <c r="AU201" s="14" t="s">
        <v>142</v>
      </c>
    </row>
    <row r="202" spans="1:65" s="2" customFormat="1" ht="33" customHeight="1">
      <c r="A202" s="28"/>
      <c r="B202" s="150"/>
      <c r="C202" s="151" t="s">
        <v>193</v>
      </c>
      <c r="D202" s="151" t="s">
        <v>137</v>
      </c>
      <c r="E202" s="152" t="s">
        <v>590</v>
      </c>
      <c r="F202" s="153" t="s">
        <v>591</v>
      </c>
      <c r="G202" s="154" t="s">
        <v>401</v>
      </c>
      <c r="H202" s="155">
        <v>154.03</v>
      </c>
      <c r="I202" s="156">
        <v>39.56</v>
      </c>
      <c r="J202" s="156">
        <f>ROUND(I202*H202,2)</f>
        <v>6093.43</v>
      </c>
      <c r="K202" s="157"/>
      <c r="L202" s="29"/>
      <c r="M202" s="158" t="s">
        <v>1</v>
      </c>
      <c r="N202" s="159" t="s">
        <v>40</v>
      </c>
      <c r="O202" s="160">
        <v>0</v>
      </c>
      <c r="P202" s="160">
        <f>O202*H202</f>
        <v>0</v>
      </c>
      <c r="Q202" s="160">
        <v>0</v>
      </c>
      <c r="R202" s="160">
        <f>Q202*H202</f>
        <v>0</v>
      </c>
      <c r="S202" s="160">
        <v>0</v>
      </c>
      <c r="T202" s="160">
        <f>S202*H202</f>
        <v>0</v>
      </c>
      <c r="U202" s="161" t="s">
        <v>1</v>
      </c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62" t="s">
        <v>148</v>
      </c>
      <c r="AT202" s="162" t="s">
        <v>137</v>
      </c>
      <c r="AU202" s="162" t="s">
        <v>142</v>
      </c>
      <c r="AY202" s="14" t="s">
        <v>134</v>
      </c>
      <c r="BE202" s="163">
        <f>IF(N202="základná",J202,0)</f>
        <v>0</v>
      </c>
      <c r="BF202" s="163">
        <f>IF(N202="znížená",J202,0)</f>
        <v>6093.43</v>
      </c>
      <c r="BG202" s="163">
        <f>IF(N202="zákl. prenesená",J202,0)</f>
        <v>0</v>
      </c>
      <c r="BH202" s="163">
        <f>IF(N202="zníž. prenesená",J202,0)</f>
        <v>0</v>
      </c>
      <c r="BI202" s="163">
        <f>IF(N202="nulová",J202,0)</f>
        <v>0</v>
      </c>
      <c r="BJ202" s="14" t="s">
        <v>142</v>
      </c>
      <c r="BK202" s="163">
        <f>ROUND(I202*H202,2)</f>
        <v>6093.43</v>
      </c>
      <c r="BL202" s="14" t="s">
        <v>148</v>
      </c>
      <c r="BM202" s="162" t="s">
        <v>245</v>
      </c>
    </row>
    <row r="203" spans="1:65" s="2" customFormat="1" ht="19.5">
      <c r="A203" s="28"/>
      <c r="B203" s="29"/>
      <c r="C203" s="28"/>
      <c r="D203" s="164" t="s">
        <v>143</v>
      </c>
      <c r="E203" s="28"/>
      <c r="F203" s="165" t="s">
        <v>591</v>
      </c>
      <c r="G203" s="28"/>
      <c r="H203" s="28"/>
      <c r="I203" s="28"/>
      <c r="J203" s="28"/>
      <c r="K203" s="28"/>
      <c r="L203" s="29"/>
      <c r="M203" s="166"/>
      <c r="N203" s="167"/>
      <c r="O203" s="57"/>
      <c r="P203" s="57"/>
      <c r="Q203" s="57"/>
      <c r="R203" s="57"/>
      <c r="S203" s="57"/>
      <c r="T203" s="57"/>
      <c r="U203" s="5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T203" s="14" t="s">
        <v>143</v>
      </c>
      <c r="AU203" s="14" t="s">
        <v>142</v>
      </c>
    </row>
    <row r="204" spans="1:65" s="2" customFormat="1" ht="24.2" customHeight="1">
      <c r="A204" s="28"/>
      <c r="B204" s="150"/>
      <c r="C204" s="151" t="s">
        <v>246</v>
      </c>
      <c r="D204" s="151" t="s">
        <v>137</v>
      </c>
      <c r="E204" s="152" t="s">
        <v>592</v>
      </c>
      <c r="F204" s="153" t="s">
        <v>593</v>
      </c>
      <c r="G204" s="154" t="s">
        <v>401</v>
      </c>
      <c r="H204" s="155">
        <v>4.5</v>
      </c>
      <c r="I204" s="156">
        <v>32.33</v>
      </c>
      <c r="J204" s="156">
        <f>ROUND(I204*H204,2)</f>
        <v>145.49</v>
      </c>
      <c r="K204" s="157"/>
      <c r="L204" s="29"/>
      <c r="M204" s="158" t="s">
        <v>1</v>
      </c>
      <c r="N204" s="159" t="s">
        <v>40</v>
      </c>
      <c r="O204" s="160">
        <v>0</v>
      </c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0">
        <f>S204*H204</f>
        <v>0</v>
      </c>
      <c r="U204" s="161" t="s">
        <v>1</v>
      </c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62" t="s">
        <v>148</v>
      </c>
      <c r="AT204" s="162" t="s">
        <v>137</v>
      </c>
      <c r="AU204" s="162" t="s">
        <v>142</v>
      </c>
      <c r="AY204" s="14" t="s">
        <v>134</v>
      </c>
      <c r="BE204" s="163">
        <f>IF(N204="základná",J204,0)</f>
        <v>0</v>
      </c>
      <c r="BF204" s="163">
        <f>IF(N204="znížená",J204,0)</f>
        <v>145.49</v>
      </c>
      <c r="BG204" s="163">
        <f>IF(N204="zákl. prenesená",J204,0)</f>
        <v>0</v>
      </c>
      <c r="BH204" s="163">
        <f>IF(N204="zníž. prenesená",J204,0)</f>
        <v>0</v>
      </c>
      <c r="BI204" s="163">
        <f>IF(N204="nulová",J204,0)</f>
        <v>0</v>
      </c>
      <c r="BJ204" s="14" t="s">
        <v>142</v>
      </c>
      <c r="BK204" s="163">
        <f>ROUND(I204*H204,2)</f>
        <v>145.49</v>
      </c>
      <c r="BL204" s="14" t="s">
        <v>148</v>
      </c>
      <c r="BM204" s="162" t="s">
        <v>249</v>
      </c>
    </row>
    <row r="205" spans="1:65" s="2" customFormat="1" ht="19.5">
      <c r="A205" s="28"/>
      <c r="B205" s="29"/>
      <c r="C205" s="28"/>
      <c r="D205" s="164" t="s">
        <v>143</v>
      </c>
      <c r="E205" s="28"/>
      <c r="F205" s="165" t="s">
        <v>593</v>
      </c>
      <c r="G205" s="28"/>
      <c r="H205" s="28"/>
      <c r="I205" s="28"/>
      <c r="J205" s="28"/>
      <c r="K205" s="28"/>
      <c r="L205" s="29"/>
      <c r="M205" s="166"/>
      <c r="N205" s="167"/>
      <c r="O205" s="57"/>
      <c r="P205" s="57"/>
      <c r="Q205" s="57"/>
      <c r="R205" s="57"/>
      <c r="S205" s="57"/>
      <c r="T205" s="57"/>
      <c r="U205" s="5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4" t="s">
        <v>143</v>
      </c>
      <c r="AU205" s="14" t="s">
        <v>142</v>
      </c>
    </row>
    <row r="206" spans="1:65" s="2" customFormat="1" ht="24.2" customHeight="1">
      <c r="A206" s="28"/>
      <c r="B206" s="150"/>
      <c r="C206" s="151" t="s">
        <v>196</v>
      </c>
      <c r="D206" s="151" t="s">
        <v>137</v>
      </c>
      <c r="E206" s="152" t="s">
        <v>594</v>
      </c>
      <c r="F206" s="153" t="s">
        <v>595</v>
      </c>
      <c r="G206" s="154" t="s">
        <v>140</v>
      </c>
      <c r="H206" s="155">
        <v>118</v>
      </c>
      <c r="I206" s="156">
        <v>3.39</v>
      </c>
      <c r="J206" s="156">
        <f>ROUND(I206*H206,2)</f>
        <v>400.02</v>
      </c>
      <c r="K206" s="157"/>
      <c r="L206" s="29"/>
      <c r="M206" s="158" t="s">
        <v>1</v>
      </c>
      <c r="N206" s="159" t="s">
        <v>40</v>
      </c>
      <c r="O206" s="160">
        <v>0</v>
      </c>
      <c r="P206" s="160">
        <f>O206*H206</f>
        <v>0</v>
      </c>
      <c r="Q206" s="160">
        <v>0</v>
      </c>
      <c r="R206" s="160">
        <f>Q206*H206</f>
        <v>0</v>
      </c>
      <c r="S206" s="160">
        <v>0</v>
      </c>
      <c r="T206" s="160">
        <f>S206*H206</f>
        <v>0</v>
      </c>
      <c r="U206" s="161" t="s">
        <v>1</v>
      </c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2" t="s">
        <v>148</v>
      </c>
      <c r="AT206" s="162" t="s">
        <v>137</v>
      </c>
      <c r="AU206" s="162" t="s">
        <v>142</v>
      </c>
      <c r="AY206" s="14" t="s">
        <v>134</v>
      </c>
      <c r="BE206" s="163">
        <f>IF(N206="základná",J206,0)</f>
        <v>0</v>
      </c>
      <c r="BF206" s="163">
        <f>IF(N206="znížená",J206,0)</f>
        <v>400.02</v>
      </c>
      <c r="BG206" s="163">
        <f>IF(N206="zákl. prenesená",J206,0)</f>
        <v>0</v>
      </c>
      <c r="BH206" s="163">
        <f>IF(N206="zníž. prenesená",J206,0)</f>
        <v>0</v>
      </c>
      <c r="BI206" s="163">
        <f>IF(N206="nulová",J206,0)</f>
        <v>0</v>
      </c>
      <c r="BJ206" s="14" t="s">
        <v>142</v>
      </c>
      <c r="BK206" s="163">
        <f>ROUND(I206*H206,2)</f>
        <v>400.02</v>
      </c>
      <c r="BL206" s="14" t="s">
        <v>148</v>
      </c>
      <c r="BM206" s="162" t="s">
        <v>141</v>
      </c>
    </row>
    <row r="207" spans="1:65" s="2" customFormat="1" ht="19.5">
      <c r="A207" s="28"/>
      <c r="B207" s="29"/>
      <c r="C207" s="28"/>
      <c r="D207" s="164" t="s">
        <v>143</v>
      </c>
      <c r="E207" s="28"/>
      <c r="F207" s="165" t="s">
        <v>595</v>
      </c>
      <c r="G207" s="28"/>
      <c r="H207" s="28"/>
      <c r="I207" s="28"/>
      <c r="J207" s="28"/>
      <c r="K207" s="28"/>
      <c r="L207" s="29"/>
      <c r="M207" s="166"/>
      <c r="N207" s="167"/>
      <c r="O207" s="57"/>
      <c r="P207" s="57"/>
      <c r="Q207" s="57"/>
      <c r="R207" s="57"/>
      <c r="S207" s="57"/>
      <c r="T207" s="57"/>
      <c r="U207" s="5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4" t="s">
        <v>143</v>
      </c>
      <c r="AU207" s="14" t="s">
        <v>142</v>
      </c>
    </row>
    <row r="208" spans="1:65" s="2" customFormat="1" ht="24.2" customHeight="1">
      <c r="A208" s="28"/>
      <c r="B208" s="150"/>
      <c r="C208" s="151" t="s">
        <v>252</v>
      </c>
      <c r="D208" s="151" t="s">
        <v>137</v>
      </c>
      <c r="E208" s="152" t="s">
        <v>596</v>
      </c>
      <c r="F208" s="153" t="s">
        <v>597</v>
      </c>
      <c r="G208" s="154" t="s">
        <v>151</v>
      </c>
      <c r="H208" s="155">
        <v>5</v>
      </c>
      <c r="I208" s="156">
        <v>67.83</v>
      </c>
      <c r="J208" s="156">
        <f>ROUND(I208*H208,2)</f>
        <v>339.15</v>
      </c>
      <c r="K208" s="157"/>
      <c r="L208" s="29"/>
      <c r="M208" s="158" t="s">
        <v>1</v>
      </c>
      <c r="N208" s="159" t="s">
        <v>40</v>
      </c>
      <c r="O208" s="160">
        <v>0</v>
      </c>
      <c r="P208" s="160">
        <f>O208*H208</f>
        <v>0</v>
      </c>
      <c r="Q208" s="160">
        <v>0</v>
      </c>
      <c r="R208" s="160">
        <f>Q208*H208</f>
        <v>0</v>
      </c>
      <c r="S208" s="160">
        <v>0</v>
      </c>
      <c r="T208" s="160">
        <f>S208*H208</f>
        <v>0</v>
      </c>
      <c r="U208" s="161" t="s">
        <v>1</v>
      </c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62" t="s">
        <v>148</v>
      </c>
      <c r="AT208" s="162" t="s">
        <v>137</v>
      </c>
      <c r="AU208" s="162" t="s">
        <v>142</v>
      </c>
      <c r="AY208" s="14" t="s">
        <v>134</v>
      </c>
      <c r="BE208" s="163">
        <f>IF(N208="základná",J208,0)</f>
        <v>0</v>
      </c>
      <c r="BF208" s="163">
        <f>IF(N208="znížená",J208,0)</f>
        <v>339.15</v>
      </c>
      <c r="BG208" s="163">
        <f>IF(N208="zákl. prenesená",J208,0)</f>
        <v>0</v>
      </c>
      <c r="BH208" s="163">
        <f>IF(N208="zníž. prenesená",J208,0)</f>
        <v>0</v>
      </c>
      <c r="BI208" s="163">
        <f>IF(N208="nulová",J208,0)</f>
        <v>0</v>
      </c>
      <c r="BJ208" s="14" t="s">
        <v>142</v>
      </c>
      <c r="BK208" s="163">
        <f>ROUND(I208*H208,2)</f>
        <v>339.15</v>
      </c>
      <c r="BL208" s="14" t="s">
        <v>148</v>
      </c>
      <c r="BM208" s="162" t="s">
        <v>255</v>
      </c>
    </row>
    <row r="209" spans="1:65" s="2" customFormat="1" ht="19.5">
      <c r="A209" s="28"/>
      <c r="B209" s="29"/>
      <c r="C209" s="28"/>
      <c r="D209" s="164" t="s">
        <v>143</v>
      </c>
      <c r="E209" s="28"/>
      <c r="F209" s="165" t="s">
        <v>597</v>
      </c>
      <c r="G209" s="28"/>
      <c r="H209" s="28"/>
      <c r="I209" s="28"/>
      <c r="J209" s="28"/>
      <c r="K209" s="28"/>
      <c r="L209" s="29"/>
      <c r="M209" s="166"/>
      <c r="N209" s="167"/>
      <c r="O209" s="57"/>
      <c r="P209" s="57"/>
      <c r="Q209" s="57"/>
      <c r="R209" s="57"/>
      <c r="S209" s="57"/>
      <c r="T209" s="57"/>
      <c r="U209" s="5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T209" s="14" t="s">
        <v>143</v>
      </c>
      <c r="AU209" s="14" t="s">
        <v>142</v>
      </c>
    </row>
    <row r="210" spans="1:65" s="2" customFormat="1" ht="16.5" customHeight="1">
      <c r="A210" s="28"/>
      <c r="B210" s="150"/>
      <c r="C210" s="168" t="s">
        <v>200</v>
      </c>
      <c r="D210" s="168" t="s">
        <v>131</v>
      </c>
      <c r="E210" s="169" t="s">
        <v>598</v>
      </c>
      <c r="F210" s="170" t="s">
        <v>599</v>
      </c>
      <c r="G210" s="171" t="s">
        <v>151</v>
      </c>
      <c r="H210" s="172">
        <v>3</v>
      </c>
      <c r="I210" s="173">
        <v>33.14</v>
      </c>
      <c r="J210" s="173">
        <f>ROUND(I210*H210,2)</f>
        <v>99.42</v>
      </c>
      <c r="K210" s="174"/>
      <c r="L210" s="175"/>
      <c r="M210" s="176" t="s">
        <v>1</v>
      </c>
      <c r="N210" s="177" t="s">
        <v>40</v>
      </c>
      <c r="O210" s="160">
        <v>0</v>
      </c>
      <c r="P210" s="160">
        <f>O210*H210</f>
        <v>0</v>
      </c>
      <c r="Q210" s="160">
        <v>0</v>
      </c>
      <c r="R210" s="160">
        <f>Q210*H210</f>
        <v>0</v>
      </c>
      <c r="S210" s="160">
        <v>0</v>
      </c>
      <c r="T210" s="160">
        <f>S210*H210</f>
        <v>0</v>
      </c>
      <c r="U210" s="161" t="s">
        <v>1</v>
      </c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62" t="s">
        <v>155</v>
      </c>
      <c r="AT210" s="162" t="s">
        <v>131</v>
      </c>
      <c r="AU210" s="162" t="s">
        <v>142</v>
      </c>
      <c r="AY210" s="14" t="s">
        <v>134</v>
      </c>
      <c r="BE210" s="163">
        <f>IF(N210="základná",J210,0)</f>
        <v>0</v>
      </c>
      <c r="BF210" s="163">
        <f>IF(N210="znížená",J210,0)</f>
        <v>99.42</v>
      </c>
      <c r="BG210" s="163">
        <f>IF(N210="zákl. prenesená",J210,0)</f>
        <v>0</v>
      </c>
      <c r="BH210" s="163">
        <f>IF(N210="zníž. prenesená",J210,0)</f>
        <v>0</v>
      </c>
      <c r="BI210" s="163">
        <f>IF(N210="nulová",J210,0)</f>
        <v>0</v>
      </c>
      <c r="BJ210" s="14" t="s">
        <v>142</v>
      </c>
      <c r="BK210" s="163">
        <f>ROUND(I210*H210,2)</f>
        <v>99.42</v>
      </c>
      <c r="BL210" s="14" t="s">
        <v>148</v>
      </c>
      <c r="BM210" s="162" t="s">
        <v>259</v>
      </c>
    </row>
    <row r="211" spans="1:65" s="2" customFormat="1">
      <c r="A211" s="28"/>
      <c r="B211" s="29"/>
      <c r="C211" s="28"/>
      <c r="D211" s="164" t="s">
        <v>143</v>
      </c>
      <c r="E211" s="28"/>
      <c r="F211" s="165" t="s">
        <v>599</v>
      </c>
      <c r="G211" s="28"/>
      <c r="H211" s="28"/>
      <c r="I211" s="28"/>
      <c r="J211" s="28"/>
      <c r="K211" s="28"/>
      <c r="L211" s="29"/>
      <c r="M211" s="166"/>
      <c r="N211" s="167"/>
      <c r="O211" s="57"/>
      <c r="P211" s="57"/>
      <c r="Q211" s="57"/>
      <c r="R211" s="57"/>
      <c r="S211" s="57"/>
      <c r="T211" s="57"/>
      <c r="U211" s="5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4" t="s">
        <v>143</v>
      </c>
      <c r="AU211" s="14" t="s">
        <v>142</v>
      </c>
    </row>
    <row r="212" spans="1:65" s="2" customFormat="1" ht="16.5" customHeight="1">
      <c r="A212" s="28"/>
      <c r="B212" s="150"/>
      <c r="C212" s="168" t="s">
        <v>260</v>
      </c>
      <c r="D212" s="168" t="s">
        <v>131</v>
      </c>
      <c r="E212" s="169" t="s">
        <v>600</v>
      </c>
      <c r="F212" s="170" t="s">
        <v>601</v>
      </c>
      <c r="G212" s="171" t="s">
        <v>151</v>
      </c>
      <c r="H212" s="172">
        <v>2</v>
      </c>
      <c r="I212" s="173">
        <v>38.01</v>
      </c>
      <c r="J212" s="173">
        <f>ROUND(I212*H212,2)</f>
        <v>76.02</v>
      </c>
      <c r="K212" s="174"/>
      <c r="L212" s="175"/>
      <c r="M212" s="176" t="s">
        <v>1</v>
      </c>
      <c r="N212" s="177" t="s">
        <v>40</v>
      </c>
      <c r="O212" s="160">
        <v>0</v>
      </c>
      <c r="P212" s="160">
        <f>O212*H212</f>
        <v>0</v>
      </c>
      <c r="Q212" s="160">
        <v>0</v>
      </c>
      <c r="R212" s="160">
        <f>Q212*H212</f>
        <v>0</v>
      </c>
      <c r="S212" s="160">
        <v>0</v>
      </c>
      <c r="T212" s="160">
        <f>S212*H212</f>
        <v>0</v>
      </c>
      <c r="U212" s="161" t="s">
        <v>1</v>
      </c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62" t="s">
        <v>155</v>
      </c>
      <c r="AT212" s="162" t="s">
        <v>131</v>
      </c>
      <c r="AU212" s="162" t="s">
        <v>142</v>
      </c>
      <c r="AY212" s="14" t="s">
        <v>134</v>
      </c>
      <c r="BE212" s="163">
        <f>IF(N212="základná",J212,0)</f>
        <v>0</v>
      </c>
      <c r="BF212" s="163">
        <f>IF(N212="znížená",J212,0)</f>
        <v>76.02</v>
      </c>
      <c r="BG212" s="163">
        <f>IF(N212="zákl. prenesená",J212,0)</f>
        <v>0</v>
      </c>
      <c r="BH212" s="163">
        <f>IF(N212="zníž. prenesená",J212,0)</f>
        <v>0</v>
      </c>
      <c r="BI212" s="163">
        <f>IF(N212="nulová",J212,0)</f>
        <v>0</v>
      </c>
      <c r="BJ212" s="14" t="s">
        <v>142</v>
      </c>
      <c r="BK212" s="163">
        <f>ROUND(I212*H212,2)</f>
        <v>76.02</v>
      </c>
      <c r="BL212" s="14" t="s">
        <v>148</v>
      </c>
      <c r="BM212" s="162" t="s">
        <v>264</v>
      </c>
    </row>
    <row r="213" spans="1:65" s="2" customFormat="1">
      <c r="A213" s="28"/>
      <c r="B213" s="29"/>
      <c r="C213" s="28"/>
      <c r="D213" s="164" t="s">
        <v>143</v>
      </c>
      <c r="E213" s="28"/>
      <c r="F213" s="165" t="s">
        <v>601</v>
      </c>
      <c r="G213" s="28"/>
      <c r="H213" s="28"/>
      <c r="I213" s="28"/>
      <c r="J213" s="28"/>
      <c r="K213" s="28"/>
      <c r="L213" s="29"/>
      <c r="M213" s="166"/>
      <c r="N213" s="167"/>
      <c r="O213" s="57"/>
      <c r="P213" s="57"/>
      <c r="Q213" s="57"/>
      <c r="R213" s="57"/>
      <c r="S213" s="57"/>
      <c r="T213" s="57"/>
      <c r="U213" s="5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4" t="s">
        <v>143</v>
      </c>
      <c r="AU213" s="14" t="s">
        <v>142</v>
      </c>
    </row>
    <row r="214" spans="1:65" s="12" customFormat="1" ht="22.9" customHeight="1">
      <c r="B214" s="138"/>
      <c r="D214" s="139" t="s">
        <v>73</v>
      </c>
      <c r="E214" s="148" t="s">
        <v>170</v>
      </c>
      <c r="F214" s="148" t="s">
        <v>272</v>
      </c>
      <c r="J214" s="149">
        <f>BK214</f>
        <v>30112.69</v>
      </c>
      <c r="L214" s="138"/>
      <c r="M214" s="142"/>
      <c r="N214" s="143"/>
      <c r="O214" s="143"/>
      <c r="P214" s="144">
        <f>SUM(P215:P304)</f>
        <v>0</v>
      </c>
      <c r="Q214" s="143"/>
      <c r="R214" s="144">
        <f>SUM(R215:R304)</f>
        <v>0</v>
      </c>
      <c r="S214" s="143"/>
      <c r="T214" s="144">
        <f>SUM(T215:T304)</f>
        <v>0</v>
      </c>
      <c r="U214" s="145"/>
      <c r="AR214" s="139" t="s">
        <v>82</v>
      </c>
      <c r="AT214" s="146" t="s">
        <v>73</v>
      </c>
      <c r="AU214" s="146" t="s">
        <v>82</v>
      </c>
      <c r="AY214" s="139" t="s">
        <v>134</v>
      </c>
      <c r="BK214" s="147">
        <f>SUM(BK215:BK304)</f>
        <v>30112.69</v>
      </c>
    </row>
    <row r="215" spans="1:65" s="2" customFormat="1" ht="33" customHeight="1">
      <c r="A215" s="28"/>
      <c r="B215" s="150"/>
      <c r="C215" s="151" t="s">
        <v>203</v>
      </c>
      <c r="D215" s="151" t="s">
        <v>137</v>
      </c>
      <c r="E215" s="152" t="s">
        <v>602</v>
      </c>
      <c r="F215" s="153" t="s">
        <v>603</v>
      </c>
      <c r="G215" s="154" t="s">
        <v>140</v>
      </c>
      <c r="H215" s="155">
        <v>118</v>
      </c>
      <c r="I215" s="156">
        <v>11.48</v>
      </c>
      <c r="J215" s="156">
        <f>ROUND(I215*H215,2)</f>
        <v>1354.64</v>
      </c>
      <c r="K215" s="157"/>
      <c r="L215" s="29"/>
      <c r="M215" s="158" t="s">
        <v>1</v>
      </c>
      <c r="N215" s="159" t="s">
        <v>40</v>
      </c>
      <c r="O215" s="160">
        <v>0</v>
      </c>
      <c r="P215" s="160">
        <f>O215*H215</f>
        <v>0</v>
      </c>
      <c r="Q215" s="160">
        <v>0</v>
      </c>
      <c r="R215" s="160">
        <f>Q215*H215</f>
        <v>0</v>
      </c>
      <c r="S215" s="160">
        <v>0</v>
      </c>
      <c r="T215" s="160">
        <f>S215*H215</f>
        <v>0</v>
      </c>
      <c r="U215" s="161" t="s">
        <v>1</v>
      </c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2" t="s">
        <v>148</v>
      </c>
      <c r="AT215" s="162" t="s">
        <v>137</v>
      </c>
      <c r="AU215" s="162" t="s">
        <v>142</v>
      </c>
      <c r="AY215" s="14" t="s">
        <v>134</v>
      </c>
      <c r="BE215" s="163">
        <f>IF(N215="základná",J215,0)</f>
        <v>0</v>
      </c>
      <c r="BF215" s="163">
        <f>IF(N215="znížená",J215,0)</f>
        <v>1354.64</v>
      </c>
      <c r="BG215" s="163">
        <f>IF(N215="zákl. prenesená",J215,0)</f>
        <v>0</v>
      </c>
      <c r="BH215" s="163">
        <f>IF(N215="zníž. prenesená",J215,0)</f>
        <v>0</v>
      </c>
      <c r="BI215" s="163">
        <f>IF(N215="nulová",J215,0)</f>
        <v>0</v>
      </c>
      <c r="BJ215" s="14" t="s">
        <v>142</v>
      </c>
      <c r="BK215" s="163">
        <f>ROUND(I215*H215,2)</f>
        <v>1354.64</v>
      </c>
      <c r="BL215" s="14" t="s">
        <v>148</v>
      </c>
      <c r="BM215" s="162" t="s">
        <v>267</v>
      </c>
    </row>
    <row r="216" spans="1:65" s="2" customFormat="1" ht="19.5">
      <c r="A216" s="28"/>
      <c r="B216" s="29"/>
      <c r="C216" s="28"/>
      <c r="D216" s="164" t="s">
        <v>143</v>
      </c>
      <c r="E216" s="28"/>
      <c r="F216" s="165" t="s">
        <v>603</v>
      </c>
      <c r="G216" s="28"/>
      <c r="H216" s="28"/>
      <c r="I216" s="28"/>
      <c r="J216" s="28"/>
      <c r="K216" s="28"/>
      <c r="L216" s="29"/>
      <c r="M216" s="166"/>
      <c r="N216" s="167"/>
      <c r="O216" s="57"/>
      <c r="P216" s="57"/>
      <c r="Q216" s="57"/>
      <c r="R216" s="57"/>
      <c r="S216" s="57"/>
      <c r="T216" s="57"/>
      <c r="U216" s="5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4" t="s">
        <v>143</v>
      </c>
      <c r="AU216" s="14" t="s">
        <v>142</v>
      </c>
    </row>
    <row r="217" spans="1:65" s="2" customFormat="1" ht="16.5" customHeight="1">
      <c r="A217" s="28"/>
      <c r="B217" s="150"/>
      <c r="C217" s="168" t="s">
        <v>268</v>
      </c>
      <c r="D217" s="168" t="s">
        <v>131</v>
      </c>
      <c r="E217" s="169" t="s">
        <v>604</v>
      </c>
      <c r="F217" s="170" t="s">
        <v>605</v>
      </c>
      <c r="G217" s="171" t="s">
        <v>151</v>
      </c>
      <c r="H217" s="172">
        <v>119.18</v>
      </c>
      <c r="I217" s="173">
        <v>6.39</v>
      </c>
      <c r="J217" s="173">
        <f>ROUND(I217*H217,2)</f>
        <v>761.56</v>
      </c>
      <c r="K217" s="174"/>
      <c r="L217" s="175"/>
      <c r="M217" s="176" t="s">
        <v>1</v>
      </c>
      <c r="N217" s="177" t="s">
        <v>40</v>
      </c>
      <c r="O217" s="160">
        <v>0</v>
      </c>
      <c r="P217" s="160">
        <f>O217*H217</f>
        <v>0</v>
      </c>
      <c r="Q217" s="160">
        <v>0</v>
      </c>
      <c r="R217" s="160">
        <f>Q217*H217</f>
        <v>0</v>
      </c>
      <c r="S217" s="160">
        <v>0</v>
      </c>
      <c r="T217" s="160">
        <f>S217*H217</f>
        <v>0</v>
      </c>
      <c r="U217" s="161" t="s">
        <v>1</v>
      </c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62" t="s">
        <v>155</v>
      </c>
      <c r="AT217" s="162" t="s">
        <v>131</v>
      </c>
      <c r="AU217" s="162" t="s">
        <v>142</v>
      </c>
      <c r="AY217" s="14" t="s">
        <v>134</v>
      </c>
      <c r="BE217" s="163">
        <f>IF(N217="základná",J217,0)</f>
        <v>0</v>
      </c>
      <c r="BF217" s="163">
        <f>IF(N217="znížená",J217,0)</f>
        <v>761.56</v>
      </c>
      <c r="BG217" s="163">
        <f>IF(N217="zákl. prenesená",J217,0)</f>
        <v>0</v>
      </c>
      <c r="BH217" s="163">
        <f>IF(N217="zníž. prenesená",J217,0)</f>
        <v>0</v>
      </c>
      <c r="BI217" s="163">
        <f>IF(N217="nulová",J217,0)</f>
        <v>0</v>
      </c>
      <c r="BJ217" s="14" t="s">
        <v>142</v>
      </c>
      <c r="BK217" s="163">
        <f>ROUND(I217*H217,2)</f>
        <v>761.56</v>
      </c>
      <c r="BL217" s="14" t="s">
        <v>148</v>
      </c>
      <c r="BM217" s="162" t="s">
        <v>271</v>
      </c>
    </row>
    <row r="218" spans="1:65" s="2" customFormat="1">
      <c r="A218" s="28"/>
      <c r="B218" s="29"/>
      <c r="C218" s="28"/>
      <c r="D218" s="164" t="s">
        <v>143</v>
      </c>
      <c r="E218" s="28"/>
      <c r="F218" s="165" t="s">
        <v>605</v>
      </c>
      <c r="G218" s="28"/>
      <c r="H218" s="28"/>
      <c r="I218" s="28"/>
      <c r="J218" s="28"/>
      <c r="K218" s="28"/>
      <c r="L218" s="29"/>
      <c r="M218" s="166"/>
      <c r="N218" s="167"/>
      <c r="O218" s="57"/>
      <c r="P218" s="57"/>
      <c r="Q218" s="57"/>
      <c r="R218" s="57"/>
      <c r="S218" s="57"/>
      <c r="T218" s="57"/>
      <c r="U218" s="5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T218" s="14" t="s">
        <v>143</v>
      </c>
      <c r="AU218" s="14" t="s">
        <v>142</v>
      </c>
    </row>
    <row r="219" spans="1:65" s="2" customFormat="1" ht="33" customHeight="1">
      <c r="A219" s="28"/>
      <c r="B219" s="150"/>
      <c r="C219" s="151" t="s">
        <v>207</v>
      </c>
      <c r="D219" s="151" t="s">
        <v>137</v>
      </c>
      <c r="E219" s="152" t="s">
        <v>606</v>
      </c>
      <c r="F219" s="153" t="s">
        <v>607</v>
      </c>
      <c r="G219" s="154" t="s">
        <v>531</v>
      </c>
      <c r="H219" s="155">
        <v>7.08</v>
      </c>
      <c r="I219" s="156">
        <v>95.7</v>
      </c>
      <c r="J219" s="156">
        <f>ROUND(I219*H219,2)</f>
        <v>677.56</v>
      </c>
      <c r="K219" s="157"/>
      <c r="L219" s="29"/>
      <c r="M219" s="158" t="s">
        <v>1</v>
      </c>
      <c r="N219" s="159" t="s">
        <v>40</v>
      </c>
      <c r="O219" s="160">
        <v>0</v>
      </c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0">
        <f>S219*H219</f>
        <v>0</v>
      </c>
      <c r="U219" s="161" t="s">
        <v>1</v>
      </c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2" t="s">
        <v>148</v>
      </c>
      <c r="AT219" s="162" t="s">
        <v>137</v>
      </c>
      <c r="AU219" s="162" t="s">
        <v>142</v>
      </c>
      <c r="AY219" s="14" t="s">
        <v>134</v>
      </c>
      <c r="BE219" s="163">
        <f>IF(N219="základná",J219,0)</f>
        <v>0</v>
      </c>
      <c r="BF219" s="163">
        <f>IF(N219="znížená",J219,0)</f>
        <v>677.56</v>
      </c>
      <c r="BG219" s="163">
        <f>IF(N219="zákl. prenesená",J219,0)</f>
        <v>0</v>
      </c>
      <c r="BH219" s="163">
        <f>IF(N219="zníž. prenesená",J219,0)</f>
        <v>0</v>
      </c>
      <c r="BI219" s="163">
        <f>IF(N219="nulová",J219,0)</f>
        <v>0</v>
      </c>
      <c r="BJ219" s="14" t="s">
        <v>142</v>
      </c>
      <c r="BK219" s="163">
        <f>ROUND(I219*H219,2)</f>
        <v>677.56</v>
      </c>
      <c r="BL219" s="14" t="s">
        <v>148</v>
      </c>
      <c r="BM219" s="162" t="s">
        <v>276</v>
      </c>
    </row>
    <row r="220" spans="1:65" s="2" customFormat="1" ht="19.5">
      <c r="A220" s="28"/>
      <c r="B220" s="29"/>
      <c r="C220" s="28"/>
      <c r="D220" s="164" t="s">
        <v>143</v>
      </c>
      <c r="E220" s="28"/>
      <c r="F220" s="165" t="s">
        <v>607</v>
      </c>
      <c r="G220" s="28"/>
      <c r="H220" s="28"/>
      <c r="I220" s="28"/>
      <c r="J220" s="28"/>
      <c r="K220" s="28"/>
      <c r="L220" s="29"/>
      <c r="M220" s="166"/>
      <c r="N220" s="167"/>
      <c r="O220" s="57"/>
      <c r="P220" s="57"/>
      <c r="Q220" s="57"/>
      <c r="R220" s="57"/>
      <c r="S220" s="57"/>
      <c r="T220" s="57"/>
      <c r="U220" s="5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4" t="s">
        <v>143</v>
      </c>
      <c r="AU220" s="14" t="s">
        <v>142</v>
      </c>
    </row>
    <row r="221" spans="1:65" s="2" customFormat="1" ht="37.9" customHeight="1">
      <c r="A221" s="28"/>
      <c r="B221" s="150"/>
      <c r="C221" s="151" t="s">
        <v>279</v>
      </c>
      <c r="D221" s="151" t="s">
        <v>137</v>
      </c>
      <c r="E221" s="152" t="s">
        <v>608</v>
      </c>
      <c r="F221" s="153" t="s">
        <v>609</v>
      </c>
      <c r="G221" s="154" t="s">
        <v>401</v>
      </c>
      <c r="H221" s="155">
        <v>600</v>
      </c>
      <c r="I221" s="156">
        <v>2.86</v>
      </c>
      <c r="J221" s="156">
        <f>ROUND(I221*H221,2)</f>
        <v>1716</v>
      </c>
      <c r="K221" s="157"/>
      <c r="L221" s="29"/>
      <c r="M221" s="158" t="s">
        <v>1</v>
      </c>
      <c r="N221" s="159" t="s">
        <v>40</v>
      </c>
      <c r="O221" s="160">
        <v>0</v>
      </c>
      <c r="P221" s="160">
        <f>O221*H221</f>
        <v>0</v>
      </c>
      <c r="Q221" s="160">
        <v>0</v>
      </c>
      <c r="R221" s="160">
        <f>Q221*H221</f>
        <v>0</v>
      </c>
      <c r="S221" s="160">
        <v>0</v>
      </c>
      <c r="T221" s="160">
        <f>S221*H221</f>
        <v>0</v>
      </c>
      <c r="U221" s="161" t="s">
        <v>1</v>
      </c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62" t="s">
        <v>148</v>
      </c>
      <c r="AT221" s="162" t="s">
        <v>137</v>
      </c>
      <c r="AU221" s="162" t="s">
        <v>142</v>
      </c>
      <c r="AY221" s="14" t="s">
        <v>134</v>
      </c>
      <c r="BE221" s="163">
        <f>IF(N221="základná",J221,0)</f>
        <v>0</v>
      </c>
      <c r="BF221" s="163">
        <f>IF(N221="znížená",J221,0)</f>
        <v>1716</v>
      </c>
      <c r="BG221" s="163">
        <f>IF(N221="zákl. prenesená",J221,0)</f>
        <v>0</v>
      </c>
      <c r="BH221" s="163">
        <f>IF(N221="zníž. prenesená",J221,0)</f>
        <v>0</v>
      </c>
      <c r="BI221" s="163">
        <f>IF(N221="nulová",J221,0)</f>
        <v>0</v>
      </c>
      <c r="BJ221" s="14" t="s">
        <v>142</v>
      </c>
      <c r="BK221" s="163">
        <f>ROUND(I221*H221,2)</f>
        <v>1716</v>
      </c>
      <c r="BL221" s="14" t="s">
        <v>148</v>
      </c>
      <c r="BM221" s="162" t="s">
        <v>282</v>
      </c>
    </row>
    <row r="222" spans="1:65" s="2" customFormat="1" ht="19.5">
      <c r="A222" s="28"/>
      <c r="B222" s="29"/>
      <c r="C222" s="28"/>
      <c r="D222" s="164" t="s">
        <v>143</v>
      </c>
      <c r="E222" s="28"/>
      <c r="F222" s="165" t="s">
        <v>609</v>
      </c>
      <c r="G222" s="28"/>
      <c r="H222" s="28"/>
      <c r="I222" s="28"/>
      <c r="J222" s="28"/>
      <c r="K222" s="28"/>
      <c r="L222" s="29"/>
      <c r="M222" s="166"/>
      <c r="N222" s="167"/>
      <c r="O222" s="57"/>
      <c r="P222" s="57"/>
      <c r="Q222" s="57"/>
      <c r="R222" s="57"/>
      <c r="S222" s="57"/>
      <c r="T222" s="57"/>
      <c r="U222" s="5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4" t="s">
        <v>143</v>
      </c>
      <c r="AU222" s="14" t="s">
        <v>142</v>
      </c>
    </row>
    <row r="223" spans="1:65" s="2" customFormat="1" ht="44.25" customHeight="1">
      <c r="A223" s="28"/>
      <c r="B223" s="150"/>
      <c r="C223" s="151" t="s">
        <v>210</v>
      </c>
      <c r="D223" s="151" t="s">
        <v>137</v>
      </c>
      <c r="E223" s="152" t="s">
        <v>610</v>
      </c>
      <c r="F223" s="153" t="s">
        <v>611</v>
      </c>
      <c r="G223" s="154" t="s">
        <v>401</v>
      </c>
      <c r="H223" s="155">
        <v>1800</v>
      </c>
      <c r="I223" s="156">
        <v>1.85</v>
      </c>
      <c r="J223" s="156">
        <f>ROUND(I223*H223,2)</f>
        <v>3330</v>
      </c>
      <c r="K223" s="157"/>
      <c r="L223" s="29"/>
      <c r="M223" s="158" t="s">
        <v>1</v>
      </c>
      <c r="N223" s="159" t="s">
        <v>40</v>
      </c>
      <c r="O223" s="160">
        <v>0</v>
      </c>
      <c r="P223" s="160">
        <f>O223*H223</f>
        <v>0</v>
      </c>
      <c r="Q223" s="160">
        <v>0</v>
      </c>
      <c r="R223" s="160">
        <f>Q223*H223</f>
        <v>0</v>
      </c>
      <c r="S223" s="160">
        <v>0</v>
      </c>
      <c r="T223" s="160">
        <f>S223*H223</f>
        <v>0</v>
      </c>
      <c r="U223" s="161" t="s">
        <v>1</v>
      </c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62" t="s">
        <v>148</v>
      </c>
      <c r="AT223" s="162" t="s">
        <v>137</v>
      </c>
      <c r="AU223" s="162" t="s">
        <v>142</v>
      </c>
      <c r="AY223" s="14" t="s">
        <v>134</v>
      </c>
      <c r="BE223" s="163">
        <f>IF(N223="základná",J223,0)</f>
        <v>0</v>
      </c>
      <c r="BF223" s="163">
        <f>IF(N223="znížená",J223,0)</f>
        <v>3330</v>
      </c>
      <c r="BG223" s="163">
        <f>IF(N223="zákl. prenesená",J223,0)</f>
        <v>0</v>
      </c>
      <c r="BH223" s="163">
        <f>IF(N223="zníž. prenesená",J223,0)</f>
        <v>0</v>
      </c>
      <c r="BI223" s="163">
        <f>IF(N223="nulová",J223,0)</f>
        <v>0</v>
      </c>
      <c r="BJ223" s="14" t="s">
        <v>142</v>
      </c>
      <c r="BK223" s="163">
        <f>ROUND(I223*H223,2)</f>
        <v>3330</v>
      </c>
      <c r="BL223" s="14" t="s">
        <v>148</v>
      </c>
      <c r="BM223" s="162" t="s">
        <v>300</v>
      </c>
    </row>
    <row r="224" spans="1:65" s="2" customFormat="1" ht="29.25">
      <c r="A224" s="28"/>
      <c r="B224" s="29"/>
      <c r="C224" s="28"/>
      <c r="D224" s="164" t="s">
        <v>143</v>
      </c>
      <c r="E224" s="28"/>
      <c r="F224" s="165" t="s">
        <v>611</v>
      </c>
      <c r="G224" s="28"/>
      <c r="H224" s="28"/>
      <c r="I224" s="28"/>
      <c r="J224" s="28"/>
      <c r="K224" s="28"/>
      <c r="L224" s="29"/>
      <c r="M224" s="166"/>
      <c r="N224" s="167"/>
      <c r="O224" s="57"/>
      <c r="P224" s="57"/>
      <c r="Q224" s="57"/>
      <c r="R224" s="57"/>
      <c r="S224" s="57"/>
      <c r="T224" s="57"/>
      <c r="U224" s="5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T224" s="14" t="s">
        <v>143</v>
      </c>
      <c r="AU224" s="14" t="s">
        <v>142</v>
      </c>
    </row>
    <row r="225" spans="1:65" s="2" customFormat="1" ht="37.9" customHeight="1">
      <c r="A225" s="28"/>
      <c r="B225" s="150"/>
      <c r="C225" s="151" t="s">
        <v>301</v>
      </c>
      <c r="D225" s="151" t="s">
        <v>137</v>
      </c>
      <c r="E225" s="152" t="s">
        <v>612</v>
      </c>
      <c r="F225" s="153" t="s">
        <v>613</v>
      </c>
      <c r="G225" s="154" t="s">
        <v>401</v>
      </c>
      <c r="H225" s="155">
        <v>600</v>
      </c>
      <c r="I225" s="156">
        <v>1.88</v>
      </c>
      <c r="J225" s="156">
        <f>ROUND(I225*H225,2)</f>
        <v>1128</v>
      </c>
      <c r="K225" s="157"/>
      <c r="L225" s="29"/>
      <c r="M225" s="158" t="s">
        <v>1</v>
      </c>
      <c r="N225" s="159" t="s">
        <v>40</v>
      </c>
      <c r="O225" s="160">
        <v>0</v>
      </c>
      <c r="P225" s="160">
        <f>O225*H225</f>
        <v>0</v>
      </c>
      <c r="Q225" s="160">
        <v>0</v>
      </c>
      <c r="R225" s="160">
        <f>Q225*H225</f>
        <v>0</v>
      </c>
      <c r="S225" s="160">
        <v>0</v>
      </c>
      <c r="T225" s="160">
        <f>S225*H225</f>
        <v>0</v>
      </c>
      <c r="U225" s="161" t="s">
        <v>1</v>
      </c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62" t="s">
        <v>148</v>
      </c>
      <c r="AT225" s="162" t="s">
        <v>137</v>
      </c>
      <c r="AU225" s="162" t="s">
        <v>142</v>
      </c>
      <c r="AY225" s="14" t="s">
        <v>134</v>
      </c>
      <c r="BE225" s="163">
        <f>IF(N225="základná",J225,0)</f>
        <v>0</v>
      </c>
      <c r="BF225" s="163">
        <f>IF(N225="znížená",J225,0)</f>
        <v>1128</v>
      </c>
      <c r="BG225" s="163">
        <f>IF(N225="zákl. prenesená",J225,0)</f>
        <v>0</v>
      </c>
      <c r="BH225" s="163">
        <f>IF(N225="zníž. prenesená",J225,0)</f>
        <v>0</v>
      </c>
      <c r="BI225" s="163">
        <f>IF(N225="nulová",J225,0)</f>
        <v>0</v>
      </c>
      <c r="BJ225" s="14" t="s">
        <v>142</v>
      </c>
      <c r="BK225" s="163">
        <f>ROUND(I225*H225,2)</f>
        <v>1128</v>
      </c>
      <c r="BL225" s="14" t="s">
        <v>148</v>
      </c>
      <c r="BM225" s="162" t="s">
        <v>302</v>
      </c>
    </row>
    <row r="226" spans="1:65" s="2" customFormat="1" ht="19.5">
      <c r="A226" s="28"/>
      <c r="B226" s="29"/>
      <c r="C226" s="28"/>
      <c r="D226" s="164" t="s">
        <v>143</v>
      </c>
      <c r="E226" s="28"/>
      <c r="F226" s="165" t="s">
        <v>613</v>
      </c>
      <c r="G226" s="28"/>
      <c r="H226" s="28"/>
      <c r="I226" s="28"/>
      <c r="J226" s="28"/>
      <c r="K226" s="28"/>
      <c r="L226" s="29"/>
      <c r="M226" s="166"/>
      <c r="N226" s="167"/>
      <c r="O226" s="57"/>
      <c r="P226" s="57"/>
      <c r="Q226" s="57"/>
      <c r="R226" s="57"/>
      <c r="S226" s="57"/>
      <c r="T226" s="57"/>
      <c r="U226" s="5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4" t="s">
        <v>143</v>
      </c>
      <c r="AU226" s="14" t="s">
        <v>142</v>
      </c>
    </row>
    <row r="227" spans="1:65" s="2" customFormat="1" ht="24.2" customHeight="1">
      <c r="A227" s="28"/>
      <c r="B227" s="150"/>
      <c r="C227" s="151" t="s">
        <v>214</v>
      </c>
      <c r="D227" s="151" t="s">
        <v>137</v>
      </c>
      <c r="E227" s="152" t="s">
        <v>614</v>
      </c>
      <c r="F227" s="153" t="s">
        <v>615</v>
      </c>
      <c r="G227" s="154" t="s">
        <v>401</v>
      </c>
      <c r="H227" s="155">
        <v>154.03</v>
      </c>
      <c r="I227" s="156">
        <v>7.38</v>
      </c>
      <c r="J227" s="156">
        <f>ROUND(I227*H227,2)</f>
        <v>1136.74</v>
      </c>
      <c r="K227" s="157"/>
      <c r="L227" s="29"/>
      <c r="M227" s="158" t="s">
        <v>1</v>
      </c>
      <c r="N227" s="159" t="s">
        <v>40</v>
      </c>
      <c r="O227" s="160">
        <v>0</v>
      </c>
      <c r="P227" s="160">
        <f>O227*H227</f>
        <v>0</v>
      </c>
      <c r="Q227" s="160">
        <v>0</v>
      </c>
      <c r="R227" s="160">
        <f>Q227*H227</f>
        <v>0</v>
      </c>
      <c r="S227" s="160">
        <v>0</v>
      </c>
      <c r="T227" s="160">
        <f>S227*H227</f>
        <v>0</v>
      </c>
      <c r="U227" s="161" t="s">
        <v>1</v>
      </c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62" t="s">
        <v>148</v>
      </c>
      <c r="AT227" s="162" t="s">
        <v>137</v>
      </c>
      <c r="AU227" s="162" t="s">
        <v>142</v>
      </c>
      <c r="AY227" s="14" t="s">
        <v>134</v>
      </c>
      <c r="BE227" s="163">
        <f>IF(N227="základná",J227,0)</f>
        <v>0</v>
      </c>
      <c r="BF227" s="163">
        <f>IF(N227="znížená",J227,0)</f>
        <v>1136.74</v>
      </c>
      <c r="BG227" s="163">
        <f>IF(N227="zákl. prenesená",J227,0)</f>
        <v>0</v>
      </c>
      <c r="BH227" s="163">
        <f>IF(N227="zníž. prenesená",J227,0)</f>
        <v>0</v>
      </c>
      <c r="BI227" s="163">
        <f>IF(N227="nulová",J227,0)</f>
        <v>0</v>
      </c>
      <c r="BJ227" s="14" t="s">
        <v>142</v>
      </c>
      <c r="BK227" s="163">
        <f>ROUND(I227*H227,2)</f>
        <v>1136.74</v>
      </c>
      <c r="BL227" s="14" t="s">
        <v>148</v>
      </c>
      <c r="BM227" s="162" t="s">
        <v>303</v>
      </c>
    </row>
    <row r="228" spans="1:65" s="2" customFormat="1" ht="19.5">
      <c r="A228" s="28"/>
      <c r="B228" s="29"/>
      <c r="C228" s="28"/>
      <c r="D228" s="164" t="s">
        <v>143</v>
      </c>
      <c r="E228" s="28"/>
      <c r="F228" s="165" t="s">
        <v>615</v>
      </c>
      <c r="G228" s="28"/>
      <c r="H228" s="28"/>
      <c r="I228" s="28"/>
      <c r="J228" s="28"/>
      <c r="K228" s="28"/>
      <c r="L228" s="29"/>
      <c r="M228" s="166"/>
      <c r="N228" s="167"/>
      <c r="O228" s="57"/>
      <c r="P228" s="57"/>
      <c r="Q228" s="57"/>
      <c r="R228" s="57"/>
      <c r="S228" s="57"/>
      <c r="T228" s="57"/>
      <c r="U228" s="5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T228" s="14" t="s">
        <v>143</v>
      </c>
      <c r="AU228" s="14" t="s">
        <v>142</v>
      </c>
    </row>
    <row r="229" spans="1:65" s="2" customFormat="1" ht="24.2" customHeight="1">
      <c r="A229" s="28"/>
      <c r="B229" s="150"/>
      <c r="C229" s="151" t="s">
        <v>304</v>
      </c>
      <c r="D229" s="151" t="s">
        <v>137</v>
      </c>
      <c r="E229" s="152" t="s">
        <v>616</v>
      </c>
      <c r="F229" s="153" t="s">
        <v>617</v>
      </c>
      <c r="G229" s="154" t="s">
        <v>531</v>
      </c>
      <c r="H229" s="155">
        <v>200.24</v>
      </c>
      <c r="I229" s="156">
        <v>0.65</v>
      </c>
      <c r="J229" s="156">
        <f>ROUND(I229*H229,2)</f>
        <v>130.16</v>
      </c>
      <c r="K229" s="157"/>
      <c r="L229" s="29"/>
      <c r="M229" s="158" t="s">
        <v>1</v>
      </c>
      <c r="N229" s="159" t="s">
        <v>40</v>
      </c>
      <c r="O229" s="160">
        <v>0</v>
      </c>
      <c r="P229" s="160">
        <f>O229*H229</f>
        <v>0</v>
      </c>
      <c r="Q229" s="160">
        <v>0</v>
      </c>
      <c r="R229" s="160">
        <f>Q229*H229</f>
        <v>0</v>
      </c>
      <c r="S229" s="160">
        <v>0</v>
      </c>
      <c r="T229" s="160">
        <f>S229*H229</f>
        <v>0</v>
      </c>
      <c r="U229" s="161" t="s">
        <v>1</v>
      </c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62" t="s">
        <v>148</v>
      </c>
      <c r="AT229" s="162" t="s">
        <v>137</v>
      </c>
      <c r="AU229" s="162" t="s">
        <v>142</v>
      </c>
      <c r="AY229" s="14" t="s">
        <v>134</v>
      </c>
      <c r="BE229" s="163">
        <f>IF(N229="základná",J229,0)</f>
        <v>0</v>
      </c>
      <c r="BF229" s="163">
        <f>IF(N229="znížená",J229,0)</f>
        <v>130.16</v>
      </c>
      <c r="BG229" s="163">
        <f>IF(N229="zákl. prenesená",J229,0)</f>
        <v>0</v>
      </c>
      <c r="BH229" s="163">
        <f>IF(N229="zníž. prenesená",J229,0)</f>
        <v>0</v>
      </c>
      <c r="BI229" s="163">
        <f>IF(N229="nulová",J229,0)</f>
        <v>0</v>
      </c>
      <c r="BJ229" s="14" t="s">
        <v>142</v>
      </c>
      <c r="BK229" s="163">
        <f>ROUND(I229*H229,2)</f>
        <v>130.16</v>
      </c>
      <c r="BL229" s="14" t="s">
        <v>148</v>
      </c>
      <c r="BM229" s="162" t="s">
        <v>305</v>
      </c>
    </row>
    <row r="230" spans="1:65" s="2" customFormat="1" ht="19.5">
      <c r="A230" s="28"/>
      <c r="B230" s="29"/>
      <c r="C230" s="28"/>
      <c r="D230" s="164" t="s">
        <v>143</v>
      </c>
      <c r="E230" s="28"/>
      <c r="F230" s="165" t="s">
        <v>617</v>
      </c>
      <c r="G230" s="28"/>
      <c r="H230" s="28"/>
      <c r="I230" s="28"/>
      <c r="J230" s="28"/>
      <c r="K230" s="28"/>
      <c r="L230" s="29"/>
      <c r="M230" s="166"/>
      <c r="N230" s="167"/>
      <c r="O230" s="57"/>
      <c r="P230" s="57"/>
      <c r="Q230" s="57"/>
      <c r="R230" s="57"/>
      <c r="S230" s="57"/>
      <c r="T230" s="57"/>
      <c r="U230" s="5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T230" s="14" t="s">
        <v>143</v>
      </c>
      <c r="AU230" s="14" t="s">
        <v>142</v>
      </c>
    </row>
    <row r="231" spans="1:65" s="2" customFormat="1" ht="33" customHeight="1">
      <c r="A231" s="28"/>
      <c r="B231" s="150"/>
      <c r="C231" s="151" t="s">
        <v>217</v>
      </c>
      <c r="D231" s="151" t="s">
        <v>137</v>
      </c>
      <c r="E231" s="152" t="s">
        <v>618</v>
      </c>
      <c r="F231" s="153" t="s">
        <v>619</v>
      </c>
      <c r="G231" s="154" t="s">
        <v>531</v>
      </c>
      <c r="H231" s="155">
        <v>200.24</v>
      </c>
      <c r="I231" s="156">
        <v>0.11</v>
      </c>
      <c r="J231" s="156">
        <f>ROUND(I231*H231,2)</f>
        <v>22.03</v>
      </c>
      <c r="K231" s="157"/>
      <c r="L231" s="29"/>
      <c r="M231" s="158" t="s">
        <v>1</v>
      </c>
      <c r="N231" s="159" t="s">
        <v>40</v>
      </c>
      <c r="O231" s="160">
        <v>0</v>
      </c>
      <c r="P231" s="160">
        <f>O231*H231</f>
        <v>0</v>
      </c>
      <c r="Q231" s="160">
        <v>0</v>
      </c>
      <c r="R231" s="160">
        <f>Q231*H231</f>
        <v>0</v>
      </c>
      <c r="S231" s="160">
        <v>0</v>
      </c>
      <c r="T231" s="160">
        <f>S231*H231</f>
        <v>0</v>
      </c>
      <c r="U231" s="161" t="s">
        <v>1</v>
      </c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62" t="s">
        <v>148</v>
      </c>
      <c r="AT231" s="162" t="s">
        <v>137</v>
      </c>
      <c r="AU231" s="162" t="s">
        <v>142</v>
      </c>
      <c r="AY231" s="14" t="s">
        <v>134</v>
      </c>
      <c r="BE231" s="163">
        <f>IF(N231="základná",J231,0)</f>
        <v>0</v>
      </c>
      <c r="BF231" s="163">
        <f>IF(N231="znížená",J231,0)</f>
        <v>22.03</v>
      </c>
      <c r="BG231" s="163">
        <f>IF(N231="zákl. prenesená",J231,0)</f>
        <v>0</v>
      </c>
      <c r="BH231" s="163">
        <f>IF(N231="zníž. prenesená",J231,0)</f>
        <v>0</v>
      </c>
      <c r="BI231" s="163">
        <f>IF(N231="nulová",J231,0)</f>
        <v>0</v>
      </c>
      <c r="BJ231" s="14" t="s">
        <v>142</v>
      </c>
      <c r="BK231" s="163">
        <f>ROUND(I231*H231,2)</f>
        <v>22.03</v>
      </c>
      <c r="BL231" s="14" t="s">
        <v>148</v>
      </c>
      <c r="BM231" s="162" t="s">
        <v>306</v>
      </c>
    </row>
    <row r="232" spans="1:65" s="2" customFormat="1" ht="19.5">
      <c r="A232" s="28"/>
      <c r="B232" s="29"/>
      <c r="C232" s="28"/>
      <c r="D232" s="164" t="s">
        <v>143</v>
      </c>
      <c r="E232" s="28"/>
      <c r="F232" s="165" t="s">
        <v>619</v>
      </c>
      <c r="G232" s="28"/>
      <c r="H232" s="28"/>
      <c r="I232" s="28"/>
      <c r="J232" s="28"/>
      <c r="K232" s="28"/>
      <c r="L232" s="29"/>
      <c r="M232" s="166"/>
      <c r="N232" s="167"/>
      <c r="O232" s="57"/>
      <c r="P232" s="57"/>
      <c r="Q232" s="57"/>
      <c r="R232" s="57"/>
      <c r="S232" s="57"/>
      <c r="T232" s="57"/>
      <c r="U232" s="5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T232" s="14" t="s">
        <v>143</v>
      </c>
      <c r="AU232" s="14" t="s">
        <v>142</v>
      </c>
    </row>
    <row r="233" spans="1:65" s="2" customFormat="1" ht="24.2" customHeight="1">
      <c r="A233" s="28"/>
      <c r="B233" s="150"/>
      <c r="C233" s="151" t="s">
        <v>307</v>
      </c>
      <c r="D233" s="151" t="s">
        <v>137</v>
      </c>
      <c r="E233" s="152" t="s">
        <v>620</v>
      </c>
      <c r="F233" s="153" t="s">
        <v>621</v>
      </c>
      <c r="G233" s="154" t="s">
        <v>531</v>
      </c>
      <c r="H233" s="155">
        <v>200.24</v>
      </c>
      <c r="I233" s="156">
        <v>0.37</v>
      </c>
      <c r="J233" s="156">
        <f>ROUND(I233*H233,2)</f>
        <v>74.09</v>
      </c>
      <c r="K233" s="157"/>
      <c r="L233" s="29"/>
      <c r="M233" s="158" t="s">
        <v>1</v>
      </c>
      <c r="N233" s="159" t="s">
        <v>40</v>
      </c>
      <c r="O233" s="160">
        <v>0</v>
      </c>
      <c r="P233" s="160">
        <f>O233*H233</f>
        <v>0</v>
      </c>
      <c r="Q233" s="160">
        <v>0</v>
      </c>
      <c r="R233" s="160">
        <f>Q233*H233</f>
        <v>0</v>
      </c>
      <c r="S233" s="160">
        <v>0</v>
      </c>
      <c r="T233" s="160">
        <f>S233*H233</f>
        <v>0</v>
      </c>
      <c r="U233" s="161" t="s">
        <v>1</v>
      </c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62" t="s">
        <v>148</v>
      </c>
      <c r="AT233" s="162" t="s">
        <v>137</v>
      </c>
      <c r="AU233" s="162" t="s">
        <v>142</v>
      </c>
      <c r="AY233" s="14" t="s">
        <v>134</v>
      </c>
      <c r="BE233" s="163">
        <f>IF(N233="základná",J233,0)</f>
        <v>0</v>
      </c>
      <c r="BF233" s="163">
        <f>IF(N233="znížená",J233,0)</f>
        <v>74.09</v>
      </c>
      <c r="BG233" s="163">
        <f>IF(N233="zákl. prenesená",J233,0)</f>
        <v>0</v>
      </c>
      <c r="BH233" s="163">
        <f>IF(N233="zníž. prenesená",J233,0)</f>
        <v>0</v>
      </c>
      <c r="BI233" s="163">
        <f>IF(N233="nulová",J233,0)</f>
        <v>0</v>
      </c>
      <c r="BJ233" s="14" t="s">
        <v>142</v>
      </c>
      <c r="BK233" s="163">
        <f>ROUND(I233*H233,2)</f>
        <v>74.09</v>
      </c>
      <c r="BL233" s="14" t="s">
        <v>148</v>
      </c>
      <c r="BM233" s="162" t="s">
        <v>308</v>
      </c>
    </row>
    <row r="234" spans="1:65" s="2" customFormat="1" ht="19.5">
      <c r="A234" s="28"/>
      <c r="B234" s="29"/>
      <c r="C234" s="28"/>
      <c r="D234" s="164" t="s">
        <v>143</v>
      </c>
      <c r="E234" s="28"/>
      <c r="F234" s="165" t="s">
        <v>621</v>
      </c>
      <c r="G234" s="28"/>
      <c r="H234" s="28"/>
      <c r="I234" s="28"/>
      <c r="J234" s="28"/>
      <c r="K234" s="28"/>
      <c r="L234" s="29"/>
      <c r="M234" s="166"/>
      <c r="N234" s="167"/>
      <c r="O234" s="57"/>
      <c r="P234" s="57"/>
      <c r="Q234" s="57"/>
      <c r="R234" s="57"/>
      <c r="S234" s="57"/>
      <c r="T234" s="57"/>
      <c r="U234" s="5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T234" s="14" t="s">
        <v>143</v>
      </c>
      <c r="AU234" s="14" t="s">
        <v>142</v>
      </c>
    </row>
    <row r="235" spans="1:65" s="2" customFormat="1" ht="24.2" customHeight="1">
      <c r="A235" s="28"/>
      <c r="B235" s="150"/>
      <c r="C235" s="151" t="s">
        <v>221</v>
      </c>
      <c r="D235" s="151" t="s">
        <v>137</v>
      </c>
      <c r="E235" s="152" t="s">
        <v>622</v>
      </c>
      <c r="F235" s="153" t="s">
        <v>623</v>
      </c>
      <c r="G235" s="154" t="s">
        <v>401</v>
      </c>
      <c r="H235" s="155">
        <v>154.03</v>
      </c>
      <c r="I235" s="156">
        <v>1.65</v>
      </c>
      <c r="J235" s="156">
        <f>ROUND(I235*H235,2)</f>
        <v>254.15</v>
      </c>
      <c r="K235" s="157"/>
      <c r="L235" s="29"/>
      <c r="M235" s="158" t="s">
        <v>1</v>
      </c>
      <c r="N235" s="159" t="s">
        <v>40</v>
      </c>
      <c r="O235" s="160">
        <v>0</v>
      </c>
      <c r="P235" s="160">
        <f>O235*H235</f>
        <v>0</v>
      </c>
      <c r="Q235" s="160">
        <v>0</v>
      </c>
      <c r="R235" s="160">
        <f>Q235*H235</f>
        <v>0</v>
      </c>
      <c r="S235" s="160">
        <v>0</v>
      </c>
      <c r="T235" s="160">
        <f>S235*H235</f>
        <v>0</v>
      </c>
      <c r="U235" s="161" t="s">
        <v>1</v>
      </c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62" t="s">
        <v>148</v>
      </c>
      <c r="AT235" s="162" t="s">
        <v>137</v>
      </c>
      <c r="AU235" s="162" t="s">
        <v>142</v>
      </c>
      <c r="AY235" s="14" t="s">
        <v>134</v>
      </c>
      <c r="BE235" s="163">
        <f>IF(N235="základná",J235,0)</f>
        <v>0</v>
      </c>
      <c r="BF235" s="163">
        <f>IF(N235="znížená",J235,0)</f>
        <v>254.15</v>
      </c>
      <c r="BG235" s="163">
        <f>IF(N235="zákl. prenesená",J235,0)</f>
        <v>0</v>
      </c>
      <c r="BH235" s="163">
        <f>IF(N235="zníž. prenesená",J235,0)</f>
        <v>0</v>
      </c>
      <c r="BI235" s="163">
        <f>IF(N235="nulová",J235,0)</f>
        <v>0</v>
      </c>
      <c r="BJ235" s="14" t="s">
        <v>142</v>
      </c>
      <c r="BK235" s="163">
        <f>ROUND(I235*H235,2)</f>
        <v>254.15</v>
      </c>
      <c r="BL235" s="14" t="s">
        <v>148</v>
      </c>
      <c r="BM235" s="162" t="s">
        <v>309</v>
      </c>
    </row>
    <row r="236" spans="1:65" s="2" customFormat="1" ht="19.5">
      <c r="A236" s="28"/>
      <c r="B236" s="29"/>
      <c r="C236" s="28"/>
      <c r="D236" s="164" t="s">
        <v>143</v>
      </c>
      <c r="E236" s="28"/>
      <c r="F236" s="165" t="s">
        <v>623</v>
      </c>
      <c r="G236" s="28"/>
      <c r="H236" s="28"/>
      <c r="I236" s="28"/>
      <c r="J236" s="28"/>
      <c r="K236" s="28"/>
      <c r="L236" s="29"/>
      <c r="M236" s="166"/>
      <c r="N236" s="167"/>
      <c r="O236" s="57"/>
      <c r="P236" s="57"/>
      <c r="Q236" s="57"/>
      <c r="R236" s="57"/>
      <c r="S236" s="57"/>
      <c r="T236" s="57"/>
      <c r="U236" s="5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T236" s="14" t="s">
        <v>143</v>
      </c>
      <c r="AU236" s="14" t="s">
        <v>142</v>
      </c>
    </row>
    <row r="237" spans="1:65" s="2" customFormat="1" ht="33" customHeight="1">
      <c r="A237" s="28"/>
      <c r="B237" s="150"/>
      <c r="C237" s="151" t="s">
        <v>624</v>
      </c>
      <c r="D237" s="151" t="s">
        <v>137</v>
      </c>
      <c r="E237" s="152" t="s">
        <v>625</v>
      </c>
      <c r="F237" s="153" t="s">
        <v>626</v>
      </c>
      <c r="G237" s="154" t="s">
        <v>401</v>
      </c>
      <c r="H237" s="155">
        <v>154.03</v>
      </c>
      <c r="I237" s="156">
        <v>1.6</v>
      </c>
      <c r="J237" s="156">
        <f>ROUND(I237*H237,2)</f>
        <v>246.45</v>
      </c>
      <c r="K237" s="157"/>
      <c r="L237" s="29"/>
      <c r="M237" s="158" t="s">
        <v>1</v>
      </c>
      <c r="N237" s="159" t="s">
        <v>40</v>
      </c>
      <c r="O237" s="160">
        <v>0</v>
      </c>
      <c r="P237" s="160">
        <f>O237*H237</f>
        <v>0</v>
      </c>
      <c r="Q237" s="160">
        <v>0</v>
      </c>
      <c r="R237" s="160">
        <f>Q237*H237</f>
        <v>0</v>
      </c>
      <c r="S237" s="160">
        <v>0</v>
      </c>
      <c r="T237" s="160">
        <f>S237*H237</f>
        <v>0</v>
      </c>
      <c r="U237" s="161" t="s">
        <v>1</v>
      </c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62" t="s">
        <v>148</v>
      </c>
      <c r="AT237" s="162" t="s">
        <v>137</v>
      </c>
      <c r="AU237" s="162" t="s">
        <v>142</v>
      </c>
      <c r="AY237" s="14" t="s">
        <v>134</v>
      </c>
      <c r="BE237" s="163">
        <f>IF(N237="základná",J237,0)</f>
        <v>0</v>
      </c>
      <c r="BF237" s="163">
        <f>IF(N237="znížená",J237,0)</f>
        <v>246.45</v>
      </c>
      <c r="BG237" s="163">
        <f>IF(N237="zákl. prenesená",J237,0)</f>
        <v>0</v>
      </c>
      <c r="BH237" s="163">
        <f>IF(N237="zníž. prenesená",J237,0)</f>
        <v>0</v>
      </c>
      <c r="BI237" s="163">
        <f>IF(N237="nulová",J237,0)</f>
        <v>0</v>
      </c>
      <c r="BJ237" s="14" t="s">
        <v>142</v>
      </c>
      <c r="BK237" s="163">
        <f>ROUND(I237*H237,2)</f>
        <v>246.45</v>
      </c>
      <c r="BL237" s="14" t="s">
        <v>148</v>
      </c>
      <c r="BM237" s="162" t="s">
        <v>627</v>
      </c>
    </row>
    <row r="238" spans="1:65" s="2" customFormat="1" ht="19.5">
      <c r="A238" s="28"/>
      <c r="B238" s="29"/>
      <c r="C238" s="28"/>
      <c r="D238" s="164" t="s">
        <v>143</v>
      </c>
      <c r="E238" s="28"/>
      <c r="F238" s="165" t="s">
        <v>626</v>
      </c>
      <c r="G238" s="28"/>
      <c r="H238" s="28"/>
      <c r="I238" s="28"/>
      <c r="J238" s="28"/>
      <c r="K238" s="28"/>
      <c r="L238" s="29"/>
      <c r="M238" s="166"/>
      <c r="N238" s="167"/>
      <c r="O238" s="57"/>
      <c r="P238" s="57"/>
      <c r="Q238" s="57"/>
      <c r="R238" s="57"/>
      <c r="S238" s="57"/>
      <c r="T238" s="57"/>
      <c r="U238" s="5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T238" s="14" t="s">
        <v>143</v>
      </c>
      <c r="AU238" s="14" t="s">
        <v>142</v>
      </c>
    </row>
    <row r="239" spans="1:65" s="2" customFormat="1" ht="24.2" customHeight="1">
      <c r="A239" s="28"/>
      <c r="B239" s="150"/>
      <c r="C239" s="151" t="s">
        <v>224</v>
      </c>
      <c r="D239" s="151" t="s">
        <v>137</v>
      </c>
      <c r="E239" s="152" t="s">
        <v>628</v>
      </c>
      <c r="F239" s="153" t="s">
        <v>629</v>
      </c>
      <c r="G239" s="154" t="s">
        <v>401</v>
      </c>
      <c r="H239" s="155">
        <v>154.03</v>
      </c>
      <c r="I239" s="156">
        <v>1.2</v>
      </c>
      <c r="J239" s="156">
        <f>ROUND(I239*H239,2)</f>
        <v>184.84</v>
      </c>
      <c r="K239" s="157"/>
      <c r="L239" s="29"/>
      <c r="M239" s="158" t="s">
        <v>1</v>
      </c>
      <c r="N239" s="159" t="s">
        <v>40</v>
      </c>
      <c r="O239" s="160">
        <v>0</v>
      </c>
      <c r="P239" s="160">
        <f>O239*H239</f>
        <v>0</v>
      </c>
      <c r="Q239" s="160">
        <v>0</v>
      </c>
      <c r="R239" s="160">
        <f>Q239*H239</f>
        <v>0</v>
      </c>
      <c r="S239" s="160">
        <v>0</v>
      </c>
      <c r="T239" s="160">
        <f>S239*H239</f>
        <v>0</v>
      </c>
      <c r="U239" s="161" t="s">
        <v>1</v>
      </c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62" t="s">
        <v>148</v>
      </c>
      <c r="AT239" s="162" t="s">
        <v>137</v>
      </c>
      <c r="AU239" s="162" t="s">
        <v>142</v>
      </c>
      <c r="AY239" s="14" t="s">
        <v>134</v>
      </c>
      <c r="BE239" s="163">
        <f>IF(N239="základná",J239,0)</f>
        <v>0</v>
      </c>
      <c r="BF239" s="163">
        <f>IF(N239="znížená",J239,0)</f>
        <v>184.84</v>
      </c>
      <c r="BG239" s="163">
        <f>IF(N239="zákl. prenesená",J239,0)</f>
        <v>0</v>
      </c>
      <c r="BH239" s="163">
        <f>IF(N239="zníž. prenesená",J239,0)</f>
        <v>0</v>
      </c>
      <c r="BI239" s="163">
        <f>IF(N239="nulová",J239,0)</f>
        <v>0</v>
      </c>
      <c r="BJ239" s="14" t="s">
        <v>142</v>
      </c>
      <c r="BK239" s="163">
        <f>ROUND(I239*H239,2)</f>
        <v>184.84</v>
      </c>
      <c r="BL239" s="14" t="s">
        <v>148</v>
      </c>
      <c r="BM239" s="162" t="s">
        <v>630</v>
      </c>
    </row>
    <row r="240" spans="1:65" s="2" customFormat="1" ht="19.5">
      <c r="A240" s="28"/>
      <c r="B240" s="29"/>
      <c r="C240" s="28"/>
      <c r="D240" s="164" t="s">
        <v>143</v>
      </c>
      <c r="E240" s="28"/>
      <c r="F240" s="165" t="s">
        <v>629</v>
      </c>
      <c r="G240" s="28"/>
      <c r="H240" s="28"/>
      <c r="I240" s="28"/>
      <c r="J240" s="28"/>
      <c r="K240" s="28"/>
      <c r="L240" s="29"/>
      <c r="M240" s="166"/>
      <c r="N240" s="167"/>
      <c r="O240" s="57"/>
      <c r="P240" s="57"/>
      <c r="Q240" s="57"/>
      <c r="R240" s="57"/>
      <c r="S240" s="57"/>
      <c r="T240" s="57"/>
      <c r="U240" s="5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T240" s="14" t="s">
        <v>143</v>
      </c>
      <c r="AU240" s="14" t="s">
        <v>142</v>
      </c>
    </row>
    <row r="241" spans="1:65" s="2" customFormat="1" ht="24.2" customHeight="1">
      <c r="A241" s="28"/>
      <c r="B241" s="150"/>
      <c r="C241" s="151" t="s">
        <v>631</v>
      </c>
      <c r="D241" s="151" t="s">
        <v>137</v>
      </c>
      <c r="E241" s="152" t="s">
        <v>632</v>
      </c>
      <c r="F241" s="153" t="s">
        <v>633</v>
      </c>
      <c r="G241" s="154" t="s">
        <v>401</v>
      </c>
      <c r="H241" s="155">
        <v>387.92</v>
      </c>
      <c r="I241" s="156">
        <v>1.84</v>
      </c>
      <c r="J241" s="156">
        <f>ROUND(I241*H241,2)</f>
        <v>713.77</v>
      </c>
      <c r="K241" s="157"/>
      <c r="L241" s="29"/>
      <c r="M241" s="158" t="s">
        <v>1</v>
      </c>
      <c r="N241" s="159" t="s">
        <v>40</v>
      </c>
      <c r="O241" s="160">
        <v>0</v>
      </c>
      <c r="P241" s="160">
        <f>O241*H241</f>
        <v>0</v>
      </c>
      <c r="Q241" s="160">
        <v>0</v>
      </c>
      <c r="R241" s="160">
        <f>Q241*H241</f>
        <v>0</v>
      </c>
      <c r="S241" s="160">
        <v>0</v>
      </c>
      <c r="T241" s="160">
        <f>S241*H241</f>
        <v>0</v>
      </c>
      <c r="U241" s="161" t="s">
        <v>1</v>
      </c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62" t="s">
        <v>148</v>
      </c>
      <c r="AT241" s="162" t="s">
        <v>137</v>
      </c>
      <c r="AU241" s="162" t="s">
        <v>142</v>
      </c>
      <c r="AY241" s="14" t="s">
        <v>134</v>
      </c>
      <c r="BE241" s="163">
        <f>IF(N241="základná",J241,0)</f>
        <v>0</v>
      </c>
      <c r="BF241" s="163">
        <f>IF(N241="znížená",J241,0)</f>
        <v>713.77</v>
      </c>
      <c r="BG241" s="163">
        <f>IF(N241="zákl. prenesená",J241,0)</f>
        <v>0</v>
      </c>
      <c r="BH241" s="163">
        <f>IF(N241="zníž. prenesená",J241,0)</f>
        <v>0</v>
      </c>
      <c r="BI241" s="163">
        <f>IF(N241="nulová",J241,0)</f>
        <v>0</v>
      </c>
      <c r="BJ241" s="14" t="s">
        <v>142</v>
      </c>
      <c r="BK241" s="163">
        <f>ROUND(I241*H241,2)</f>
        <v>713.77</v>
      </c>
      <c r="BL241" s="14" t="s">
        <v>148</v>
      </c>
      <c r="BM241" s="162" t="s">
        <v>634</v>
      </c>
    </row>
    <row r="242" spans="1:65" s="2" customFormat="1">
      <c r="A242" s="28"/>
      <c r="B242" s="29"/>
      <c r="C242" s="28"/>
      <c r="D242" s="164" t="s">
        <v>143</v>
      </c>
      <c r="E242" s="28"/>
      <c r="F242" s="165" t="s">
        <v>633</v>
      </c>
      <c r="G242" s="28"/>
      <c r="H242" s="28"/>
      <c r="I242" s="28"/>
      <c r="J242" s="28"/>
      <c r="K242" s="28"/>
      <c r="L242" s="29"/>
      <c r="M242" s="166"/>
      <c r="N242" s="167"/>
      <c r="O242" s="57"/>
      <c r="P242" s="57"/>
      <c r="Q242" s="57"/>
      <c r="R242" s="57"/>
      <c r="S242" s="57"/>
      <c r="T242" s="57"/>
      <c r="U242" s="5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T242" s="14" t="s">
        <v>143</v>
      </c>
      <c r="AU242" s="14" t="s">
        <v>142</v>
      </c>
    </row>
    <row r="243" spans="1:65" s="2" customFormat="1" ht="16.5" customHeight="1">
      <c r="A243" s="28"/>
      <c r="B243" s="150"/>
      <c r="C243" s="151" t="s">
        <v>228</v>
      </c>
      <c r="D243" s="151" t="s">
        <v>137</v>
      </c>
      <c r="E243" s="152" t="s">
        <v>635</v>
      </c>
      <c r="F243" s="153" t="s">
        <v>636</v>
      </c>
      <c r="G243" s="154" t="s">
        <v>401</v>
      </c>
      <c r="H243" s="155">
        <v>154.03</v>
      </c>
      <c r="I243" s="156">
        <v>4.7699999999999996</v>
      </c>
      <c r="J243" s="156">
        <f>ROUND(I243*H243,2)</f>
        <v>734.72</v>
      </c>
      <c r="K243" s="157"/>
      <c r="L243" s="29"/>
      <c r="M243" s="158" t="s">
        <v>1</v>
      </c>
      <c r="N243" s="159" t="s">
        <v>40</v>
      </c>
      <c r="O243" s="160">
        <v>0</v>
      </c>
      <c r="P243" s="160">
        <f>O243*H243</f>
        <v>0</v>
      </c>
      <c r="Q243" s="160">
        <v>0</v>
      </c>
      <c r="R243" s="160">
        <f>Q243*H243</f>
        <v>0</v>
      </c>
      <c r="S243" s="160">
        <v>0</v>
      </c>
      <c r="T243" s="160">
        <f>S243*H243</f>
        <v>0</v>
      </c>
      <c r="U243" s="161" t="s">
        <v>1</v>
      </c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62" t="s">
        <v>148</v>
      </c>
      <c r="AT243" s="162" t="s">
        <v>137</v>
      </c>
      <c r="AU243" s="162" t="s">
        <v>142</v>
      </c>
      <c r="AY243" s="14" t="s">
        <v>134</v>
      </c>
      <c r="BE243" s="163">
        <f>IF(N243="základná",J243,0)</f>
        <v>0</v>
      </c>
      <c r="BF243" s="163">
        <f>IF(N243="znížená",J243,0)</f>
        <v>734.72</v>
      </c>
      <c r="BG243" s="163">
        <f>IF(N243="zákl. prenesená",J243,0)</f>
        <v>0</v>
      </c>
      <c r="BH243" s="163">
        <f>IF(N243="zníž. prenesená",J243,0)</f>
        <v>0</v>
      </c>
      <c r="BI243" s="163">
        <f>IF(N243="nulová",J243,0)</f>
        <v>0</v>
      </c>
      <c r="BJ243" s="14" t="s">
        <v>142</v>
      </c>
      <c r="BK243" s="163">
        <f>ROUND(I243*H243,2)</f>
        <v>734.72</v>
      </c>
      <c r="BL243" s="14" t="s">
        <v>148</v>
      </c>
      <c r="BM243" s="162" t="s">
        <v>637</v>
      </c>
    </row>
    <row r="244" spans="1:65" s="2" customFormat="1">
      <c r="A244" s="28"/>
      <c r="B244" s="29"/>
      <c r="C244" s="28"/>
      <c r="D244" s="164" t="s">
        <v>143</v>
      </c>
      <c r="E244" s="28"/>
      <c r="F244" s="165" t="s">
        <v>636</v>
      </c>
      <c r="G244" s="28"/>
      <c r="H244" s="28"/>
      <c r="I244" s="28"/>
      <c r="J244" s="28"/>
      <c r="K244" s="28"/>
      <c r="L244" s="29"/>
      <c r="M244" s="166"/>
      <c r="N244" s="167"/>
      <c r="O244" s="57"/>
      <c r="P244" s="57"/>
      <c r="Q244" s="57"/>
      <c r="R244" s="57"/>
      <c r="S244" s="57"/>
      <c r="T244" s="57"/>
      <c r="U244" s="5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T244" s="14" t="s">
        <v>143</v>
      </c>
      <c r="AU244" s="14" t="s">
        <v>142</v>
      </c>
    </row>
    <row r="245" spans="1:65" s="2" customFormat="1" ht="24.2" customHeight="1">
      <c r="A245" s="28"/>
      <c r="B245" s="150"/>
      <c r="C245" s="151" t="s">
        <v>638</v>
      </c>
      <c r="D245" s="151" t="s">
        <v>137</v>
      </c>
      <c r="E245" s="152" t="s">
        <v>639</v>
      </c>
      <c r="F245" s="153" t="s">
        <v>640</v>
      </c>
      <c r="G245" s="154" t="s">
        <v>401</v>
      </c>
      <c r="H245" s="155">
        <v>405.96</v>
      </c>
      <c r="I245" s="156">
        <v>0.83</v>
      </c>
      <c r="J245" s="156">
        <f>ROUND(I245*H245,2)</f>
        <v>336.95</v>
      </c>
      <c r="K245" s="157"/>
      <c r="L245" s="29"/>
      <c r="M245" s="158" t="s">
        <v>1</v>
      </c>
      <c r="N245" s="159" t="s">
        <v>40</v>
      </c>
      <c r="O245" s="160">
        <v>0</v>
      </c>
      <c r="P245" s="160">
        <f>O245*H245</f>
        <v>0</v>
      </c>
      <c r="Q245" s="160">
        <v>0</v>
      </c>
      <c r="R245" s="160">
        <f>Q245*H245</f>
        <v>0</v>
      </c>
      <c r="S245" s="160">
        <v>0</v>
      </c>
      <c r="T245" s="160">
        <f>S245*H245</f>
        <v>0</v>
      </c>
      <c r="U245" s="161" t="s">
        <v>1</v>
      </c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62" t="s">
        <v>148</v>
      </c>
      <c r="AT245" s="162" t="s">
        <v>137</v>
      </c>
      <c r="AU245" s="162" t="s">
        <v>142</v>
      </c>
      <c r="AY245" s="14" t="s">
        <v>134</v>
      </c>
      <c r="BE245" s="163">
        <f>IF(N245="základná",J245,0)</f>
        <v>0</v>
      </c>
      <c r="BF245" s="163">
        <f>IF(N245="znížená",J245,0)</f>
        <v>336.95</v>
      </c>
      <c r="BG245" s="163">
        <f>IF(N245="zákl. prenesená",J245,0)</f>
        <v>0</v>
      </c>
      <c r="BH245" s="163">
        <f>IF(N245="zníž. prenesená",J245,0)</f>
        <v>0</v>
      </c>
      <c r="BI245" s="163">
        <f>IF(N245="nulová",J245,0)</f>
        <v>0</v>
      </c>
      <c r="BJ245" s="14" t="s">
        <v>142</v>
      </c>
      <c r="BK245" s="163">
        <f>ROUND(I245*H245,2)</f>
        <v>336.95</v>
      </c>
      <c r="BL245" s="14" t="s">
        <v>148</v>
      </c>
      <c r="BM245" s="162" t="s">
        <v>641</v>
      </c>
    </row>
    <row r="246" spans="1:65" s="2" customFormat="1" ht="19.5">
      <c r="A246" s="28"/>
      <c r="B246" s="29"/>
      <c r="C246" s="28"/>
      <c r="D246" s="164" t="s">
        <v>143</v>
      </c>
      <c r="E246" s="28"/>
      <c r="F246" s="165" t="s">
        <v>640</v>
      </c>
      <c r="G246" s="28"/>
      <c r="H246" s="28"/>
      <c r="I246" s="28"/>
      <c r="J246" s="28"/>
      <c r="K246" s="28"/>
      <c r="L246" s="29"/>
      <c r="M246" s="166"/>
      <c r="N246" s="167"/>
      <c r="O246" s="57"/>
      <c r="P246" s="57"/>
      <c r="Q246" s="57"/>
      <c r="R246" s="57"/>
      <c r="S246" s="57"/>
      <c r="T246" s="57"/>
      <c r="U246" s="5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T246" s="14" t="s">
        <v>143</v>
      </c>
      <c r="AU246" s="14" t="s">
        <v>142</v>
      </c>
    </row>
    <row r="247" spans="1:65" s="2" customFormat="1" ht="24.2" customHeight="1">
      <c r="A247" s="28"/>
      <c r="B247" s="150"/>
      <c r="C247" s="151" t="s">
        <v>231</v>
      </c>
      <c r="D247" s="151" t="s">
        <v>137</v>
      </c>
      <c r="E247" s="152" t="s">
        <v>642</v>
      </c>
      <c r="F247" s="153" t="s">
        <v>643</v>
      </c>
      <c r="G247" s="154" t="s">
        <v>258</v>
      </c>
      <c r="H247" s="155">
        <v>1</v>
      </c>
      <c r="I247" s="156">
        <v>423.5</v>
      </c>
      <c r="J247" s="156">
        <f>ROUND(I247*H247,2)</f>
        <v>423.5</v>
      </c>
      <c r="K247" s="157"/>
      <c r="L247" s="29"/>
      <c r="M247" s="158" t="s">
        <v>1</v>
      </c>
      <c r="N247" s="159" t="s">
        <v>40</v>
      </c>
      <c r="O247" s="160">
        <v>0</v>
      </c>
      <c r="P247" s="160">
        <f>O247*H247</f>
        <v>0</v>
      </c>
      <c r="Q247" s="160">
        <v>0</v>
      </c>
      <c r="R247" s="160">
        <f>Q247*H247</f>
        <v>0</v>
      </c>
      <c r="S247" s="160">
        <v>0</v>
      </c>
      <c r="T247" s="160">
        <f>S247*H247</f>
        <v>0</v>
      </c>
      <c r="U247" s="161" t="s">
        <v>1</v>
      </c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62" t="s">
        <v>148</v>
      </c>
      <c r="AT247" s="162" t="s">
        <v>137</v>
      </c>
      <c r="AU247" s="162" t="s">
        <v>142</v>
      </c>
      <c r="AY247" s="14" t="s">
        <v>134</v>
      </c>
      <c r="BE247" s="163">
        <f>IF(N247="základná",J247,0)</f>
        <v>0</v>
      </c>
      <c r="BF247" s="163">
        <f>IF(N247="znížená",J247,0)</f>
        <v>423.5</v>
      </c>
      <c r="BG247" s="163">
        <f>IF(N247="zákl. prenesená",J247,0)</f>
        <v>0</v>
      </c>
      <c r="BH247" s="163">
        <f>IF(N247="zníž. prenesená",J247,0)</f>
        <v>0</v>
      </c>
      <c r="BI247" s="163">
        <f>IF(N247="nulová",J247,0)</f>
        <v>0</v>
      </c>
      <c r="BJ247" s="14" t="s">
        <v>142</v>
      </c>
      <c r="BK247" s="163">
        <f>ROUND(I247*H247,2)</f>
        <v>423.5</v>
      </c>
      <c r="BL247" s="14" t="s">
        <v>148</v>
      </c>
      <c r="BM247" s="162" t="s">
        <v>644</v>
      </c>
    </row>
    <row r="248" spans="1:65" s="2" customFormat="1" ht="19.5">
      <c r="A248" s="28"/>
      <c r="B248" s="29"/>
      <c r="C248" s="28"/>
      <c r="D248" s="164" t="s">
        <v>143</v>
      </c>
      <c r="E248" s="28"/>
      <c r="F248" s="165" t="s">
        <v>643</v>
      </c>
      <c r="G248" s="28"/>
      <c r="H248" s="28"/>
      <c r="I248" s="28"/>
      <c r="J248" s="28"/>
      <c r="K248" s="28"/>
      <c r="L248" s="29"/>
      <c r="M248" s="166"/>
      <c r="N248" s="167"/>
      <c r="O248" s="57"/>
      <c r="P248" s="57"/>
      <c r="Q248" s="57"/>
      <c r="R248" s="57"/>
      <c r="S248" s="57"/>
      <c r="T248" s="57"/>
      <c r="U248" s="5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T248" s="14" t="s">
        <v>143</v>
      </c>
      <c r="AU248" s="14" t="s">
        <v>142</v>
      </c>
    </row>
    <row r="249" spans="1:65" s="2" customFormat="1" ht="16.5" customHeight="1">
      <c r="A249" s="28"/>
      <c r="B249" s="150"/>
      <c r="C249" s="151" t="s">
        <v>645</v>
      </c>
      <c r="D249" s="151" t="s">
        <v>137</v>
      </c>
      <c r="E249" s="152" t="s">
        <v>646</v>
      </c>
      <c r="F249" s="153" t="s">
        <v>647</v>
      </c>
      <c r="G249" s="154" t="s">
        <v>258</v>
      </c>
      <c r="H249" s="155">
        <v>1</v>
      </c>
      <c r="I249" s="156">
        <v>275</v>
      </c>
      <c r="J249" s="156">
        <f>ROUND(I249*H249,2)</f>
        <v>275</v>
      </c>
      <c r="K249" s="157"/>
      <c r="L249" s="29"/>
      <c r="M249" s="158" t="s">
        <v>1</v>
      </c>
      <c r="N249" s="159" t="s">
        <v>40</v>
      </c>
      <c r="O249" s="160">
        <v>0</v>
      </c>
      <c r="P249" s="160">
        <f>O249*H249</f>
        <v>0</v>
      </c>
      <c r="Q249" s="160">
        <v>0</v>
      </c>
      <c r="R249" s="160">
        <f>Q249*H249</f>
        <v>0</v>
      </c>
      <c r="S249" s="160">
        <v>0</v>
      </c>
      <c r="T249" s="160">
        <f>S249*H249</f>
        <v>0</v>
      </c>
      <c r="U249" s="161" t="s">
        <v>1</v>
      </c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62" t="s">
        <v>148</v>
      </c>
      <c r="AT249" s="162" t="s">
        <v>137</v>
      </c>
      <c r="AU249" s="162" t="s">
        <v>142</v>
      </c>
      <c r="AY249" s="14" t="s">
        <v>134</v>
      </c>
      <c r="BE249" s="163">
        <f>IF(N249="základná",J249,0)</f>
        <v>0</v>
      </c>
      <c r="BF249" s="163">
        <f>IF(N249="znížená",J249,0)</f>
        <v>275</v>
      </c>
      <c r="BG249" s="163">
        <f>IF(N249="zákl. prenesená",J249,0)</f>
        <v>0</v>
      </c>
      <c r="BH249" s="163">
        <f>IF(N249="zníž. prenesená",J249,0)</f>
        <v>0</v>
      </c>
      <c r="BI249" s="163">
        <f>IF(N249="nulová",J249,0)</f>
        <v>0</v>
      </c>
      <c r="BJ249" s="14" t="s">
        <v>142</v>
      </c>
      <c r="BK249" s="163">
        <f>ROUND(I249*H249,2)</f>
        <v>275</v>
      </c>
      <c r="BL249" s="14" t="s">
        <v>148</v>
      </c>
      <c r="BM249" s="162" t="s">
        <v>648</v>
      </c>
    </row>
    <row r="250" spans="1:65" s="2" customFormat="1">
      <c r="A250" s="28"/>
      <c r="B250" s="29"/>
      <c r="C250" s="28"/>
      <c r="D250" s="164" t="s">
        <v>143</v>
      </c>
      <c r="E250" s="28"/>
      <c r="F250" s="165" t="s">
        <v>647</v>
      </c>
      <c r="G250" s="28"/>
      <c r="H250" s="28"/>
      <c r="I250" s="28"/>
      <c r="J250" s="28"/>
      <c r="K250" s="28"/>
      <c r="L250" s="29"/>
      <c r="M250" s="166"/>
      <c r="N250" s="167"/>
      <c r="O250" s="57"/>
      <c r="P250" s="57"/>
      <c r="Q250" s="57"/>
      <c r="R250" s="57"/>
      <c r="S250" s="57"/>
      <c r="T250" s="57"/>
      <c r="U250" s="5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T250" s="14" t="s">
        <v>143</v>
      </c>
      <c r="AU250" s="14" t="s">
        <v>142</v>
      </c>
    </row>
    <row r="251" spans="1:65" s="2" customFormat="1" ht="16.5" customHeight="1">
      <c r="A251" s="28"/>
      <c r="B251" s="150"/>
      <c r="C251" s="151" t="s">
        <v>235</v>
      </c>
      <c r="D251" s="151" t="s">
        <v>137</v>
      </c>
      <c r="E251" s="152" t="s">
        <v>649</v>
      </c>
      <c r="F251" s="153" t="s">
        <v>650</v>
      </c>
      <c r="G251" s="154" t="s">
        <v>258</v>
      </c>
      <c r="H251" s="155">
        <v>1</v>
      </c>
      <c r="I251" s="156">
        <v>236.5</v>
      </c>
      <c r="J251" s="156">
        <f>ROUND(I251*H251,2)</f>
        <v>236.5</v>
      </c>
      <c r="K251" s="157"/>
      <c r="L251" s="29"/>
      <c r="M251" s="158" t="s">
        <v>1</v>
      </c>
      <c r="N251" s="159" t="s">
        <v>40</v>
      </c>
      <c r="O251" s="160">
        <v>0</v>
      </c>
      <c r="P251" s="160">
        <f>O251*H251</f>
        <v>0</v>
      </c>
      <c r="Q251" s="160">
        <v>0</v>
      </c>
      <c r="R251" s="160">
        <f>Q251*H251</f>
        <v>0</v>
      </c>
      <c r="S251" s="160">
        <v>0</v>
      </c>
      <c r="T251" s="160">
        <f>S251*H251</f>
        <v>0</v>
      </c>
      <c r="U251" s="161" t="s">
        <v>1</v>
      </c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62" t="s">
        <v>148</v>
      </c>
      <c r="AT251" s="162" t="s">
        <v>137</v>
      </c>
      <c r="AU251" s="162" t="s">
        <v>142</v>
      </c>
      <c r="AY251" s="14" t="s">
        <v>134</v>
      </c>
      <c r="BE251" s="163">
        <f>IF(N251="základná",J251,0)</f>
        <v>0</v>
      </c>
      <c r="BF251" s="163">
        <f>IF(N251="znížená",J251,0)</f>
        <v>236.5</v>
      </c>
      <c r="BG251" s="163">
        <f>IF(N251="zákl. prenesená",J251,0)</f>
        <v>0</v>
      </c>
      <c r="BH251" s="163">
        <f>IF(N251="zníž. prenesená",J251,0)</f>
        <v>0</v>
      </c>
      <c r="BI251" s="163">
        <f>IF(N251="nulová",J251,0)</f>
        <v>0</v>
      </c>
      <c r="BJ251" s="14" t="s">
        <v>142</v>
      </c>
      <c r="BK251" s="163">
        <f>ROUND(I251*H251,2)</f>
        <v>236.5</v>
      </c>
      <c r="BL251" s="14" t="s">
        <v>148</v>
      </c>
      <c r="BM251" s="162" t="s">
        <v>651</v>
      </c>
    </row>
    <row r="252" spans="1:65" s="2" customFormat="1">
      <c r="A252" s="28"/>
      <c r="B252" s="29"/>
      <c r="C252" s="28"/>
      <c r="D252" s="164" t="s">
        <v>143</v>
      </c>
      <c r="E252" s="28"/>
      <c r="F252" s="165" t="s">
        <v>650</v>
      </c>
      <c r="G252" s="28"/>
      <c r="H252" s="28"/>
      <c r="I252" s="28"/>
      <c r="J252" s="28"/>
      <c r="K252" s="28"/>
      <c r="L252" s="29"/>
      <c r="M252" s="166"/>
      <c r="N252" s="167"/>
      <c r="O252" s="57"/>
      <c r="P252" s="57"/>
      <c r="Q252" s="57"/>
      <c r="R252" s="57"/>
      <c r="S252" s="57"/>
      <c r="T252" s="57"/>
      <c r="U252" s="5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T252" s="14" t="s">
        <v>143</v>
      </c>
      <c r="AU252" s="14" t="s">
        <v>142</v>
      </c>
    </row>
    <row r="253" spans="1:65" s="2" customFormat="1" ht="16.5" customHeight="1">
      <c r="A253" s="28"/>
      <c r="B253" s="150"/>
      <c r="C253" s="151" t="s">
        <v>652</v>
      </c>
      <c r="D253" s="151" t="s">
        <v>137</v>
      </c>
      <c r="E253" s="152" t="s">
        <v>653</v>
      </c>
      <c r="F253" s="153" t="s">
        <v>654</v>
      </c>
      <c r="G253" s="154" t="s">
        <v>258</v>
      </c>
      <c r="H253" s="155">
        <v>1</v>
      </c>
      <c r="I253" s="156">
        <v>165</v>
      </c>
      <c r="J253" s="156">
        <f>ROUND(I253*H253,2)</f>
        <v>165</v>
      </c>
      <c r="K253" s="157"/>
      <c r="L253" s="29"/>
      <c r="M253" s="158" t="s">
        <v>1</v>
      </c>
      <c r="N253" s="159" t="s">
        <v>40</v>
      </c>
      <c r="O253" s="160">
        <v>0</v>
      </c>
      <c r="P253" s="160">
        <f>O253*H253</f>
        <v>0</v>
      </c>
      <c r="Q253" s="160">
        <v>0</v>
      </c>
      <c r="R253" s="160">
        <f>Q253*H253</f>
        <v>0</v>
      </c>
      <c r="S253" s="160">
        <v>0</v>
      </c>
      <c r="T253" s="160">
        <f>S253*H253</f>
        <v>0</v>
      </c>
      <c r="U253" s="161" t="s">
        <v>1</v>
      </c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62" t="s">
        <v>148</v>
      </c>
      <c r="AT253" s="162" t="s">
        <v>137</v>
      </c>
      <c r="AU253" s="162" t="s">
        <v>142</v>
      </c>
      <c r="AY253" s="14" t="s">
        <v>134</v>
      </c>
      <c r="BE253" s="163">
        <f>IF(N253="základná",J253,0)</f>
        <v>0</v>
      </c>
      <c r="BF253" s="163">
        <f>IF(N253="znížená",J253,0)</f>
        <v>165</v>
      </c>
      <c r="BG253" s="163">
        <f>IF(N253="zákl. prenesená",J253,0)</f>
        <v>0</v>
      </c>
      <c r="BH253" s="163">
        <f>IF(N253="zníž. prenesená",J253,0)</f>
        <v>0</v>
      </c>
      <c r="BI253" s="163">
        <f>IF(N253="nulová",J253,0)</f>
        <v>0</v>
      </c>
      <c r="BJ253" s="14" t="s">
        <v>142</v>
      </c>
      <c r="BK253" s="163">
        <f>ROUND(I253*H253,2)</f>
        <v>165</v>
      </c>
      <c r="BL253" s="14" t="s">
        <v>148</v>
      </c>
      <c r="BM253" s="162" t="s">
        <v>655</v>
      </c>
    </row>
    <row r="254" spans="1:65" s="2" customFormat="1">
      <c r="A254" s="28"/>
      <c r="B254" s="29"/>
      <c r="C254" s="28"/>
      <c r="D254" s="164" t="s">
        <v>143</v>
      </c>
      <c r="E254" s="28"/>
      <c r="F254" s="165" t="s">
        <v>654</v>
      </c>
      <c r="G254" s="28"/>
      <c r="H254" s="28"/>
      <c r="I254" s="28"/>
      <c r="J254" s="28"/>
      <c r="K254" s="28"/>
      <c r="L254" s="29"/>
      <c r="M254" s="166"/>
      <c r="N254" s="167"/>
      <c r="O254" s="57"/>
      <c r="P254" s="57"/>
      <c r="Q254" s="57"/>
      <c r="R254" s="57"/>
      <c r="S254" s="57"/>
      <c r="T254" s="57"/>
      <c r="U254" s="5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T254" s="14" t="s">
        <v>143</v>
      </c>
      <c r="AU254" s="14" t="s">
        <v>142</v>
      </c>
    </row>
    <row r="255" spans="1:65" s="2" customFormat="1" ht="21.75" customHeight="1">
      <c r="A255" s="28"/>
      <c r="B255" s="150"/>
      <c r="C255" s="151" t="s">
        <v>238</v>
      </c>
      <c r="D255" s="151" t="s">
        <v>137</v>
      </c>
      <c r="E255" s="152" t="s">
        <v>656</v>
      </c>
      <c r="F255" s="153" t="s">
        <v>657</v>
      </c>
      <c r="G255" s="154" t="s">
        <v>258</v>
      </c>
      <c r="H255" s="155">
        <v>1</v>
      </c>
      <c r="I255" s="156">
        <v>748</v>
      </c>
      <c r="J255" s="156">
        <f>ROUND(I255*H255,2)</f>
        <v>748</v>
      </c>
      <c r="K255" s="157"/>
      <c r="L255" s="29"/>
      <c r="M255" s="158" t="s">
        <v>1</v>
      </c>
      <c r="N255" s="159" t="s">
        <v>40</v>
      </c>
      <c r="O255" s="160">
        <v>0</v>
      </c>
      <c r="P255" s="160">
        <f>O255*H255</f>
        <v>0</v>
      </c>
      <c r="Q255" s="160">
        <v>0</v>
      </c>
      <c r="R255" s="160">
        <f>Q255*H255</f>
        <v>0</v>
      </c>
      <c r="S255" s="160">
        <v>0</v>
      </c>
      <c r="T255" s="160">
        <f>S255*H255</f>
        <v>0</v>
      </c>
      <c r="U255" s="161" t="s">
        <v>1</v>
      </c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62" t="s">
        <v>148</v>
      </c>
      <c r="AT255" s="162" t="s">
        <v>137</v>
      </c>
      <c r="AU255" s="162" t="s">
        <v>142</v>
      </c>
      <c r="AY255" s="14" t="s">
        <v>134</v>
      </c>
      <c r="BE255" s="163">
        <f>IF(N255="základná",J255,0)</f>
        <v>0</v>
      </c>
      <c r="BF255" s="163">
        <f>IF(N255="znížená",J255,0)</f>
        <v>748</v>
      </c>
      <c r="BG255" s="163">
        <f>IF(N255="zákl. prenesená",J255,0)</f>
        <v>0</v>
      </c>
      <c r="BH255" s="163">
        <f>IF(N255="zníž. prenesená",J255,0)</f>
        <v>0</v>
      </c>
      <c r="BI255" s="163">
        <f>IF(N255="nulová",J255,0)</f>
        <v>0</v>
      </c>
      <c r="BJ255" s="14" t="s">
        <v>142</v>
      </c>
      <c r="BK255" s="163">
        <f>ROUND(I255*H255,2)</f>
        <v>748</v>
      </c>
      <c r="BL255" s="14" t="s">
        <v>148</v>
      </c>
      <c r="BM255" s="162" t="s">
        <v>658</v>
      </c>
    </row>
    <row r="256" spans="1:65" s="2" customFormat="1">
      <c r="A256" s="28"/>
      <c r="B256" s="29"/>
      <c r="C256" s="28"/>
      <c r="D256" s="164" t="s">
        <v>143</v>
      </c>
      <c r="E256" s="28"/>
      <c r="F256" s="165" t="s">
        <v>657</v>
      </c>
      <c r="G256" s="28"/>
      <c r="H256" s="28"/>
      <c r="I256" s="28"/>
      <c r="J256" s="28"/>
      <c r="K256" s="28"/>
      <c r="L256" s="29"/>
      <c r="M256" s="166"/>
      <c r="N256" s="167"/>
      <c r="O256" s="57"/>
      <c r="P256" s="57"/>
      <c r="Q256" s="57"/>
      <c r="R256" s="57"/>
      <c r="S256" s="57"/>
      <c r="T256" s="57"/>
      <c r="U256" s="5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T256" s="14" t="s">
        <v>143</v>
      </c>
      <c r="AU256" s="14" t="s">
        <v>142</v>
      </c>
    </row>
    <row r="257" spans="1:65" s="2" customFormat="1" ht="24.2" customHeight="1">
      <c r="A257" s="28"/>
      <c r="B257" s="150"/>
      <c r="C257" s="151" t="s">
        <v>659</v>
      </c>
      <c r="D257" s="151" t="s">
        <v>137</v>
      </c>
      <c r="E257" s="152" t="s">
        <v>660</v>
      </c>
      <c r="F257" s="153" t="s">
        <v>661</v>
      </c>
      <c r="G257" s="154" t="s">
        <v>258</v>
      </c>
      <c r="H257" s="155">
        <v>1</v>
      </c>
      <c r="I257" s="156">
        <v>165</v>
      </c>
      <c r="J257" s="156">
        <f>ROUND(I257*H257,2)</f>
        <v>165</v>
      </c>
      <c r="K257" s="157"/>
      <c r="L257" s="29"/>
      <c r="M257" s="158" t="s">
        <v>1</v>
      </c>
      <c r="N257" s="159" t="s">
        <v>40</v>
      </c>
      <c r="O257" s="160">
        <v>0</v>
      </c>
      <c r="P257" s="160">
        <f>O257*H257</f>
        <v>0</v>
      </c>
      <c r="Q257" s="160">
        <v>0</v>
      </c>
      <c r="R257" s="160">
        <f>Q257*H257</f>
        <v>0</v>
      </c>
      <c r="S257" s="160">
        <v>0</v>
      </c>
      <c r="T257" s="160">
        <f>S257*H257</f>
        <v>0</v>
      </c>
      <c r="U257" s="161" t="s">
        <v>1</v>
      </c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62" t="s">
        <v>148</v>
      </c>
      <c r="AT257" s="162" t="s">
        <v>137</v>
      </c>
      <c r="AU257" s="162" t="s">
        <v>142</v>
      </c>
      <c r="AY257" s="14" t="s">
        <v>134</v>
      </c>
      <c r="BE257" s="163">
        <f>IF(N257="základná",J257,0)</f>
        <v>0</v>
      </c>
      <c r="BF257" s="163">
        <f>IF(N257="znížená",J257,0)</f>
        <v>165</v>
      </c>
      <c r="BG257" s="163">
        <f>IF(N257="zákl. prenesená",J257,0)</f>
        <v>0</v>
      </c>
      <c r="BH257" s="163">
        <f>IF(N257="zníž. prenesená",J257,0)</f>
        <v>0</v>
      </c>
      <c r="BI257" s="163">
        <f>IF(N257="nulová",J257,0)</f>
        <v>0</v>
      </c>
      <c r="BJ257" s="14" t="s">
        <v>142</v>
      </c>
      <c r="BK257" s="163">
        <f>ROUND(I257*H257,2)</f>
        <v>165</v>
      </c>
      <c r="BL257" s="14" t="s">
        <v>148</v>
      </c>
      <c r="BM257" s="162" t="s">
        <v>662</v>
      </c>
    </row>
    <row r="258" spans="1:65" s="2" customFormat="1">
      <c r="A258" s="28"/>
      <c r="B258" s="29"/>
      <c r="C258" s="28"/>
      <c r="D258" s="164" t="s">
        <v>143</v>
      </c>
      <c r="E258" s="28"/>
      <c r="F258" s="165" t="s">
        <v>661</v>
      </c>
      <c r="G258" s="28"/>
      <c r="H258" s="28"/>
      <c r="I258" s="28"/>
      <c r="J258" s="28"/>
      <c r="K258" s="28"/>
      <c r="L258" s="29"/>
      <c r="M258" s="166"/>
      <c r="N258" s="167"/>
      <c r="O258" s="57"/>
      <c r="P258" s="57"/>
      <c r="Q258" s="57"/>
      <c r="R258" s="57"/>
      <c r="S258" s="57"/>
      <c r="T258" s="57"/>
      <c r="U258" s="5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T258" s="14" t="s">
        <v>143</v>
      </c>
      <c r="AU258" s="14" t="s">
        <v>142</v>
      </c>
    </row>
    <row r="259" spans="1:65" s="2" customFormat="1" ht="24.2" customHeight="1">
      <c r="A259" s="28"/>
      <c r="B259" s="150"/>
      <c r="C259" s="151" t="s">
        <v>242</v>
      </c>
      <c r="D259" s="151" t="s">
        <v>137</v>
      </c>
      <c r="E259" s="152" t="s">
        <v>663</v>
      </c>
      <c r="F259" s="153" t="s">
        <v>664</v>
      </c>
      <c r="G259" s="154" t="s">
        <v>258</v>
      </c>
      <c r="H259" s="155">
        <v>1</v>
      </c>
      <c r="I259" s="156">
        <v>748</v>
      </c>
      <c r="J259" s="156">
        <f>ROUND(I259*H259,2)</f>
        <v>748</v>
      </c>
      <c r="K259" s="157"/>
      <c r="L259" s="29"/>
      <c r="M259" s="158" t="s">
        <v>1</v>
      </c>
      <c r="N259" s="159" t="s">
        <v>40</v>
      </c>
      <c r="O259" s="160">
        <v>0</v>
      </c>
      <c r="P259" s="160">
        <f>O259*H259</f>
        <v>0</v>
      </c>
      <c r="Q259" s="160">
        <v>0</v>
      </c>
      <c r="R259" s="160">
        <f>Q259*H259</f>
        <v>0</v>
      </c>
      <c r="S259" s="160">
        <v>0</v>
      </c>
      <c r="T259" s="160">
        <f>S259*H259</f>
        <v>0</v>
      </c>
      <c r="U259" s="161" t="s">
        <v>1</v>
      </c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62" t="s">
        <v>148</v>
      </c>
      <c r="AT259" s="162" t="s">
        <v>137</v>
      </c>
      <c r="AU259" s="162" t="s">
        <v>142</v>
      </c>
      <c r="AY259" s="14" t="s">
        <v>134</v>
      </c>
      <c r="BE259" s="163">
        <f>IF(N259="základná",J259,0)</f>
        <v>0</v>
      </c>
      <c r="BF259" s="163">
        <f>IF(N259="znížená",J259,0)</f>
        <v>748</v>
      </c>
      <c r="BG259" s="163">
        <f>IF(N259="zákl. prenesená",J259,0)</f>
        <v>0</v>
      </c>
      <c r="BH259" s="163">
        <f>IF(N259="zníž. prenesená",J259,0)</f>
        <v>0</v>
      </c>
      <c r="BI259" s="163">
        <f>IF(N259="nulová",J259,0)</f>
        <v>0</v>
      </c>
      <c r="BJ259" s="14" t="s">
        <v>142</v>
      </c>
      <c r="BK259" s="163">
        <f>ROUND(I259*H259,2)</f>
        <v>748</v>
      </c>
      <c r="BL259" s="14" t="s">
        <v>148</v>
      </c>
      <c r="BM259" s="162" t="s">
        <v>665</v>
      </c>
    </row>
    <row r="260" spans="1:65" s="2" customFormat="1">
      <c r="A260" s="28"/>
      <c r="B260" s="29"/>
      <c r="C260" s="28"/>
      <c r="D260" s="164" t="s">
        <v>143</v>
      </c>
      <c r="E260" s="28"/>
      <c r="F260" s="165" t="s">
        <v>664</v>
      </c>
      <c r="G260" s="28"/>
      <c r="H260" s="28"/>
      <c r="I260" s="28"/>
      <c r="J260" s="28"/>
      <c r="K260" s="28"/>
      <c r="L260" s="29"/>
      <c r="M260" s="166"/>
      <c r="N260" s="167"/>
      <c r="O260" s="57"/>
      <c r="P260" s="57"/>
      <c r="Q260" s="57"/>
      <c r="R260" s="57"/>
      <c r="S260" s="57"/>
      <c r="T260" s="57"/>
      <c r="U260" s="5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T260" s="14" t="s">
        <v>143</v>
      </c>
      <c r="AU260" s="14" t="s">
        <v>142</v>
      </c>
    </row>
    <row r="261" spans="1:65" s="2" customFormat="1" ht="37.9" customHeight="1">
      <c r="A261" s="28"/>
      <c r="B261" s="150"/>
      <c r="C261" s="151" t="s">
        <v>666</v>
      </c>
      <c r="D261" s="151" t="s">
        <v>137</v>
      </c>
      <c r="E261" s="152" t="s">
        <v>667</v>
      </c>
      <c r="F261" s="153" t="s">
        <v>668</v>
      </c>
      <c r="G261" s="154" t="s">
        <v>531</v>
      </c>
      <c r="H261" s="155">
        <v>5.9</v>
      </c>
      <c r="I261" s="156">
        <v>97.99</v>
      </c>
      <c r="J261" s="156">
        <f>ROUND(I261*H261,2)</f>
        <v>578.14</v>
      </c>
      <c r="K261" s="157"/>
      <c r="L261" s="29"/>
      <c r="M261" s="158" t="s">
        <v>1</v>
      </c>
      <c r="N261" s="159" t="s">
        <v>40</v>
      </c>
      <c r="O261" s="160">
        <v>0</v>
      </c>
      <c r="P261" s="160">
        <f>O261*H261</f>
        <v>0</v>
      </c>
      <c r="Q261" s="160">
        <v>0</v>
      </c>
      <c r="R261" s="160">
        <f>Q261*H261</f>
        <v>0</v>
      </c>
      <c r="S261" s="160">
        <v>0</v>
      </c>
      <c r="T261" s="160">
        <f>S261*H261</f>
        <v>0</v>
      </c>
      <c r="U261" s="161" t="s">
        <v>1</v>
      </c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62" t="s">
        <v>148</v>
      </c>
      <c r="AT261" s="162" t="s">
        <v>137</v>
      </c>
      <c r="AU261" s="162" t="s">
        <v>142</v>
      </c>
      <c r="AY261" s="14" t="s">
        <v>134</v>
      </c>
      <c r="BE261" s="163">
        <f>IF(N261="základná",J261,0)</f>
        <v>0</v>
      </c>
      <c r="BF261" s="163">
        <f>IF(N261="znížená",J261,0)</f>
        <v>578.14</v>
      </c>
      <c r="BG261" s="163">
        <f>IF(N261="zákl. prenesená",J261,0)</f>
        <v>0</v>
      </c>
      <c r="BH261" s="163">
        <f>IF(N261="zníž. prenesená",J261,0)</f>
        <v>0</v>
      </c>
      <c r="BI261" s="163">
        <f>IF(N261="nulová",J261,0)</f>
        <v>0</v>
      </c>
      <c r="BJ261" s="14" t="s">
        <v>142</v>
      </c>
      <c r="BK261" s="163">
        <f>ROUND(I261*H261,2)</f>
        <v>578.14</v>
      </c>
      <c r="BL261" s="14" t="s">
        <v>148</v>
      </c>
      <c r="BM261" s="162" t="s">
        <v>669</v>
      </c>
    </row>
    <row r="262" spans="1:65" s="2" customFormat="1" ht="19.5">
      <c r="A262" s="28"/>
      <c r="B262" s="29"/>
      <c r="C262" s="28"/>
      <c r="D262" s="164" t="s">
        <v>143</v>
      </c>
      <c r="E262" s="28"/>
      <c r="F262" s="165" t="s">
        <v>668</v>
      </c>
      <c r="G262" s="28"/>
      <c r="H262" s="28"/>
      <c r="I262" s="28"/>
      <c r="J262" s="28"/>
      <c r="K262" s="28"/>
      <c r="L262" s="29"/>
      <c r="M262" s="166"/>
      <c r="N262" s="167"/>
      <c r="O262" s="57"/>
      <c r="P262" s="57"/>
      <c r="Q262" s="57"/>
      <c r="R262" s="57"/>
      <c r="S262" s="57"/>
      <c r="T262" s="57"/>
      <c r="U262" s="5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T262" s="14" t="s">
        <v>143</v>
      </c>
      <c r="AU262" s="14" t="s">
        <v>142</v>
      </c>
    </row>
    <row r="263" spans="1:65" s="2" customFormat="1" ht="37.9" customHeight="1">
      <c r="A263" s="28"/>
      <c r="B263" s="150"/>
      <c r="C263" s="151" t="s">
        <v>245</v>
      </c>
      <c r="D263" s="151" t="s">
        <v>137</v>
      </c>
      <c r="E263" s="152" t="s">
        <v>670</v>
      </c>
      <c r="F263" s="153" t="s">
        <v>671</v>
      </c>
      <c r="G263" s="154" t="s">
        <v>531</v>
      </c>
      <c r="H263" s="155">
        <v>12.32</v>
      </c>
      <c r="I263" s="156">
        <v>85.26</v>
      </c>
      <c r="J263" s="156">
        <f>ROUND(I263*H263,2)</f>
        <v>1050.4000000000001</v>
      </c>
      <c r="K263" s="157"/>
      <c r="L263" s="29"/>
      <c r="M263" s="158" t="s">
        <v>1</v>
      </c>
      <c r="N263" s="159" t="s">
        <v>40</v>
      </c>
      <c r="O263" s="160">
        <v>0</v>
      </c>
      <c r="P263" s="160">
        <f>O263*H263</f>
        <v>0</v>
      </c>
      <c r="Q263" s="160">
        <v>0</v>
      </c>
      <c r="R263" s="160">
        <f>Q263*H263</f>
        <v>0</v>
      </c>
      <c r="S263" s="160">
        <v>0</v>
      </c>
      <c r="T263" s="160">
        <f>S263*H263</f>
        <v>0</v>
      </c>
      <c r="U263" s="161" t="s">
        <v>1</v>
      </c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62" t="s">
        <v>148</v>
      </c>
      <c r="AT263" s="162" t="s">
        <v>137</v>
      </c>
      <c r="AU263" s="162" t="s">
        <v>142</v>
      </c>
      <c r="AY263" s="14" t="s">
        <v>134</v>
      </c>
      <c r="BE263" s="163">
        <f>IF(N263="základná",J263,0)</f>
        <v>0</v>
      </c>
      <c r="BF263" s="163">
        <f>IF(N263="znížená",J263,0)</f>
        <v>1050.4000000000001</v>
      </c>
      <c r="BG263" s="163">
        <f>IF(N263="zákl. prenesená",J263,0)</f>
        <v>0</v>
      </c>
      <c r="BH263" s="163">
        <f>IF(N263="zníž. prenesená",J263,0)</f>
        <v>0</v>
      </c>
      <c r="BI263" s="163">
        <f>IF(N263="nulová",J263,0)</f>
        <v>0</v>
      </c>
      <c r="BJ263" s="14" t="s">
        <v>142</v>
      </c>
      <c r="BK263" s="163">
        <f>ROUND(I263*H263,2)</f>
        <v>1050.4000000000001</v>
      </c>
      <c r="BL263" s="14" t="s">
        <v>148</v>
      </c>
      <c r="BM263" s="162" t="s">
        <v>672</v>
      </c>
    </row>
    <row r="264" spans="1:65" s="2" customFormat="1" ht="19.5">
      <c r="A264" s="28"/>
      <c r="B264" s="29"/>
      <c r="C264" s="28"/>
      <c r="D264" s="164" t="s">
        <v>143</v>
      </c>
      <c r="E264" s="28"/>
      <c r="F264" s="165" t="s">
        <v>671</v>
      </c>
      <c r="G264" s="28"/>
      <c r="H264" s="28"/>
      <c r="I264" s="28"/>
      <c r="J264" s="28"/>
      <c r="K264" s="28"/>
      <c r="L264" s="29"/>
      <c r="M264" s="166"/>
      <c r="N264" s="167"/>
      <c r="O264" s="57"/>
      <c r="P264" s="57"/>
      <c r="Q264" s="57"/>
      <c r="R264" s="57"/>
      <c r="S264" s="57"/>
      <c r="T264" s="57"/>
      <c r="U264" s="5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T264" s="14" t="s">
        <v>143</v>
      </c>
      <c r="AU264" s="14" t="s">
        <v>142</v>
      </c>
    </row>
    <row r="265" spans="1:65" s="2" customFormat="1" ht="24.2" customHeight="1">
      <c r="A265" s="28"/>
      <c r="B265" s="150"/>
      <c r="C265" s="151" t="s">
        <v>673</v>
      </c>
      <c r="D265" s="151" t="s">
        <v>137</v>
      </c>
      <c r="E265" s="152" t="s">
        <v>674</v>
      </c>
      <c r="F265" s="153" t="s">
        <v>675</v>
      </c>
      <c r="G265" s="154" t="s">
        <v>151</v>
      </c>
      <c r="H265" s="155">
        <v>3</v>
      </c>
      <c r="I265" s="156">
        <v>0.75</v>
      </c>
      <c r="J265" s="156">
        <f>ROUND(I265*H265,2)</f>
        <v>2.25</v>
      </c>
      <c r="K265" s="157"/>
      <c r="L265" s="29"/>
      <c r="M265" s="158" t="s">
        <v>1</v>
      </c>
      <c r="N265" s="159" t="s">
        <v>40</v>
      </c>
      <c r="O265" s="160">
        <v>0</v>
      </c>
      <c r="P265" s="160">
        <f>O265*H265</f>
        <v>0</v>
      </c>
      <c r="Q265" s="160">
        <v>0</v>
      </c>
      <c r="R265" s="160">
        <f>Q265*H265</f>
        <v>0</v>
      </c>
      <c r="S265" s="160">
        <v>0</v>
      </c>
      <c r="T265" s="160">
        <f>S265*H265</f>
        <v>0</v>
      </c>
      <c r="U265" s="161" t="s">
        <v>1</v>
      </c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62" t="s">
        <v>148</v>
      </c>
      <c r="AT265" s="162" t="s">
        <v>137</v>
      </c>
      <c r="AU265" s="162" t="s">
        <v>142</v>
      </c>
      <c r="AY265" s="14" t="s">
        <v>134</v>
      </c>
      <c r="BE265" s="163">
        <f>IF(N265="základná",J265,0)</f>
        <v>0</v>
      </c>
      <c r="BF265" s="163">
        <f>IF(N265="znížená",J265,0)</f>
        <v>2.25</v>
      </c>
      <c r="BG265" s="163">
        <f>IF(N265="zákl. prenesená",J265,0)</f>
        <v>0</v>
      </c>
      <c r="BH265" s="163">
        <f>IF(N265="zníž. prenesená",J265,0)</f>
        <v>0</v>
      </c>
      <c r="BI265" s="163">
        <f>IF(N265="nulová",J265,0)</f>
        <v>0</v>
      </c>
      <c r="BJ265" s="14" t="s">
        <v>142</v>
      </c>
      <c r="BK265" s="163">
        <f>ROUND(I265*H265,2)</f>
        <v>2.25</v>
      </c>
      <c r="BL265" s="14" t="s">
        <v>148</v>
      </c>
      <c r="BM265" s="162" t="s">
        <v>676</v>
      </c>
    </row>
    <row r="266" spans="1:65" s="2" customFormat="1" ht="19.5">
      <c r="A266" s="28"/>
      <c r="B266" s="29"/>
      <c r="C266" s="28"/>
      <c r="D266" s="164" t="s">
        <v>143</v>
      </c>
      <c r="E266" s="28"/>
      <c r="F266" s="165" t="s">
        <v>675</v>
      </c>
      <c r="G266" s="28"/>
      <c r="H266" s="28"/>
      <c r="I266" s="28"/>
      <c r="J266" s="28"/>
      <c r="K266" s="28"/>
      <c r="L266" s="29"/>
      <c r="M266" s="166"/>
      <c r="N266" s="167"/>
      <c r="O266" s="57"/>
      <c r="P266" s="57"/>
      <c r="Q266" s="57"/>
      <c r="R266" s="57"/>
      <c r="S266" s="57"/>
      <c r="T266" s="57"/>
      <c r="U266" s="5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T266" s="14" t="s">
        <v>143</v>
      </c>
      <c r="AU266" s="14" t="s">
        <v>142</v>
      </c>
    </row>
    <row r="267" spans="1:65" s="2" customFormat="1" ht="24.2" customHeight="1">
      <c r="A267" s="28"/>
      <c r="B267" s="150"/>
      <c r="C267" s="151" t="s">
        <v>249</v>
      </c>
      <c r="D267" s="151" t="s">
        <v>137</v>
      </c>
      <c r="E267" s="152" t="s">
        <v>677</v>
      </c>
      <c r="F267" s="153" t="s">
        <v>678</v>
      </c>
      <c r="G267" s="154" t="s">
        <v>151</v>
      </c>
      <c r="H267" s="155">
        <v>2</v>
      </c>
      <c r="I267" s="156">
        <v>1.35</v>
      </c>
      <c r="J267" s="156">
        <f>ROUND(I267*H267,2)</f>
        <v>2.7</v>
      </c>
      <c r="K267" s="157"/>
      <c r="L267" s="29"/>
      <c r="M267" s="158" t="s">
        <v>1</v>
      </c>
      <c r="N267" s="159" t="s">
        <v>40</v>
      </c>
      <c r="O267" s="160">
        <v>0</v>
      </c>
      <c r="P267" s="160">
        <f>O267*H267</f>
        <v>0</v>
      </c>
      <c r="Q267" s="160">
        <v>0</v>
      </c>
      <c r="R267" s="160">
        <f>Q267*H267</f>
        <v>0</v>
      </c>
      <c r="S267" s="160">
        <v>0</v>
      </c>
      <c r="T267" s="160">
        <f>S267*H267</f>
        <v>0</v>
      </c>
      <c r="U267" s="161" t="s">
        <v>1</v>
      </c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62" t="s">
        <v>148</v>
      </c>
      <c r="AT267" s="162" t="s">
        <v>137</v>
      </c>
      <c r="AU267" s="162" t="s">
        <v>142</v>
      </c>
      <c r="AY267" s="14" t="s">
        <v>134</v>
      </c>
      <c r="BE267" s="163">
        <f>IF(N267="základná",J267,0)</f>
        <v>0</v>
      </c>
      <c r="BF267" s="163">
        <f>IF(N267="znížená",J267,0)</f>
        <v>2.7</v>
      </c>
      <c r="BG267" s="163">
        <f>IF(N267="zákl. prenesená",J267,0)</f>
        <v>0</v>
      </c>
      <c r="BH267" s="163">
        <f>IF(N267="zníž. prenesená",J267,0)</f>
        <v>0</v>
      </c>
      <c r="BI267" s="163">
        <f>IF(N267="nulová",J267,0)</f>
        <v>0</v>
      </c>
      <c r="BJ267" s="14" t="s">
        <v>142</v>
      </c>
      <c r="BK267" s="163">
        <f>ROUND(I267*H267,2)</f>
        <v>2.7</v>
      </c>
      <c r="BL267" s="14" t="s">
        <v>148</v>
      </c>
      <c r="BM267" s="162" t="s">
        <v>679</v>
      </c>
    </row>
    <row r="268" spans="1:65" s="2" customFormat="1" ht="19.5">
      <c r="A268" s="28"/>
      <c r="B268" s="29"/>
      <c r="C268" s="28"/>
      <c r="D268" s="164" t="s">
        <v>143</v>
      </c>
      <c r="E268" s="28"/>
      <c r="F268" s="165" t="s">
        <v>678</v>
      </c>
      <c r="G268" s="28"/>
      <c r="H268" s="28"/>
      <c r="I268" s="28"/>
      <c r="J268" s="28"/>
      <c r="K268" s="28"/>
      <c r="L268" s="29"/>
      <c r="M268" s="166"/>
      <c r="N268" s="167"/>
      <c r="O268" s="57"/>
      <c r="P268" s="57"/>
      <c r="Q268" s="57"/>
      <c r="R268" s="57"/>
      <c r="S268" s="57"/>
      <c r="T268" s="57"/>
      <c r="U268" s="5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T268" s="14" t="s">
        <v>143</v>
      </c>
      <c r="AU268" s="14" t="s">
        <v>142</v>
      </c>
    </row>
    <row r="269" spans="1:65" s="2" customFormat="1" ht="24.2" customHeight="1">
      <c r="A269" s="28"/>
      <c r="B269" s="150"/>
      <c r="C269" s="151" t="s">
        <v>680</v>
      </c>
      <c r="D269" s="151" t="s">
        <v>137</v>
      </c>
      <c r="E269" s="152" t="s">
        <v>681</v>
      </c>
      <c r="F269" s="153" t="s">
        <v>682</v>
      </c>
      <c r="G269" s="154" t="s">
        <v>401</v>
      </c>
      <c r="H269" s="155">
        <v>4.92</v>
      </c>
      <c r="I269" s="156">
        <v>24.32</v>
      </c>
      <c r="J269" s="156">
        <f>ROUND(I269*H269,2)</f>
        <v>119.65</v>
      </c>
      <c r="K269" s="157"/>
      <c r="L269" s="29"/>
      <c r="M269" s="158" t="s">
        <v>1</v>
      </c>
      <c r="N269" s="159" t="s">
        <v>40</v>
      </c>
      <c r="O269" s="160">
        <v>0</v>
      </c>
      <c r="P269" s="160">
        <f>O269*H269</f>
        <v>0</v>
      </c>
      <c r="Q269" s="160">
        <v>0</v>
      </c>
      <c r="R269" s="160">
        <f>Q269*H269</f>
        <v>0</v>
      </c>
      <c r="S269" s="160">
        <v>0</v>
      </c>
      <c r="T269" s="160">
        <f>S269*H269</f>
        <v>0</v>
      </c>
      <c r="U269" s="161" t="s">
        <v>1</v>
      </c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62" t="s">
        <v>148</v>
      </c>
      <c r="AT269" s="162" t="s">
        <v>137</v>
      </c>
      <c r="AU269" s="162" t="s">
        <v>142</v>
      </c>
      <c r="AY269" s="14" t="s">
        <v>134</v>
      </c>
      <c r="BE269" s="163">
        <f>IF(N269="základná",J269,0)</f>
        <v>0</v>
      </c>
      <c r="BF269" s="163">
        <f>IF(N269="znížená",J269,0)</f>
        <v>119.65</v>
      </c>
      <c r="BG269" s="163">
        <f>IF(N269="zákl. prenesená",J269,0)</f>
        <v>0</v>
      </c>
      <c r="BH269" s="163">
        <f>IF(N269="zníž. prenesená",J269,0)</f>
        <v>0</v>
      </c>
      <c r="BI269" s="163">
        <f>IF(N269="nulová",J269,0)</f>
        <v>0</v>
      </c>
      <c r="BJ269" s="14" t="s">
        <v>142</v>
      </c>
      <c r="BK269" s="163">
        <f>ROUND(I269*H269,2)</f>
        <v>119.65</v>
      </c>
      <c r="BL269" s="14" t="s">
        <v>148</v>
      </c>
      <c r="BM269" s="162" t="s">
        <v>683</v>
      </c>
    </row>
    <row r="270" spans="1:65" s="2" customFormat="1">
      <c r="A270" s="28"/>
      <c r="B270" s="29"/>
      <c r="C270" s="28"/>
      <c r="D270" s="164" t="s">
        <v>143</v>
      </c>
      <c r="E270" s="28"/>
      <c r="F270" s="165" t="s">
        <v>682</v>
      </c>
      <c r="G270" s="28"/>
      <c r="H270" s="28"/>
      <c r="I270" s="28"/>
      <c r="J270" s="28"/>
      <c r="K270" s="28"/>
      <c r="L270" s="29"/>
      <c r="M270" s="166"/>
      <c r="N270" s="167"/>
      <c r="O270" s="57"/>
      <c r="P270" s="57"/>
      <c r="Q270" s="57"/>
      <c r="R270" s="57"/>
      <c r="S270" s="57"/>
      <c r="T270" s="57"/>
      <c r="U270" s="5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T270" s="14" t="s">
        <v>143</v>
      </c>
      <c r="AU270" s="14" t="s">
        <v>142</v>
      </c>
    </row>
    <row r="271" spans="1:65" s="2" customFormat="1" ht="24.2" customHeight="1">
      <c r="A271" s="28"/>
      <c r="B271" s="150"/>
      <c r="C271" s="151" t="s">
        <v>141</v>
      </c>
      <c r="D271" s="151" t="s">
        <v>137</v>
      </c>
      <c r="E271" s="152" t="s">
        <v>684</v>
      </c>
      <c r="F271" s="153" t="s">
        <v>685</v>
      </c>
      <c r="G271" s="154" t="s">
        <v>401</v>
      </c>
      <c r="H271" s="155">
        <v>4.51</v>
      </c>
      <c r="I271" s="156">
        <v>18.239999999999998</v>
      </c>
      <c r="J271" s="156">
        <f>ROUND(I271*H271,2)</f>
        <v>82.26</v>
      </c>
      <c r="K271" s="157"/>
      <c r="L271" s="29"/>
      <c r="M271" s="158" t="s">
        <v>1</v>
      </c>
      <c r="N271" s="159" t="s">
        <v>40</v>
      </c>
      <c r="O271" s="160">
        <v>0</v>
      </c>
      <c r="P271" s="160">
        <f>O271*H271</f>
        <v>0</v>
      </c>
      <c r="Q271" s="160">
        <v>0</v>
      </c>
      <c r="R271" s="160">
        <f>Q271*H271</f>
        <v>0</v>
      </c>
      <c r="S271" s="160">
        <v>0</v>
      </c>
      <c r="T271" s="160">
        <f>S271*H271</f>
        <v>0</v>
      </c>
      <c r="U271" s="161" t="s">
        <v>1</v>
      </c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62" t="s">
        <v>148</v>
      </c>
      <c r="AT271" s="162" t="s">
        <v>137</v>
      </c>
      <c r="AU271" s="162" t="s">
        <v>142</v>
      </c>
      <c r="AY271" s="14" t="s">
        <v>134</v>
      </c>
      <c r="BE271" s="163">
        <f>IF(N271="základná",J271,0)</f>
        <v>0</v>
      </c>
      <c r="BF271" s="163">
        <f>IF(N271="znížená",J271,0)</f>
        <v>82.26</v>
      </c>
      <c r="BG271" s="163">
        <f>IF(N271="zákl. prenesená",J271,0)</f>
        <v>0</v>
      </c>
      <c r="BH271" s="163">
        <f>IF(N271="zníž. prenesená",J271,0)</f>
        <v>0</v>
      </c>
      <c r="BI271" s="163">
        <f>IF(N271="nulová",J271,0)</f>
        <v>0</v>
      </c>
      <c r="BJ271" s="14" t="s">
        <v>142</v>
      </c>
      <c r="BK271" s="163">
        <f>ROUND(I271*H271,2)</f>
        <v>82.26</v>
      </c>
      <c r="BL271" s="14" t="s">
        <v>148</v>
      </c>
      <c r="BM271" s="162" t="s">
        <v>686</v>
      </c>
    </row>
    <row r="272" spans="1:65" s="2" customFormat="1" ht="19.5">
      <c r="A272" s="28"/>
      <c r="B272" s="29"/>
      <c r="C272" s="28"/>
      <c r="D272" s="164" t="s">
        <v>143</v>
      </c>
      <c r="E272" s="28"/>
      <c r="F272" s="165" t="s">
        <v>685</v>
      </c>
      <c r="G272" s="28"/>
      <c r="H272" s="28"/>
      <c r="I272" s="28"/>
      <c r="J272" s="28"/>
      <c r="K272" s="28"/>
      <c r="L272" s="29"/>
      <c r="M272" s="166"/>
      <c r="N272" s="167"/>
      <c r="O272" s="57"/>
      <c r="P272" s="57"/>
      <c r="Q272" s="57"/>
      <c r="R272" s="57"/>
      <c r="S272" s="57"/>
      <c r="T272" s="57"/>
      <c r="U272" s="5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T272" s="14" t="s">
        <v>143</v>
      </c>
      <c r="AU272" s="14" t="s">
        <v>142</v>
      </c>
    </row>
    <row r="273" spans="1:65" s="2" customFormat="1" ht="21.75" customHeight="1">
      <c r="A273" s="28"/>
      <c r="B273" s="150"/>
      <c r="C273" s="151" t="s">
        <v>687</v>
      </c>
      <c r="D273" s="151" t="s">
        <v>137</v>
      </c>
      <c r="E273" s="152" t="s">
        <v>688</v>
      </c>
      <c r="F273" s="153" t="s">
        <v>689</v>
      </c>
      <c r="G273" s="154" t="s">
        <v>140</v>
      </c>
      <c r="H273" s="155">
        <v>58.42</v>
      </c>
      <c r="I273" s="156">
        <v>5.73</v>
      </c>
      <c r="J273" s="156">
        <f>ROUND(I273*H273,2)</f>
        <v>334.75</v>
      </c>
      <c r="K273" s="157"/>
      <c r="L273" s="29"/>
      <c r="M273" s="158" t="s">
        <v>1</v>
      </c>
      <c r="N273" s="159" t="s">
        <v>40</v>
      </c>
      <c r="O273" s="160">
        <v>0</v>
      </c>
      <c r="P273" s="160">
        <f>O273*H273</f>
        <v>0</v>
      </c>
      <c r="Q273" s="160">
        <v>0</v>
      </c>
      <c r="R273" s="160">
        <f>Q273*H273</f>
        <v>0</v>
      </c>
      <c r="S273" s="160">
        <v>0</v>
      </c>
      <c r="T273" s="160">
        <f>S273*H273</f>
        <v>0</v>
      </c>
      <c r="U273" s="161" t="s">
        <v>1</v>
      </c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62" t="s">
        <v>148</v>
      </c>
      <c r="AT273" s="162" t="s">
        <v>137</v>
      </c>
      <c r="AU273" s="162" t="s">
        <v>142</v>
      </c>
      <c r="AY273" s="14" t="s">
        <v>134</v>
      </c>
      <c r="BE273" s="163">
        <f>IF(N273="základná",J273,0)</f>
        <v>0</v>
      </c>
      <c r="BF273" s="163">
        <f>IF(N273="znížená",J273,0)</f>
        <v>334.75</v>
      </c>
      <c r="BG273" s="163">
        <f>IF(N273="zákl. prenesená",J273,0)</f>
        <v>0</v>
      </c>
      <c r="BH273" s="163">
        <f>IF(N273="zníž. prenesená",J273,0)</f>
        <v>0</v>
      </c>
      <c r="BI273" s="163">
        <f>IF(N273="nulová",J273,0)</f>
        <v>0</v>
      </c>
      <c r="BJ273" s="14" t="s">
        <v>142</v>
      </c>
      <c r="BK273" s="163">
        <f>ROUND(I273*H273,2)</f>
        <v>334.75</v>
      </c>
      <c r="BL273" s="14" t="s">
        <v>148</v>
      </c>
      <c r="BM273" s="162" t="s">
        <v>690</v>
      </c>
    </row>
    <row r="274" spans="1:65" s="2" customFormat="1">
      <c r="A274" s="28"/>
      <c r="B274" s="29"/>
      <c r="C274" s="28"/>
      <c r="D274" s="164" t="s">
        <v>143</v>
      </c>
      <c r="E274" s="28"/>
      <c r="F274" s="165" t="s">
        <v>689</v>
      </c>
      <c r="G274" s="28"/>
      <c r="H274" s="28"/>
      <c r="I274" s="28"/>
      <c r="J274" s="28"/>
      <c r="K274" s="28"/>
      <c r="L274" s="29"/>
      <c r="M274" s="166"/>
      <c r="N274" s="167"/>
      <c r="O274" s="57"/>
      <c r="P274" s="57"/>
      <c r="Q274" s="57"/>
      <c r="R274" s="57"/>
      <c r="S274" s="57"/>
      <c r="T274" s="57"/>
      <c r="U274" s="5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T274" s="14" t="s">
        <v>143</v>
      </c>
      <c r="AU274" s="14" t="s">
        <v>142</v>
      </c>
    </row>
    <row r="275" spans="1:65" s="2" customFormat="1" ht="33" customHeight="1">
      <c r="A275" s="28"/>
      <c r="B275" s="150"/>
      <c r="C275" s="151" t="s">
        <v>255</v>
      </c>
      <c r="D275" s="151" t="s">
        <v>137</v>
      </c>
      <c r="E275" s="152" t="s">
        <v>691</v>
      </c>
      <c r="F275" s="153" t="s">
        <v>692</v>
      </c>
      <c r="G275" s="154" t="s">
        <v>401</v>
      </c>
      <c r="H275" s="155">
        <v>154.03</v>
      </c>
      <c r="I275" s="156">
        <v>4.13</v>
      </c>
      <c r="J275" s="156">
        <f>ROUND(I275*H275,2)</f>
        <v>636.14</v>
      </c>
      <c r="K275" s="157"/>
      <c r="L275" s="29"/>
      <c r="M275" s="158" t="s">
        <v>1</v>
      </c>
      <c r="N275" s="159" t="s">
        <v>40</v>
      </c>
      <c r="O275" s="160">
        <v>0</v>
      </c>
      <c r="P275" s="160">
        <f>O275*H275</f>
        <v>0</v>
      </c>
      <c r="Q275" s="160">
        <v>0</v>
      </c>
      <c r="R275" s="160">
        <f>Q275*H275</f>
        <v>0</v>
      </c>
      <c r="S275" s="160">
        <v>0</v>
      </c>
      <c r="T275" s="160">
        <f>S275*H275</f>
        <v>0</v>
      </c>
      <c r="U275" s="161" t="s">
        <v>1</v>
      </c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62" t="s">
        <v>148</v>
      </c>
      <c r="AT275" s="162" t="s">
        <v>137</v>
      </c>
      <c r="AU275" s="162" t="s">
        <v>142</v>
      </c>
      <c r="AY275" s="14" t="s">
        <v>134</v>
      </c>
      <c r="BE275" s="163">
        <f>IF(N275="základná",J275,0)</f>
        <v>0</v>
      </c>
      <c r="BF275" s="163">
        <f>IF(N275="znížená",J275,0)</f>
        <v>636.14</v>
      </c>
      <c r="BG275" s="163">
        <f>IF(N275="zákl. prenesená",J275,0)</f>
        <v>0</v>
      </c>
      <c r="BH275" s="163">
        <f>IF(N275="zníž. prenesená",J275,0)</f>
        <v>0</v>
      </c>
      <c r="BI275" s="163">
        <f>IF(N275="nulová",J275,0)</f>
        <v>0</v>
      </c>
      <c r="BJ275" s="14" t="s">
        <v>142</v>
      </c>
      <c r="BK275" s="163">
        <f>ROUND(I275*H275,2)</f>
        <v>636.14</v>
      </c>
      <c r="BL275" s="14" t="s">
        <v>148</v>
      </c>
      <c r="BM275" s="162" t="s">
        <v>693</v>
      </c>
    </row>
    <row r="276" spans="1:65" s="2" customFormat="1" ht="19.5">
      <c r="A276" s="28"/>
      <c r="B276" s="29"/>
      <c r="C276" s="28"/>
      <c r="D276" s="164" t="s">
        <v>143</v>
      </c>
      <c r="E276" s="28"/>
      <c r="F276" s="165" t="s">
        <v>692</v>
      </c>
      <c r="G276" s="28"/>
      <c r="H276" s="28"/>
      <c r="I276" s="28"/>
      <c r="J276" s="28"/>
      <c r="K276" s="28"/>
      <c r="L276" s="29"/>
      <c r="M276" s="166"/>
      <c r="N276" s="167"/>
      <c r="O276" s="57"/>
      <c r="P276" s="57"/>
      <c r="Q276" s="57"/>
      <c r="R276" s="57"/>
      <c r="S276" s="57"/>
      <c r="T276" s="57"/>
      <c r="U276" s="5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T276" s="14" t="s">
        <v>143</v>
      </c>
      <c r="AU276" s="14" t="s">
        <v>142</v>
      </c>
    </row>
    <row r="277" spans="1:65" s="2" customFormat="1" ht="33" customHeight="1">
      <c r="A277" s="28"/>
      <c r="B277" s="150"/>
      <c r="C277" s="151" t="s">
        <v>694</v>
      </c>
      <c r="D277" s="151" t="s">
        <v>137</v>
      </c>
      <c r="E277" s="152" t="s">
        <v>695</v>
      </c>
      <c r="F277" s="153" t="s">
        <v>696</v>
      </c>
      <c r="G277" s="154" t="s">
        <v>401</v>
      </c>
      <c r="H277" s="155">
        <v>568.4</v>
      </c>
      <c r="I277" s="156">
        <v>3.25</v>
      </c>
      <c r="J277" s="156">
        <f>ROUND(I277*H277,2)</f>
        <v>1847.3</v>
      </c>
      <c r="K277" s="157"/>
      <c r="L277" s="29"/>
      <c r="M277" s="158" t="s">
        <v>1</v>
      </c>
      <c r="N277" s="159" t="s">
        <v>40</v>
      </c>
      <c r="O277" s="160">
        <v>0</v>
      </c>
      <c r="P277" s="160">
        <f>O277*H277</f>
        <v>0</v>
      </c>
      <c r="Q277" s="160">
        <v>0</v>
      </c>
      <c r="R277" s="160">
        <f>Q277*H277</f>
        <v>0</v>
      </c>
      <c r="S277" s="160">
        <v>0</v>
      </c>
      <c r="T277" s="160">
        <f>S277*H277</f>
        <v>0</v>
      </c>
      <c r="U277" s="161" t="s">
        <v>1</v>
      </c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62" t="s">
        <v>148</v>
      </c>
      <c r="AT277" s="162" t="s">
        <v>137</v>
      </c>
      <c r="AU277" s="162" t="s">
        <v>142</v>
      </c>
      <c r="AY277" s="14" t="s">
        <v>134</v>
      </c>
      <c r="BE277" s="163">
        <f>IF(N277="základná",J277,0)</f>
        <v>0</v>
      </c>
      <c r="BF277" s="163">
        <f>IF(N277="znížená",J277,0)</f>
        <v>1847.3</v>
      </c>
      <c r="BG277" s="163">
        <f>IF(N277="zákl. prenesená",J277,0)</f>
        <v>0</v>
      </c>
      <c r="BH277" s="163">
        <f>IF(N277="zníž. prenesená",J277,0)</f>
        <v>0</v>
      </c>
      <c r="BI277" s="163">
        <f>IF(N277="nulová",J277,0)</f>
        <v>0</v>
      </c>
      <c r="BJ277" s="14" t="s">
        <v>142</v>
      </c>
      <c r="BK277" s="163">
        <f>ROUND(I277*H277,2)</f>
        <v>1847.3</v>
      </c>
      <c r="BL277" s="14" t="s">
        <v>148</v>
      </c>
      <c r="BM277" s="162" t="s">
        <v>697</v>
      </c>
    </row>
    <row r="278" spans="1:65" s="2" customFormat="1" ht="19.5">
      <c r="A278" s="28"/>
      <c r="B278" s="29"/>
      <c r="C278" s="28"/>
      <c r="D278" s="164" t="s">
        <v>143</v>
      </c>
      <c r="E278" s="28"/>
      <c r="F278" s="165" t="s">
        <v>696</v>
      </c>
      <c r="G278" s="28"/>
      <c r="H278" s="28"/>
      <c r="I278" s="28"/>
      <c r="J278" s="28"/>
      <c r="K278" s="28"/>
      <c r="L278" s="29"/>
      <c r="M278" s="166"/>
      <c r="N278" s="167"/>
      <c r="O278" s="57"/>
      <c r="P278" s="57"/>
      <c r="Q278" s="57"/>
      <c r="R278" s="57"/>
      <c r="S278" s="57"/>
      <c r="T278" s="57"/>
      <c r="U278" s="5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T278" s="14" t="s">
        <v>143</v>
      </c>
      <c r="AU278" s="14" t="s">
        <v>142</v>
      </c>
    </row>
    <row r="279" spans="1:65" s="2" customFormat="1" ht="37.9" customHeight="1">
      <c r="A279" s="28"/>
      <c r="B279" s="150"/>
      <c r="C279" s="151" t="s">
        <v>259</v>
      </c>
      <c r="D279" s="151" t="s">
        <v>137</v>
      </c>
      <c r="E279" s="152" t="s">
        <v>698</v>
      </c>
      <c r="F279" s="153" t="s">
        <v>699</v>
      </c>
      <c r="G279" s="154" t="s">
        <v>401</v>
      </c>
      <c r="H279" s="155">
        <v>387.92</v>
      </c>
      <c r="I279" s="156">
        <v>1</v>
      </c>
      <c r="J279" s="156">
        <f>ROUND(I279*H279,2)</f>
        <v>387.92</v>
      </c>
      <c r="K279" s="157"/>
      <c r="L279" s="29"/>
      <c r="M279" s="158" t="s">
        <v>1</v>
      </c>
      <c r="N279" s="159" t="s">
        <v>40</v>
      </c>
      <c r="O279" s="160">
        <v>0</v>
      </c>
      <c r="P279" s="160">
        <f>O279*H279</f>
        <v>0</v>
      </c>
      <c r="Q279" s="160">
        <v>0</v>
      </c>
      <c r="R279" s="160">
        <f>Q279*H279</f>
        <v>0</v>
      </c>
      <c r="S279" s="160">
        <v>0</v>
      </c>
      <c r="T279" s="160">
        <f>S279*H279</f>
        <v>0</v>
      </c>
      <c r="U279" s="161" t="s">
        <v>1</v>
      </c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62" t="s">
        <v>148</v>
      </c>
      <c r="AT279" s="162" t="s">
        <v>137</v>
      </c>
      <c r="AU279" s="162" t="s">
        <v>142</v>
      </c>
      <c r="AY279" s="14" t="s">
        <v>134</v>
      </c>
      <c r="BE279" s="163">
        <f>IF(N279="základná",J279,0)</f>
        <v>0</v>
      </c>
      <c r="BF279" s="163">
        <f>IF(N279="znížená",J279,0)</f>
        <v>387.92</v>
      </c>
      <c r="BG279" s="163">
        <f>IF(N279="zákl. prenesená",J279,0)</f>
        <v>0</v>
      </c>
      <c r="BH279" s="163">
        <f>IF(N279="zníž. prenesená",J279,0)</f>
        <v>0</v>
      </c>
      <c r="BI279" s="163">
        <f>IF(N279="nulová",J279,0)</f>
        <v>0</v>
      </c>
      <c r="BJ279" s="14" t="s">
        <v>142</v>
      </c>
      <c r="BK279" s="163">
        <f>ROUND(I279*H279,2)</f>
        <v>387.92</v>
      </c>
      <c r="BL279" s="14" t="s">
        <v>148</v>
      </c>
      <c r="BM279" s="162" t="s">
        <v>700</v>
      </c>
    </row>
    <row r="280" spans="1:65" s="2" customFormat="1" ht="19.5">
      <c r="A280" s="28"/>
      <c r="B280" s="29"/>
      <c r="C280" s="28"/>
      <c r="D280" s="164" t="s">
        <v>143</v>
      </c>
      <c r="E280" s="28"/>
      <c r="F280" s="165" t="s">
        <v>699</v>
      </c>
      <c r="G280" s="28"/>
      <c r="H280" s="28"/>
      <c r="I280" s="28"/>
      <c r="J280" s="28"/>
      <c r="K280" s="28"/>
      <c r="L280" s="29"/>
      <c r="M280" s="166"/>
      <c r="N280" s="167"/>
      <c r="O280" s="57"/>
      <c r="P280" s="57"/>
      <c r="Q280" s="57"/>
      <c r="R280" s="57"/>
      <c r="S280" s="57"/>
      <c r="T280" s="57"/>
      <c r="U280" s="5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4" t="s">
        <v>143</v>
      </c>
      <c r="AU280" s="14" t="s">
        <v>142</v>
      </c>
    </row>
    <row r="281" spans="1:65" s="2" customFormat="1" ht="24.2" customHeight="1">
      <c r="A281" s="28"/>
      <c r="B281" s="150"/>
      <c r="C281" s="151" t="s">
        <v>701</v>
      </c>
      <c r="D281" s="151" t="s">
        <v>137</v>
      </c>
      <c r="E281" s="152" t="s">
        <v>702</v>
      </c>
      <c r="F281" s="153" t="s">
        <v>703</v>
      </c>
      <c r="G281" s="154" t="s">
        <v>401</v>
      </c>
      <c r="H281" s="155">
        <v>4.5</v>
      </c>
      <c r="I281" s="156">
        <v>2</v>
      </c>
      <c r="J281" s="156">
        <f>ROUND(I281*H281,2)</f>
        <v>9</v>
      </c>
      <c r="K281" s="157"/>
      <c r="L281" s="29"/>
      <c r="M281" s="158" t="s">
        <v>1</v>
      </c>
      <c r="N281" s="159" t="s">
        <v>40</v>
      </c>
      <c r="O281" s="160">
        <v>0</v>
      </c>
      <c r="P281" s="160">
        <f>O281*H281</f>
        <v>0</v>
      </c>
      <c r="Q281" s="160">
        <v>0</v>
      </c>
      <c r="R281" s="160">
        <f>Q281*H281</f>
        <v>0</v>
      </c>
      <c r="S281" s="160">
        <v>0</v>
      </c>
      <c r="T281" s="160">
        <f>S281*H281</f>
        <v>0</v>
      </c>
      <c r="U281" s="161" t="s">
        <v>1</v>
      </c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62" t="s">
        <v>148</v>
      </c>
      <c r="AT281" s="162" t="s">
        <v>137</v>
      </c>
      <c r="AU281" s="162" t="s">
        <v>142</v>
      </c>
      <c r="AY281" s="14" t="s">
        <v>134</v>
      </c>
      <c r="BE281" s="163">
        <f>IF(N281="základná",J281,0)</f>
        <v>0</v>
      </c>
      <c r="BF281" s="163">
        <f>IF(N281="znížená",J281,0)</f>
        <v>9</v>
      </c>
      <c r="BG281" s="163">
        <f>IF(N281="zákl. prenesená",J281,0)</f>
        <v>0</v>
      </c>
      <c r="BH281" s="163">
        <f>IF(N281="zníž. prenesená",J281,0)</f>
        <v>0</v>
      </c>
      <c r="BI281" s="163">
        <f>IF(N281="nulová",J281,0)</f>
        <v>0</v>
      </c>
      <c r="BJ281" s="14" t="s">
        <v>142</v>
      </c>
      <c r="BK281" s="163">
        <f>ROUND(I281*H281,2)</f>
        <v>9</v>
      </c>
      <c r="BL281" s="14" t="s">
        <v>148</v>
      </c>
      <c r="BM281" s="162" t="s">
        <v>704</v>
      </c>
    </row>
    <row r="282" spans="1:65" s="2" customFormat="1" ht="19.5">
      <c r="A282" s="28"/>
      <c r="B282" s="29"/>
      <c r="C282" s="28"/>
      <c r="D282" s="164" t="s">
        <v>143</v>
      </c>
      <c r="E282" s="28"/>
      <c r="F282" s="165" t="s">
        <v>703</v>
      </c>
      <c r="G282" s="28"/>
      <c r="H282" s="28"/>
      <c r="I282" s="28"/>
      <c r="J282" s="28"/>
      <c r="K282" s="28"/>
      <c r="L282" s="29"/>
      <c r="M282" s="166"/>
      <c r="N282" s="167"/>
      <c r="O282" s="57"/>
      <c r="P282" s="57"/>
      <c r="Q282" s="57"/>
      <c r="R282" s="57"/>
      <c r="S282" s="57"/>
      <c r="T282" s="57"/>
      <c r="U282" s="5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4" t="s">
        <v>143</v>
      </c>
      <c r="AU282" s="14" t="s">
        <v>142</v>
      </c>
    </row>
    <row r="283" spans="1:65" s="2" customFormat="1" ht="24.2" customHeight="1">
      <c r="A283" s="28"/>
      <c r="B283" s="150"/>
      <c r="C283" s="151" t="s">
        <v>264</v>
      </c>
      <c r="D283" s="151" t="s">
        <v>137</v>
      </c>
      <c r="E283" s="152" t="s">
        <v>705</v>
      </c>
      <c r="F283" s="153" t="s">
        <v>706</v>
      </c>
      <c r="G283" s="154" t="s">
        <v>401</v>
      </c>
      <c r="H283" s="155">
        <v>153.82</v>
      </c>
      <c r="I283" s="156">
        <v>2.87</v>
      </c>
      <c r="J283" s="156">
        <f>ROUND(I283*H283,2)</f>
        <v>441.46</v>
      </c>
      <c r="K283" s="157"/>
      <c r="L283" s="29"/>
      <c r="M283" s="158" t="s">
        <v>1</v>
      </c>
      <c r="N283" s="159" t="s">
        <v>40</v>
      </c>
      <c r="O283" s="160">
        <v>0</v>
      </c>
      <c r="P283" s="160">
        <f>O283*H283</f>
        <v>0</v>
      </c>
      <c r="Q283" s="160">
        <v>0</v>
      </c>
      <c r="R283" s="160">
        <f>Q283*H283</f>
        <v>0</v>
      </c>
      <c r="S283" s="160">
        <v>0</v>
      </c>
      <c r="T283" s="160">
        <f>S283*H283</f>
        <v>0</v>
      </c>
      <c r="U283" s="161" t="s">
        <v>1</v>
      </c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62" t="s">
        <v>148</v>
      </c>
      <c r="AT283" s="162" t="s">
        <v>137</v>
      </c>
      <c r="AU283" s="162" t="s">
        <v>142</v>
      </c>
      <c r="AY283" s="14" t="s">
        <v>134</v>
      </c>
      <c r="BE283" s="163">
        <f>IF(N283="základná",J283,0)</f>
        <v>0</v>
      </c>
      <c r="BF283" s="163">
        <f>IF(N283="znížená",J283,0)</f>
        <v>441.46</v>
      </c>
      <c r="BG283" s="163">
        <f>IF(N283="zákl. prenesená",J283,0)</f>
        <v>0</v>
      </c>
      <c r="BH283" s="163">
        <f>IF(N283="zníž. prenesená",J283,0)</f>
        <v>0</v>
      </c>
      <c r="BI283" s="163">
        <f>IF(N283="nulová",J283,0)</f>
        <v>0</v>
      </c>
      <c r="BJ283" s="14" t="s">
        <v>142</v>
      </c>
      <c r="BK283" s="163">
        <f>ROUND(I283*H283,2)</f>
        <v>441.46</v>
      </c>
      <c r="BL283" s="14" t="s">
        <v>148</v>
      </c>
      <c r="BM283" s="162" t="s">
        <v>707</v>
      </c>
    </row>
    <row r="284" spans="1:65" s="2" customFormat="1" ht="19.5">
      <c r="A284" s="28"/>
      <c r="B284" s="29"/>
      <c r="C284" s="28"/>
      <c r="D284" s="164" t="s">
        <v>143</v>
      </c>
      <c r="E284" s="28"/>
      <c r="F284" s="165" t="s">
        <v>706</v>
      </c>
      <c r="G284" s="28"/>
      <c r="H284" s="28"/>
      <c r="I284" s="28"/>
      <c r="J284" s="28"/>
      <c r="K284" s="28"/>
      <c r="L284" s="29"/>
      <c r="M284" s="166"/>
      <c r="N284" s="167"/>
      <c r="O284" s="57"/>
      <c r="P284" s="57"/>
      <c r="Q284" s="57"/>
      <c r="R284" s="57"/>
      <c r="S284" s="57"/>
      <c r="T284" s="57"/>
      <c r="U284" s="5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T284" s="14" t="s">
        <v>143</v>
      </c>
      <c r="AU284" s="14" t="s">
        <v>142</v>
      </c>
    </row>
    <row r="285" spans="1:65" s="2" customFormat="1" ht="21.75" customHeight="1">
      <c r="A285" s="28"/>
      <c r="B285" s="150"/>
      <c r="C285" s="151" t="s">
        <v>708</v>
      </c>
      <c r="D285" s="151" t="s">
        <v>137</v>
      </c>
      <c r="E285" s="152" t="s">
        <v>709</v>
      </c>
      <c r="F285" s="153" t="s">
        <v>710</v>
      </c>
      <c r="G285" s="154" t="s">
        <v>711</v>
      </c>
      <c r="H285" s="155">
        <v>93.68</v>
      </c>
      <c r="I285" s="156">
        <v>15.71</v>
      </c>
      <c r="J285" s="156">
        <f>ROUND(I285*H285,2)</f>
        <v>1471.71</v>
      </c>
      <c r="K285" s="157"/>
      <c r="L285" s="29"/>
      <c r="M285" s="158" t="s">
        <v>1</v>
      </c>
      <c r="N285" s="159" t="s">
        <v>40</v>
      </c>
      <c r="O285" s="160">
        <v>0</v>
      </c>
      <c r="P285" s="160">
        <f>O285*H285</f>
        <v>0</v>
      </c>
      <c r="Q285" s="160">
        <v>0</v>
      </c>
      <c r="R285" s="160">
        <f>Q285*H285</f>
        <v>0</v>
      </c>
      <c r="S285" s="160">
        <v>0</v>
      </c>
      <c r="T285" s="160">
        <f>S285*H285</f>
        <v>0</v>
      </c>
      <c r="U285" s="161" t="s">
        <v>1</v>
      </c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62" t="s">
        <v>148</v>
      </c>
      <c r="AT285" s="162" t="s">
        <v>137</v>
      </c>
      <c r="AU285" s="162" t="s">
        <v>142</v>
      </c>
      <c r="AY285" s="14" t="s">
        <v>134</v>
      </c>
      <c r="BE285" s="163">
        <f>IF(N285="základná",J285,0)</f>
        <v>0</v>
      </c>
      <c r="BF285" s="163">
        <f>IF(N285="znížená",J285,0)</f>
        <v>1471.71</v>
      </c>
      <c r="BG285" s="163">
        <f>IF(N285="zákl. prenesená",J285,0)</f>
        <v>0</v>
      </c>
      <c r="BH285" s="163">
        <f>IF(N285="zníž. prenesená",J285,0)</f>
        <v>0</v>
      </c>
      <c r="BI285" s="163">
        <f>IF(N285="nulová",J285,0)</f>
        <v>0</v>
      </c>
      <c r="BJ285" s="14" t="s">
        <v>142</v>
      </c>
      <c r="BK285" s="163">
        <f>ROUND(I285*H285,2)</f>
        <v>1471.71</v>
      </c>
      <c r="BL285" s="14" t="s">
        <v>148</v>
      </c>
      <c r="BM285" s="162" t="s">
        <v>712</v>
      </c>
    </row>
    <row r="286" spans="1:65" s="2" customFormat="1">
      <c r="A286" s="28"/>
      <c r="B286" s="29"/>
      <c r="C286" s="28"/>
      <c r="D286" s="164" t="s">
        <v>143</v>
      </c>
      <c r="E286" s="28"/>
      <c r="F286" s="165" t="s">
        <v>710</v>
      </c>
      <c r="G286" s="28"/>
      <c r="H286" s="28"/>
      <c r="I286" s="28"/>
      <c r="J286" s="28"/>
      <c r="K286" s="28"/>
      <c r="L286" s="29"/>
      <c r="M286" s="166"/>
      <c r="N286" s="167"/>
      <c r="O286" s="57"/>
      <c r="P286" s="57"/>
      <c r="Q286" s="57"/>
      <c r="R286" s="57"/>
      <c r="S286" s="57"/>
      <c r="T286" s="57"/>
      <c r="U286" s="5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4" t="s">
        <v>143</v>
      </c>
      <c r="AU286" s="14" t="s">
        <v>142</v>
      </c>
    </row>
    <row r="287" spans="1:65" s="2" customFormat="1" ht="16.5" customHeight="1">
      <c r="A287" s="28"/>
      <c r="B287" s="150"/>
      <c r="C287" s="151" t="s">
        <v>267</v>
      </c>
      <c r="D287" s="151" t="s">
        <v>137</v>
      </c>
      <c r="E287" s="152" t="s">
        <v>713</v>
      </c>
      <c r="F287" s="153" t="s">
        <v>714</v>
      </c>
      <c r="G287" s="154" t="s">
        <v>711</v>
      </c>
      <c r="H287" s="155">
        <v>468.4</v>
      </c>
      <c r="I287" s="156">
        <v>5.28</v>
      </c>
      <c r="J287" s="156">
        <f>ROUND(I287*H287,2)</f>
        <v>2473.15</v>
      </c>
      <c r="K287" s="157"/>
      <c r="L287" s="29"/>
      <c r="M287" s="158" t="s">
        <v>1</v>
      </c>
      <c r="N287" s="159" t="s">
        <v>40</v>
      </c>
      <c r="O287" s="160">
        <v>0</v>
      </c>
      <c r="P287" s="160">
        <f>O287*H287</f>
        <v>0</v>
      </c>
      <c r="Q287" s="160">
        <v>0</v>
      </c>
      <c r="R287" s="160">
        <f>Q287*H287</f>
        <v>0</v>
      </c>
      <c r="S287" s="160">
        <v>0</v>
      </c>
      <c r="T287" s="160">
        <f>S287*H287</f>
        <v>0</v>
      </c>
      <c r="U287" s="161" t="s">
        <v>1</v>
      </c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62" t="s">
        <v>148</v>
      </c>
      <c r="AT287" s="162" t="s">
        <v>137</v>
      </c>
      <c r="AU287" s="162" t="s">
        <v>142</v>
      </c>
      <c r="AY287" s="14" t="s">
        <v>134</v>
      </c>
      <c r="BE287" s="163">
        <f>IF(N287="základná",J287,0)</f>
        <v>0</v>
      </c>
      <c r="BF287" s="163">
        <f>IF(N287="znížená",J287,0)</f>
        <v>2473.15</v>
      </c>
      <c r="BG287" s="163">
        <f>IF(N287="zákl. prenesená",J287,0)</f>
        <v>0</v>
      </c>
      <c r="BH287" s="163">
        <f>IF(N287="zníž. prenesená",J287,0)</f>
        <v>0</v>
      </c>
      <c r="BI287" s="163">
        <f>IF(N287="nulová",J287,0)</f>
        <v>0</v>
      </c>
      <c r="BJ287" s="14" t="s">
        <v>142</v>
      </c>
      <c r="BK287" s="163">
        <f>ROUND(I287*H287,2)</f>
        <v>2473.15</v>
      </c>
      <c r="BL287" s="14" t="s">
        <v>148</v>
      </c>
      <c r="BM287" s="162" t="s">
        <v>715</v>
      </c>
    </row>
    <row r="288" spans="1:65" s="2" customFormat="1">
      <c r="A288" s="28"/>
      <c r="B288" s="29"/>
      <c r="C288" s="28"/>
      <c r="D288" s="164" t="s">
        <v>143</v>
      </c>
      <c r="E288" s="28"/>
      <c r="F288" s="165" t="s">
        <v>714</v>
      </c>
      <c r="G288" s="28"/>
      <c r="H288" s="28"/>
      <c r="I288" s="28"/>
      <c r="J288" s="28"/>
      <c r="K288" s="28"/>
      <c r="L288" s="29"/>
      <c r="M288" s="166"/>
      <c r="N288" s="167"/>
      <c r="O288" s="57"/>
      <c r="P288" s="57"/>
      <c r="Q288" s="57"/>
      <c r="R288" s="57"/>
      <c r="S288" s="57"/>
      <c r="T288" s="57"/>
      <c r="U288" s="5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4" t="s">
        <v>143</v>
      </c>
      <c r="AU288" s="14" t="s">
        <v>142</v>
      </c>
    </row>
    <row r="289" spans="1:65" s="2" customFormat="1" ht="16.5" customHeight="1">
      <c r="A289" s="28"/>
      <c r="B289" s="150"/>
      <c r="C289" s="151" t="s">
        <v>716</v>
      </c>
      <c r="D289" s="151" t="s">
        <v>137</v>
      </c>
      <c r="E289" s="152" t="s">
        <v>717</v>
      </c>
      <c r="F289" s="153" t="s">
        <v>718</v>
      </c>
      <c r="G289" s="154" t="s">
        <v>151</v>
      </c>
      <c r="H289" s="155">
        <v>16.600000000000001</v>
      </c>
      <c r="I289" s="156">
        <v>37.08</v>
      </c>
      <c r="J289" s="156">
        <f>ROUND(I289*H289,2)</f>
        <v>615.53</v>
      </c>
      <c r="K289" s="157"/>
      <c r="L289" s="29"/>
      <c r="M289" s="158" t="s">
        <v>1</v>
      </c>
      <c r="N289" s="159" t="s">
        <v>40</v>
      </c>
      <c r="O289" s="160">
        <v>0</v>
      </c>
      <c r="P289" s="160">
        <f>O289*H289</f>
        <v>0</v>
      </c>
      <c r="Q289" s="160">
        <v>0</v>
      </c>
      <c r="R289" s="160">
        <f>Q289*H289</f>
        <v>0</v>
      </c>
      <c r="S289" s="160">
        <v>0</v>
      </c>
      <c r="T289" s="160">
        <f>S289*H289</f>
        <v>0</v>
      </c>
      <c r="U289" s="161" t="s">
        <v>1</v>
      </c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62" t="s">
        <v>148</v>
      </c>
      <c r="AT289" s="162" t="s">
        <v>137</v>
      </c>
      <c r="AU289" s="162" t="s">
        <v>142</v>
      </c>
      <c r="AY289" s="14" t="s">
        <v>134</v>
      </c>
      <c r="BE289" s="163">
        <f>IF(N289="základná",J289,0)</f>
        <v>0</v>
      </c>
      <c r="BF289" s="163">
        <f>IF(N289="znížená",J289,0)</f>
        <v>615.53</v>
      </c>
      <c r="BG289" s="163">
        <f>IF(N289="zákl. prenesená",J289,0)</f>
        <v>0</v>
      </c>
      <c r="BH289" s="163">
        <f>IF(N289="zníž. prenesená",J289,0)</f>
        <v>0</v>
      </c>
      <c r="BI289" s="163">
        <f>IF(N289="nulová",J289,0)</f>
        <v>0</v>
      </c>
      <c r="BJ289" s="14" t="s">
        <v>142</v>
      </c>
      <c r="BK289" s="163">
        <f>ROUND(I289*H289,2)</f>
        <v>615.53</v>
      </c>
      <c r="BL289" s="14" t="s">
        <v>148</v>
      </c>
      <c r="BM289" s="162" t="s">
        <v>719</v>
      </c>
    </row>
    <row r="290" spans="1:65" s="2" customFormat="1">
      <c r="A290" s="28"/>
      <c r="B290" s="29"/>
      <c r="C290" s="28"/>
      <c r="D290" s="164" t="s">
        <v>143</v>
      </c>
      <c r="E290" s="28"/>
      <c r="F290" s="165" t="s">
        <v>718</v>
      </c>
      <c r="G290" s="28"/>
      <c r="H290" s="28"/>
      <c r="I290" s="28"/>
      <c r="J290" s="28"/>
      <c r="K290" s="28"/>
      <c r="L290" s="29"/>
      <c r="M290" s="166"/>
      <c r="N290" s="167"/>
      <c r="O290" s="57"/>
      <c r="P290" s="57"/>
      <c r="Q290" s="57"/>
      <c r="R290" s="57"/>
      <c r="S290" s="57"/>
      <c r="T290" s="57"/>
      <c r="U290" s="5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T290" s="14" t="s">
        <v>143</v>
      </c>
      <c r="AU290" s="14" t="s">
        <v>142</v>
      </c>
    </row>
    <row r="291" spans="1:65" s="2" customFormat="1" ht="21.75" customHeight="1">
      <c r="A291" s="28"/>
      <c r="B291" s="150"/>
      <c r="C291" s="151" t="s">
        <v>271</v>
      </c>
      <c r="D291" s="151" t="s">
        <v>137</v>
      </c>
      <c r="E291" s="152" t="s">
        <v>720</v>
      </c>
      <c r="F291" s="153" t="s">
        <v>721</v>
      </c>
      <c r="G291" s="154" t="s">
        <v>140</v>
      </c>
      <c r="H291" s="155">
        <v>16.600000000000001</v>
      </c>
      <c r="I291" s="156">
        <v>10.1</v>
      </c>
      <c r="J291" s="156">
        <f>ROUND(I291*H291,2)</f>
        <v>167.66</v>
      </c>
      <c r="K291" s="157"/>
      <c r="L291" s="29"/>
      <c r="M291" s="158" t="s">
        <v>1</v>
      </c>
      <c r="N291" s="159" t="s">
        <v>40</v>
      </c>
      <c r="O291" s="160">
        <v>0</v>
      </c>
      <c r="P291" s="160">
        <f>O291*H291</f>
        <v>0</v>
      </c>
      <c r="Q291" s="160">
        <v>0</v>
      </c>
      <c r="R291" s="160">
        <f>Q291*H291</f>
        <v>0</v>
      </c>
      <c r="S291" s="160">
        <v>0</v>
      </c>
      <c r="T291" s="160">
        <f>S291*H291</f>
        <v>0</v>
      </c>
      <c r="U291" s="161" t="s">
        <v>1</v>
      </c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62" t="s">
        <v>148</v>
      </c>
      <c r="AT291" s="162" t="s">
        <v>137</v>
      </c>
      <c r="AU291" s="162" t="s">
        <v>142</v>
      </c>
      <c r="AY291" s="14" t="s">
        <v>134</v>
      </c>
      <c r="BE291" s="163">
        <f>IF(N291="základná",J291,0)</f>
        <v>0</v>
      </c>
      <c r="BF291" s="163">
        <f>IF(N291="znížená",J291,0)</f>
        <v>167.66</v>
      </c>
      <c r="BG291" s="163">
        <f>IF(N291="zákl. prenesená",J291,0)</f>
        <v>0</v>
      </c>
      <c r="BH291" s="163">
        <f>IF(N291="zníž. prenesená",J291,0)</f>
        <v>0</v>
      </c>
      <c r="BI291" s="163">
        <f>IF(N291="nulová",J291,0)</f>
        <v>0</v>
      </c>
      <c r="BJ291" s="14" t="s">
        <v>142</v>
      </c>
      <c r="BK291" s="163">
        <f>ROUND(I291*H291,2)</f>
        <v>167.66</v>
      </c>
      <c r="BL291" s="14" t="s">
        <v>148</v>
      </c>
      <c r="BM291" s="162" t="s">
        <v>722</v>
      </c>
    </row>
    <row r="292" spans="1:65" s="2" customFormat="1">
      <c r="A292" s="28"/>
      <c r="B292" s="29"/>
      <c r="C292" s="28"/>
      <c r="D292" s="164" t="s">
        <v>143</v>
      </c>
      <c r="E292" s="28"/>
      <c r="F292" s="165" t="s">
        <v>721</v>
      </c>
      <c r="G292" s="28"/>
      <c r="H292" s="28"/>
      <c r="I292" s="28"/>
      <c r="J292" s="28"/>
      <c r="K292" s="28"/>
      <c r="L292" s="29"/>
      <c r="M292" s="166"/>
      <c r="N292" s="167"/>
      <c r="O292" s="57"/>
      <c r="P292" s="57"/>
      <c r="Q292" s="57"/>
      <c r="R292" s="57"/>
      <c r="S292" s="57"/>
      <c r="T292" s="57"/>
      <c r="U292" s="5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T292" s="14" t="s">
        <v>143</v>
      </c>
      <c r="AU292" s="14" t="s">
        <v>142</v>
      </c>
    </row>
    <row r="293" spans="1:65" s="2" customFormat="1" ht="21.75" customHeight="1">
      <c r="A293" s="28"/>
      <c r="B293" s="150"/>
      <c r="C293" s="151" t="s">
        <v>723</v>
      </c>
      <c r="D293" s="151" t="s">
        <v>137</v>
      </c>
      <c r="E293" s="152" t="s">
        <v>724</v>
      </c>
      <c r="F293" s="153" t="s">
        <v>725</v>
      </c>
      <c r="G293" s="154" t="s">
        <v>711</v>
      </c>
      <c r="H293" s="155">
        <v>93.68</v>
      </c>
      <c r="I293" s="156">
        <v>14.49</v>
      </c>
      <c r="J293" s="156">
        <f>ROUND(I293*H293,2)</f>
        <v>1357.42</v>
      </c>
      <c r="K293" s="157"/>
      <c r="L293" s="29"/>
      <c r="M293" s="158" t="s">
        <v>1</v>
      </c>
      <c r="N293" s="159" t="s">
        <v>40</v>
      </c>
      <c r="O293" s="160">
        <v>0</v>
      </c>
      <c r="P293" s="160">
        <f>O293*H293</f>
        <v>0</v>
      </c>
      <c r="Q293" s="160">
        <v>0</v>
      </c>
      <c r="R293" s="160">
        <f>Q293*H293</f>
        <v>0</v>
      </c>
      <c r="S293" s="160">
        <v>0</v>
      </c>
      <c r="T293" s="160">
        <f>S293*H293</f>
        <v>0</v>
      </c>
      <c r="U293" s="161" t="s">
        <v>1</v>
      </c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62" t="s">
        <v>148</v>
      </c>
      <c r="AT293" s="162" t="s">
        <v>137</v>
      </c>
      <c r="AU293" s="162" t="s">
        <v>142</v>
      </c>
      <c r="AY293" s="14" t="s">
        <v>134</v>
      </c>
      <c r="BE293" s="163">
        <f>IF(N293="základná",J293,0)</f>
        <v>0</v>
      </c>
      <c r="BF293" s="163">
        <f>IF(N293="znížená",J293,0)</f>
        <v>1357.42</v>
      </c>
      <c r="BG293" s="163">
        <f>IF(N293="zákl. prenesená",J293,0)</f>
        <v>0</v>
      </c>
      <c r="BH293" s="163">
        <f>IF(N293="zníž. prenesená",J293,0)</f>
        <v>0</v>
      </c>
      <c r="BI293" s="163">
        <f>IF(N293="nulová",J293,0)</f>
        <v>0</v>
      </c>
      <c r="BJ293" s="14" t="s">
        <v>142</v>
      </c>
      <c r="BK293" s="163">
        <f>ROUND(I293*H293,2)</f>
        <v>1357.42</v>
      </c>
      <c r="BL293" s="14" t="s">
        <v>148</v>
      </c>
      <c r="BM293" s="162" t="s">
        <v>726</v>
      </c>
    </row>
    <row r="294" spans="1:65" s="2" customFormat="1">
      <c r="A294" s="28"/>
      <c r="B294" s="29"/>
      <c r="C294" s="28"/>
      <c r="D294" s="164" t="s">
        <v>143</v>
      </c>
      <c r="E294" s="28"/>
      <c r="F294" s="165" t="s">
        <v>725</v>
      </c>
      <c r="G294" s="28"/>
      <c r="H294" s="28"/>
      <c r="I294" s="28"/>
      <c r="J294" s="28"/>
      <c r="K294" s="28"/>
      <c r="L294" s="29"/>
      <c r="M294" s="166"/>
      <c r="N294" s="167"/>
      <c r="O294" s="57"/>
      <c r="P294" s="57"/>
      <c r="Q294" s="57"/>
      <c r="R294" s="57"/>
      <c r="S294" s="57"/>
      <c r="T294" s="57"/>
      <c r="U294" s="5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T294" s="14" t="s">
        <v>143</v>
      </c>
      <c r="AU294" s="14" t="s">
        <v>142</v>
      </c>
    </row>
    <row r="295" spans="1:65" s="2" customFormat="1" ht="24.2" customHeight="1">
      <c r="A295" s="28"/>
      <c r="B295" s="150"/>
      <c r="C295" s="151" t="s">
        <v>276</v>
      </c>
      <c r="D295" s="151" t="s">
        <v>137</v>
      </c>
      <c r="E295" s="152" t="s">
        <v>727</v>
      </c>
      <c r="F295" s="153" t="s">
        <v>728</v>
      </c>
      <c r="G295" s="154" t="s">
        <v>711</v>
      </c>
      <c r="H295" s="155">
        <v>1779.92</v>
      </c>
      <c r="I295" s="156">
        <v>0.45</v>
      </c>
      <c r="J295" s="156">
        <f>ROUND(I295*H295,2)</f>
        <v>800.96</v>
      </c>
      <c r="K295" s="157"/>
      <c r="L295" s="29"/>
      <c r="M295" s="158" t="s">
        <v>1</v>
      </c>
      <c r="N295" s="159" t="s">
        <v>40</v>
      </c>
      <c r="O295" s="160">
        <v>0</v>
      </c>
      <c r="P295" s="160">
        <f>O295*H295</f>
        <v>0</v>
      </c>
      <c r="Q295" s="160">
        <v>0</v>
      </c>
      <c r="R295" s="160">
        <f>Q295*H295</f>
        <v>0</v>
      </c>
      <c r="S295" s="160">
        <v>0</v>
      </c>
      <c r="T295" s="160">
        <f>S295*H295</f>
        <v>0</v>
      </c>
      <c r="U295" s="161" t="s">
        <v>1</v>
      </c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62" t="s">
        <v>148</v>
      </c>
      <c r="AT295" s="162" t="s">
        <v>137</v>
      </c>
      <c r="AU295" s="162" t="s">
        <v>142</v>
      </c>
      <c r="AY295" s="14" t="s">
        <v>134</v>
      </c>
      <c r="BE295" s="163">
        <f>IF(N295="základná",J295,0)</f>
        <v>0</v>
      </c>
      <c r="BF295" s="163">
        <f>IF(N295="znížená",J295,0)</f>
        <v>800.96</v>
      </c>
      <c r="BG295" s="163">
        <f>IF(N295="zákl. prenesená",J295,0)</f>
        <v>0</v>
      </c>
      <c r="BH295" s="163">
        <f>IF(N295="zníž. prenesená",J295,0)</f>
        <v>0</v>
      </c>
      <c r="BI295" s="163">
        <f>IF(N295="nulová",J295,0)</f>
        <v>0</v>
      </c>
      <c r="BJ295" s="14" t="s">
        <v>142</v>
      </c>
      <c r="BK295" s="163">
        <f>ROUND(I295*H295,2)</f>
        <v>800.96</v>
      </c>
      <c r="BL295" s="14" t="s">
        <v>148</v>
      </c>
      <c r="BM295" s="162" t="s">
        <v>729</v>
      </c>
    </row>
    <row r="296" spans="1:65" s="2" customFormat="1">
      <c r="A296" s="28"/>
      <c r="B296" s="29"/>
      <c r="C296" s="28"/>
      <c r="D296" s="164" t="s">
        <v>143</v>
      </c>
      <c r="E296" s="28"/>
      <c r="F296" s="165" t="s">
        <v>728</v>
      </c>
      <c r="G296" s="28"/>
      <c r="H296" s="28"/>
      <c r="I296" s="28"/>
      <c r="J296" s="28"/>
      <c r="K296" s="28"/>
      <c r="L296" s="29"/>
      <c r="M296" s="166"/>
      <c r="N296" s="167"/>
      <c r="O296" s="57"/>
      <c r="P296" s="57"/>
      <c r="Q296" s="57"/>
      <c r="R296" s="57"/>
      <c r="S296" s="57"/>
      <c r="T296" s="57"/>
      <c r="U296" s="5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T296" s="14" t="s">
        <v>143</v>
      </c>
      <c r="AU296" s="14" t="s">
        <v>142</v>
      </c>
    </row>
    <row r="297" spans="1:65" s="2" customFormat="1" ht="24.2" customHeight="1">
      <c r="A297" s="28"/>
      <c r="B297" s="150"/>
      <c r="C297" s="151" t="s">
        <v>730</v>
      </c>
      <c r="D297" s="151" t="s">
        <v>137</v>
      </c>
      <c r="E297" s="152" t="s">
        <v>731</v>
      </c>
      <c r="F297" s="153" t="s">
        <v>732</v>
      </c>
      <c r="G297" s="154" t="s">
        <v>711</v>
      </c>
      <c r="H297" s="155">
        <v>93.68</v>
      </c>
      <c r="I297" s="156">
        <v>6.6</v>
      </c>
      <c r="J297" s="156">
        <f>ROUND(I297*H297,2)</f>
        <v>618.29</v>
      </c>
      <c r="K297" s="157"/>
      <c r="L297" s="29"/>
      <c r="M297" s="158" t="s">
        <v>1</v>
      </c>
      <c r="N297" s="159" t="s">
        <v>40</v>
      </c>
      <c r="O297" s="160">
        <v>0</v>
      </c>
      <c r="P297" s="160">
        <f>O297*H297</f>
        <v>0</v>
      </c>
      <c r="Q297" s="160">
        <v>0</v>
      </c>
      <c r="R297" s="160">
        <f>Q297*H297</f>
        <v>0</v>
      </c>
      <c r="S297" s="160">
        <v>0</v>
      </c>
      <c r="T297" s="160">
        <f>S297*H297</f>
        <v>0</v>
      </c>
      <c r="U297" s="161" t="s">
        <v>1</v>
      </c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62" t="s">
        <v>148</v>
      </c>
      <c r="AT297" s="162" t="s">
        <v>137</v>
      </c>
      <c r="AU297" s="162" t="s">
        <v>142</v>
      </c>
      <c r="AY297" s="14" t="s">
        <v>134</v>
      </c>
      <c r="BE297" s="163">
        <f>IF(N297="základná",J297,0)</f>
        <v>0</v>
      </c>
      <c r="BF297" s="163">
        <f>IF(N297="znížená",J297,0)</f>
        <v>618.29</v>
      </c>
      <c r="BG297" s="163">
        <f>IF(N297="zákl. prenesená",J297,0)</f>
        <v>0</v>
      </c>
      <c r="BH297" s="163">
        <f>IF(N297="zníž. prenesená",J297,0)</f>
        <v>0</v>
      </c>
      <c r="BI297" s="163">
        <f>IF(N297="nulová",J297,0)</f>
        <v>0</v>
      </c>
      <c r="BJ297" s="14" t="s">
        <v>142</v>
      </c>
      <c r="BK297" s="163">
        <f>ROUND(I297*H297,2)</f>
        <v>618.29</v>
      </c>
      <c r="BL297" s="14" t="s">
        <v>148</v>
      </c>
      <c r="BM297" s="162" t="s">
        <v>733</v>
      </c>
    </row>
    <row r="298" spans="1:65" s="2" customFormat="1">
      <c r="A298" s="28"/>
      <c r="B298" s="29"/>
      <c r="C298" s="28"/>
      <c r="D298" s="164" t="s">
        <v>143</v>
      </c>
      <c r="E298" s="28"/>
      <c r="F298" s="165" t="s">
        <v>732</v>
      </c>
      <c r="G298" s="28"/>
      <c r="H298" s="28"/>
      <c r="I298" s="28"/>
      <c r="J298" s="28"/>
      <c r="K298" s="28"/>
      <c r="L298" s="29"/>
      <c r="M298" s="166"/>
      <c r="N298" s="167"/>
      <c r="O298" s="57"/>
      <c r="P298" s="57"/>
      <c r="Q298" s="57"/>
      <c r="R298" s="57"/>
      <c r="S298" s="57"/>
      <c r="T298" s="57"/>
      <c r="U298" s="5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T298" s="14" t="s">
        <v>143</v>
      </c>
      <c r="AU298" s="14" t="s">
        <v>142</v>
      </c>
    </row>
    <row r="299" spans="1:65" s="2" customFormat="1" ht="24.2" customHeight="1">
      <c r="A299" s="28"/>
      <c r="B299" s="150"/>
      <c r="C299" s="151" t="s">
        <v>282</v>
      </c>
      <c r="D299" s="151" t="s">
        <v>137</v>
      </c>
      <c r="E299" s="152" t="s">
        <v>734</v>
      </c>
      <c r="F299" s="153" t="s">
        <v>735</v>
      </c>
      <c r="G299" s="154" t="s">
        <v>711</v>
      </c>
      <c r="H299" s="155">
        <v>93.68</v>
      </c>
      <c r="I299" s="156">
        <v>1.28</v>
      </c>
      <c r="J299" s="156">
        <f>ROUND(I299*H299,2)</f>
        <v>119.91</v>
      </c>
      <c r="K299" s="157"/>
      <c r="L299" s="29"/>
      <c r="M299" s="158" t="s">
        <v>1</v>
      </c>
      <c r="N299" s="159" t="s">
        <v>40</v>
      </c>
      <c r="O299" s="160">
        <v>0</v>
      </c>
      <c r="P299" s="160">
        <f>O299*H299</f>
        <v>0</v>
      </c>
      <c r="Q299" s="160">
        <v>0</v>
      </c>
      <c r="R299" s="160">
        <f>Q299*H299</f>
        <v>0</v>
      </c>
      <c r="S299" s="160">
        <v>0</v>
      </c>
      <c r="T299" s="160">
        <f>S299*H299</f>
        <v>0</v>
      </c>
      <c r="U299" s="161" t="s">
        <v>1</v>
      </c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62" t="s">
        <v>148</v>
      </c>
      <c r="AT299" s="162" t="s">
        <v>137</v>
      </c>
      <c r="AU299" s="162" t="s">
        <v>142</v>
      </c>
      <c r="AY299" s="14" t="s">
        <v>134</v>
      </c>
      <c r="BE299" s="163">
        <f>IF(N299="základná",J299,0)</f>
        <v>0</v>
      </c>
      <c r="BF299" s="163">
        <f>IF(N299="znížená",J299,0)</f>
        <v>119.91</v>
      </c>
      <c r="BG299" s="163">
        <f>IF(N299="zákl. prenesená",J299,0)</f>
        <v>0</v>
      </c>
      <c r="BH299" s="163">
        <f>IF(N299="zníž. prenesená",J299,0)</f>
        <v>0</v>
      </c>
      <c r="BI299" s="163">
        <f>IF(N299="nulová",J299,0)</f>
        <v>0</v>
      </c>
      <c r="BJ299" s="14" t="s">
        <v>142</v>
      </c>
      <c r="BK299" s="163">
        <f>ROUND(I299*H299,2)</f>
        <v>119.91</v>
      </c>
      <c r="BL299" s="14" t="s">
        <v>148</v>
      </c>
      <c r="BM299" s="162" t="s">
        <v>736</v>
      </c>
    </row>
    <row r="300" spans="1:65" s="2" customFormat="1" ht="19.5">
      <c r="A300" s="28"/>
      <c r="B300" s="29"/>
      <c r="C300" s="28"/>
      <c r="D300" s="164" t="s">
        <v>143</v>
      </c>
      <c r="E300" s="28"/>
      <c r="F300" s="165" t="s">
        <v>735</v>
      </c>
      <c r="G300" s="28"/>
      <c r="H300" s="28"/>
      <c r="I300" s="28"/>
      <c r="J300" s="28"/>
      <c r="K300" s="28"/>
      <c r="L300" s="29"/>
      <c r="M300" s="166"/>
      <c r="N300" s="167"/>
      <c r="O300" s="57"/>
      <c r="P300" s="57"/>
      <c r="Q300" s="57"/>
      <c r="R300" s="57"/>
      <c r="S300" s="57"/>
      <c r="T300" s="57"/>
      <c r="U300" s="5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T300" s="14" t="s">
        <v>143</v>
      </c>
      <c r="AU300" s="14" t="s">
        <v>142</v>
      </c>
    </row>
    <row r="301" spans="1:65" s="2" customFormat="1" ht="24.2" customHeight="1">
      <c r="A301" s="28"/>
      <c r="B301" s="150"/>
      <c r="C301" s="151" t="s">
        <v>737</v>
      </c>
      <c r="D301" s="151" t="s">
        <v>137</v>
      </c>
      <c r="E301" s="152" t="s">
        <v>738</v>
      </c>
      <c r="F301" s="153" t="s">
        <v>739</v>
      </c>
      <c r="G301" s="154" t="s">
        <v>711</v>
      </c>
      <c r="H301" s="155">
        <v>93.68</v>
      </c>
      <c r="I301" s="156">
        <v>9.9</v>
      </c>
      <c r="J301" s="156">
        <f>ROUND(I301*H301,2)</f>
        <v>927.43</v>
      </c>
      <c r="K301" s="157"/>
      <c r="L301" s="29"/>
      <c r="M301" s="158" t="s">
        <v>1</v>
      </c>
      <c r="N301" s="159" t="s">
        <v>40</v>
      </c>
      <c r="O301" s="160">
        <v>0</v>
      </c>
      <c r="P301" s="160">
        <f>O301*H301</f>
        <v>0</v>
      </c>
      <c r="Q301" s="160">
        <v>0</v>
      </c>
      <c r="R301" s="160">
        <f>Q301*H301</f>
        <v>0</v>
      </c>
      <c r="S301" s="160">
        <v>0</v>
      </c>
      <c r="T301" s="160">
        <f>S301*H301</f>
        <v>0</v>
      </c>
      <c r="U301" s="161" t="s">
        <v>1</v>
      </c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62" t="s">
        <v>148</v>
      </c>
      <c r="AT301" s="162" t="s">
        <v>137</v>
      </c>
      <c r="AU301" s="162" t="s">
        <v>142</v>
      </c>
      <c r="AY301" s="14" t="s">
        <v>134</v>
      </c>
      <c r="BE301" s="163">
        <f>IF(N301="základná",J301,0)</f>
        <v>0</v>
      </c>
      <c r="BF301" s="163">
        <f>IF(N301="znížená",J301,0)</f>
        <v>927.43</v>
      </c>
      <c r="BG301" s="163">
        <f>IF(N301="zákl. prenesená",J301,0)</f>
        <v>0</v>
      </c>
      <c r="BH301" s="163">
        <f>IF(N301="zníž. prenesená",J301,0)</f>
        <v>0</v>
      </c>
      <c r="BI301" s="163">
        <f>IF(N301="nulová",J301,0)</f>
        <v>0</v>
      </c>
      <c r="BJ301" s="14" t="s">
        <v>142</v>
      </c>
      <c r="BK301" s="163">
        <f>ROUND(I301*H301,2)</f>
        <v>927.43</v>
      </c>
      <c r="BL301" s="14" t="s">
        <v>148</v>
      </c>
      <c r="BM301" s="162" t="s">
        <v>740</v>
      </c>
    </row>
    <row r="302" spans="1:65" s="2" customFormat="1">
      <c r="A302" s="28"/>
      <c r="B302" s="29"/>
      <c r="C302" s="28"/>
      <c r="D302" s="164" t="s">
        <v>143</v>
      </c>
      <c r="E302" s="28"/>
      <c r="F302" s="165" t="s">
        <v>739</v>
      </c>
      <c r="G302" s="28"/>
      <c r="H302" s="28"/>
      <c r="I302" s="28"/>
      <c r="J302" s="28"/>
      <c r="K302" s="28"/>
      <c r="L302" s="29"/>
      <c r="M302" s="166"/>
      <c r="N302" s="167"/>
      <c r="O302" s="57"/>
      <c r="P302" s="57"/>
      <c r="Q302" s="57"/>
      <c r="R302" s="57"/>
      <c r="S302" s="57"/>
      <c r="T302" s="57"/>
      <c r="U302" s="5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T302" s="14" t="s">
        <v>143</v>
      </c>
      <c r="AU302" s="14" t="s">
        <v>142</v>
      </c>
    </row>
    <row r="303" spans="1:65" s="2" customFormat="1" ht="16.5" customHeight="1">
      <c r="A303" s="28"/>
      <c r="B303" s="150"/>
      <c r="C303" s="151" t="s">
        <v>300</v>
      </c>
      <c r="D303" s="151" t="s">
        <v>137</v>
      </c>
      <c r="E303" s="152" t="s">
        <v>741</v>
      </c>
      <c r="F303" s="153" t="s">
        <v>742</v>
      </c>
      <c r="G303" s="154" t="s">
        <v>151</v>
      </c>
      <c r="H303" s="155">
        <v>2</v>
      </c>
      <c r="I303" s="156">
        <v>253</v>
      </c>
      <c r="J303" s="156">
        <f>ROUND(I303*H303,2)</f>
        <v>506</v>
      </c>
      <c r="K303" s="157"/>
      <c r="L303" s="29"/>
      <c r="M303" s="158" t="s">
        <v>1</v>
      </c>
      <c r="N303" s="159" t="s">
        <v>40</v>
      </c>
      <c r="O303" s="160">
        <v>0</v>
      </c>
      <c r="P303" s="160">
        <f>O303*H303</f>
        <v>0</v>
      </c>
      <c r="Q303" s="160">
        <v>0</v>
      </c>
      <c r="R303" s="160">
        <f>Q303*H303</f>
        <v>0</v>
      </c>
      <c r="S303" s="160">
        <v>0</v>
      </c>
      <c r="T303" s="160">
        <f>S303*H303</f>
        <v>0</v>
      </c>
      <c r="U303" s="161" t="s">
        <v>1</v>
      </c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62" t="s">
        <v>148</v>
      </c>
      <c r="AT303" s="162" t="s">
        <v>137</v>
      </c>
      <c r="AU303" s="162" t="s">
        <v>142</v>
      </c>
      <c r="AY303" s="14" t="s">
        <v>134</v>
      </c>
      <c r="BE303" s="163">
        <f>IF(N303="základná",J303,0)</f>
        <v>0</v>
      </c>
      <c r="BF303" s="163">
        <f>IF(N303="znížená",J303,0)</f>
        <v>506</v>
      </c>
      <c r="BG303" s="163">
        <f>IF(N303="zákl. prenesená",J303,0)</f>
        <v>0</v>
      </c>
      <c r="BH303" s="163">
        <f>IF(N303="zníž. prenesená",J303,0)</f>
        <v>0</v>
      </c>
      <c r="BI303" s="163">
        <f>IF(N303="nulová",J303,0)</f>
        <v>0</v>
      </c>
      <c r="BJ303" s="14" t="s">
        <v>142</v>
      </c>
      <c r="BK303" s="163">
        <f>ROUND(I303*H303,2)</f>
        <v>506</v>
      </c>
      <c r="BL303" s="14" t="s">
        <v>148</v>
      </c>
      <c r="BM303" s="162" t="s">
        <v>743</v>
      </c>
    </row>
    <row r="304" spans="1:65" s="2" customFormat="1">
      <c r="A304" s="28"/>
      <c r="B304" s="29"/>
      <c r="C304" s="28"/>
      <c r="D304" s="164" t="s">
        <v>143</v>
      </c>
      <c r="E304" s="28"/>
      <c r="F304" s="165" t="s">
        <v>742</v>
      </c>
      <c r="G304" s="28"/>
      <c r="H304" s="28"/>
      <c r="I304" s="28"/>
      <c r="J304" s="28"/>
      <c r="K304" s="28"/>
      <c r="L304" s="29"/>
      <c r="M304" s="166"/>
      <c r="N304" s="167"/>
      <c r="O304" s="57"/>
      <c r="P304" s="57"/>
      <c r="Q304" s="57"/>
      <c r="R304" s="57"/>
      <c r="S304" s="57"/>
      <c r="T304" s="57"/>
      <c r="U304" s="5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T304" s="14" t="s">
        <v>143</v>
      </c>
      <c r="AU304" s="14" t="s">
        <v>142</v>
      </c>
    </row>
    <row r="305" spans="1:65" s="12" customFormat="1" ht="22.9" customHeight="1">
      <c r="B305" s="138"/>
      <c r="D305" s="139" t="s">
        <v>73</v>
      </c>
      <c r="E305" s="148" t="s">
        <v>744</v>
      </c>
      <c r="F305" s="148" t="s">
        <v>745</v>
      </c>
      <c r="J305" s="149">
        <f>BK305</f>
        <v>7213.8</v>
      </c>
      <c r="L305" s="138"/>
      <c r="M305" s="142"/>
      <c r="N305" s="143"/>
      <c r="O305" s="143"/>
      <c r="P305" s="144">
        <f>SUM(P306:P307)</f>
        <v>0</v>
      </c>
      <c r="Q305" s="143"/>
      <c r="R305" s="144">
        <f>SUM(R306:R307)</f>
        <v>0</v>
      </c>
      <c r="S305" s="143"/>
      <c r="T305" s="144">
        <f>SUM(T306:T307)</f>
        <v>0</v>
      </c>
      <c r="U305" s="145"/>
      <c r="AR305" s="139" t="s">
        <v>82</v>
      </c>
      <c r="AT305" s="146" t="s">
        <v>73</v>
      </c>
      <c r="AU305" s="146" t="s">
        <v>82</v>
      </c>
      <c r="AY305" s="139" t="s">
        <v>134</v>
      </c>
      <c r="BK305" s="147">
        <f>SUM(BK306:BK307)</f>
        <v>7213.8</v>
      </c>
    </row>
    <row r="306" spans="1:65" s="2" customFormat="1" ht="24.2" customHeight="1">
      <c r="A306" s="28"/>
      <c r="B306" s="150"/>
      <c r="C306" s="151" t="s">
        <v>746</v>
      </c>
      <c r="D306" s="151" t="s">
        <v>137</v>
      </c>
      <c r="E306" s="152" t="s">
        <v>747</v>
      </c>
      <c r="F306" s="153" t="s">
        <v>748</v>
      </c>
      <c r="G306" s="154" t="s">
        <v>711</v>
      </c>
      <c r="H306" s="155">
        <v>180.3</v>
      </c>
      <c r="I306" s="156">
        <v>40.01</v>
      </c>
      <c r="J306" s="156">
        <f>ROUND(I306*H306,2)</f>
        <v>7213.8</v>
      </c>
      <c r="K306" s="157"/>
      <c r="L306" s="29"/>
      <c r="M306" s="158" t="s">
        <v>1</v>
      </c>
      <c r="N306" s="159" t="s">
        <v>40</v>
      </c>
      <c r="O306" s="160">
        <v>0</v>
      </c>
      <c r="P306" s="160">
        <f>O306*H306</f>
        <v>0</v>
      </c>
      <c r="Q306" s="160">
        <v>0</v>
      </c>
      <c r="R306" s="160">
        <f>Q306*H306</f>
        <v>0</v>
      </c>
      <c r="S306" s="160">
        <v>0</v>
      </c>
      <c r="T306" s="160">
        <f>S306*H306</f>
        <v>0</v>
      </c>
      <c r="U306" s="161" t="s">
        <v>1</v>
      </c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62" t="s">
        <v>148</v>
      </c>
      <c r="AT306" s="162" t="s">
        <v>137</v>
      </c>
      <c r="AU306" s="162" t="s">
        <v>142</v>
      </c>
      <c r="AY306" s="14" t="s">
        <v>134</v>
      </c>
      <c r="BE306" s="163">
        <f>IF(N306="základná",J306,0)</f>
        <v>0</v>
      </c>
      <c r="BF306" s="163">
        <f>IF(N306="znížená",J306,0)</f>
        <v>7213.8</v>
      </c>
      <c r="BG306" s="163">
        <f>IF(N306="zákl. prenesená",J306,0)</f>
        <v>0</v>
      </c>
      <c r="BH306" s="163">
        <f>IF(N306="zníž. prenesená",J306,0)</f>
        <v>0</v>
      </c>
      <c r="BI306" s="163">
        <f>IF(N306="nulová",J306,0)</f>
        <v>0</v>
      </c>
      <c r="BJ306" s="14" t="s">
        <v>142</v>
      </c>
      <c r="BK306" s="163">
        <f>ROUND(I306*H306,2)</f>
        <v>7213.8</v>
      </c>
      <c r="BL306" s="14" t="s">
        <v>148</v>
      </c>
      <c r="BM306" s="162" t="s">
        <v>749</v>
      </c>
    </row>
    <row r="307" spans="1:65" s="2" customFormat="1" ht="19.5">
      <c r="A307" s="28"/>
      <c r="B307" s="29"/>
      <c r="C307" s="28"/>
      <c r="D307" s="164" t="s">
        <v>143</v>
      </c>
      <c r="E307" s="28"/>
      <c r="F307" s="165" t="s">
        <v>748</v>
      </c>
      <c r="G307" s="28"/>
      <c r="H307" s="28"/>
      <c r="I307" s="28"/>
      <c r="J307" s="28"/>
      <c r="K307" s="28"/>
      <c r="L307" s="29"/>
      <c r="M307" s="166"/>
      <c r="N307" s="167"/>
      <c r="O307" s="57"/>
      <c r="P307" s="57"/>
      <c r="Q307" s="57"/>
      <c r="R307" s="57"/>
      <c r="S307" s="57"/>
      <c r="T307" s="57"/>
      <c r="U307" s="5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T307" s="14" t="s">
        <v>143</v>
      </c>
      <c r="AU307" s="14" t="s">
        <v>142</v>
      </c>
    </row>
    <row r="308" spans="1:65" s="12" customFormat="1" ht="25.9" customHeight="1">
      <c r="B308" s="138"/>
      <c r="D308" s="139" t="s">
        <v>73</v>
      </c>
      <c r="E308" s="140" t="s">
        <v>320</v>
      </c>
      <c r="F308" s="140" t="s">
        <v>449</v>
      </c>
      <c r="J308" s="141">
        <f>BK308</f>
        <v>88578.08</v>
      </c>
      <c r="L308" s="138"/>
      <c r="M308" s="142"/>
      <c r="N308" s="143"/>
      <c r="O308" s="143"/>
      <c r="P308" s="144">
        <f>P309+P322+P401+P416+P419+P424+P441+P462+P469+P486+P489+P502</f>
        <v>0</v>
      </c>
      <c r="Q308" s="143"/>
      <c r="R308" s="144">
        <f>R309+R322+R401+R416+R419+R424+R441+R462+R469+R486+R489+R502</f>
        <v>0</v>
      </c>
      <c r="S308" s="143"/>
      <c r="T308" s="144">
        <f>T309+T322+T401+T416+T419+T424+T441+T462+T469+T486+T489+T502</f>
        <v>0</v>
      </c>
      <c r="U308" s="145"/>
      <c r="AR308" s="139" t="s">
        <v>142</v>
      </c>
      <c r="AT308" s="146" t="s">
        <v>73</v>
      </c>
      <c r="AU308" s="146" t="s">
        <v>74</v>
      </c>
      <c r="AY308" s="139" t="s">
        <v>134</v>
      </c>
      <c r="BK308" s="147">
        <f>BK309+BK322+BK401+BK416+BK419+BK424+BK441+BK462+BK469+BK486+BK489+BK502</f>
        <v>88578.08</v>
      </c>
    </row>
    <row r="309" spans="1:65" s="12" customFormat="1" ht="22.9" customHeight="1">
      <c r="B309" s="138"/>
      <c r="D309" s="139" t="s">
        <v>73</v>
      </c>
      <c r="E309" s="148" t="s">
        <v>750</v>
      </c>
      <c r="F309" s="148" t="s">
        <v>751</v>
      </c>
      <c r="J309" s="149">
        <f>BK309</f>
        <v>3886.3599999999997</v>
      </c>
      <c r="L309" s="138"/>
      <c r="M309" s="142"/>
      <c r="N309" s="143"/>
      <c r="O309" s="143"/>
      <c r="P309" s="144">
        <f>SUM(P310:P321)</f>
        <v>0</v>
      </c>
      <c r="Q309" s="143"/>
      <c r="R309" s="144">
        <f>SUM(R310:R321)</f>
        <v>0</v>
      </c>
      <c r="S309" s="143"/>
      <c r="T309" s="144">
        <f>SUM(T310:T321)</f>
        <v>0</v>
      </c>
      <c r="U309" s="145"/>
      <c r="AR309" s="139" t="s">
        <v>142</v>
      </c>
      <c r="AT309" s="146" t="s">
        <v>73</v>
      </c>
      <c r="AU309" s="146" t="s">
        <v>82</v>
      </c>
      <c r="AY309" s="139" t="s">
        <v>134</v>
      </c>
      <c r="BK309" s="147">
        <f>SUM(BK310:BK321)</f>
        <v>3886.3599999999997</v>
      </c>
    </row>
    <row r="310" spans="1:65" s="2" customFormat="1" ht="24.2" customHeight="1">
      <c r="A310" s="28"/>
      <c r="B310" s="150"/>
      <c r="C310" s="151" t="s">
        <v>302</v>
      </c>
      <c r="D310" s="151" t="s">
        <v>137</v>
      </c>
      <c r="E310" s="152" t="s">
        <v>752</v>
      </c>
      <c r="F310" s="153" t="s">
        <v>753</v>
      </c>
      <c r="G310" s="154" t="s">
        <v>401</v>
      </c>
      <c r="H310" s="155">
        <v>115.2</v>
      </c>
      <c r="I310" s="156">
        <v>16.86</v>
      </c>
      <c r="J310" s="156">
        <f>ROUND(I310*H310,2)</f>
        <v>1942.27</v>
      </c>
      <c r="K310" s="157"/>
      <c r="L310" s="29"/>
      <c r="M310" s="158" t="s">
        <v>1</v>
      </c>
      <c r="N310" s="159" t="s">
        <v>40</v>
      </c>
      <c r="O310" s="160">
        <v>0</v>
      </c>
      <c r="P310" s="160">
        <f>O310*H310</f>
        <v>0</v>
      </c>
      <c r="Q310" s="160">
        <v>0</v>
      </c>
      <c r="R310" s="160">
        <f>Q310*H310</f>
        <v>0</v>
      </c>
      <c r="S310" s="160">
        <v>0</v>
      </c>
      <c r="T310" s="160">
        <f>S310*H310</f>
        <v>0</v>
      </c>
      <c r="U310" s="161" t="s">
        <v>1</v>
      </c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62" t="s">
        <v>169</v>
      </c>
      <c r="AT310" s="162" t="s">
        <v>137</v>
      </c>
      <c r="AU310" s="162" t="s">
        <v>142</v>
      </c>
      <c r="AY310" s="14" t="s">
        <v>134</v>
      </c>
      <c r="BE310" s="163">
        <f>IF(N310="základná",J310,0)</f>
        <v>0</v>
      </c>
      <c r="BF310" s="163">
        <f>IF(N310="znížená",J310,0)</f>
        <v>1942.27</v>
      </c>
      <c r="BG310" s="163">
        <f>IF(N310="zákl. prenesená",J310,0)</f>
        <v>0</v>
      </c>
      <c r="BH310" s="163">
        <f>IF(N310="zníž. prenesená",J310,0)</f>
        <v>0</v>
      </c>
      <c r="BI310" s="163">
        <f>IF(N310="nulová",J310,0)</f>
        <v>0</v>
      </c>
      <c r="BJ310" s="14" t="s">
        <v>142</v>
      </c>
      <c r="BK310" s="163">
        <f>ROUND(I310*H310,2)</f>
        <v>1942.27</v>
      </c>
      <c r="BL310" s="14" t="s">
        <v>169</v>
      </c>
      <c r="BM310" s="162" t="s">
        <v>754</v>
      </c>
    </row>
    <row r="311" spans="1:65" s="2" customFormat="1" ht="19.5">
      <c r="A311" s="28"/>
      <c r="B311" s="29"/>
      <c r="C311" s="28"/>
      <c r="D311" s="164" t="s">
        <v>143</v>
      </c>
      <c r="E311" s="28"/>
      <c r="F311" s="165" t="s">
        <v>753</v>
      </c>
      <c r="G311" s="28"/>
      <c r="H311" s="28"/>
      <c r="I311" s="28"/>
      <c r="J311" s="28"/>
      <c r="K311" s="28"/>
      <c r="L311" s="29"/>
      <c r="M311" s="166"/>
      <c r="N311" s="167"/>
      <c r="O311" s="57"/>
      <c r="P311" s="57"/>
      <c r="Q311" s="57"/>
      <c r="R311" s="57"/>
      <c r="S311" s="57"/>
      <c r="T311" s="57"/>
      <c r="U311" s="5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T311" s="14" t="s">
        <v>143</v>
      </c>
      <c r="AU311" s="14" t="s">
        <v>142</v>
      </c>
    </row>
    <row r="312" spans="1:65" s="2" customFormat="1" ht="24.2" customHeight="1">
      <c r="A312" s="28"/>
      <c r="B312" s="150"/>
      <c r="C312" s="151" t="s">
        <v>755</v>
      </c>
      <c r="D312" s="151" t="s">
        <v>137</v>
      </c>
      <c r="E312" s="152" t="s">
        <v>756</v>
      </c>
      <c r="F312" s="153" t="s">
        <v>757</v>
      </c>
      <c r="G312" s="154" t="s">
        <v>401</v>
      </c>
      <c r="H312" s="155">
        <v>115.2</v>
      </c>
      <c r="I312" s="156">
        <v>3.6</v>
      </c>
      <c r="J312" s="156">
        <f>ROUND(I312*H312,2)</f>
        <v>414.72</v>
      </c>
      <c r="K312" s="157"/>
      <c r="L312" s="29"/>
      <c r="M312" s="158" t="s">
        <v>1</v>
      </c>
      <c r="N312" s="159" t="s">
        <v>40</v>
      </c>
      <c r="O312" s="160">
        <v>0</v>
      </c>
      <c r="P312" s="160">
        <f>O312*H312</f>
        <v>0</v>
      </c>
      <c r="Q312" s="160">
        <v>0</v>
      </c>
      <c r="R312" s="160">
        <f>Q312*H312</f>
        <v>0</v>
      </c>
      <c r="S312" s="160">
        <v>0</v>
      </c>
      <c r="T312" s="160">
        <f>S312*H312</f>
        <v>0</v>
      </c>
      <c r="U312" s="161" t="s">
        <v>1</v>
      </c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62" t="s">
        <v>169</v>
      </c>
      <c r="AT312" s="162" t="s">
        <v>137</v>
      </c>
      <c r="AU312" s="162" t="s">
        <v>142</v>
      </c>
      <c r="AY312" s="14" t="s">
        <v>134</v>
      </c>
      <c r="BE312" s="163">
        <f>IF(N312="základná",J312,0)</f>
        <v>0</v>
      </c>
      <c r="BF312" s="163">
        <f>IF(N312="znížená",J312,0)</f>
        <v>414.72</v>
      </c>
      <c r="BG312" s="163">
        <f>IF(N312="zákl. prenesená",J312,0)</f>
        <v>0</v>
      </c>
      <c r="BH312" s="163">
        <f>IF(N312="zníž. prenesená",J312,0)</f>
        <v>0</v>
      </c>
      <c r="BI312" s="163">
        <f>IF(N312="nulová",J312,0)</f>
        <v>0</v>
      </c>
      <c r="BJ312" s="14" t="s">
        <v>142</v>
      </c>
      <c r="BK312" s="163">
        <f>ROUND(I312*H312,2)</f>
        <v>414.72</v>
      </c>
      <c r="BL312" s="14" t="s">
        <v>169</v>
      </c>
      <c r="BM312" s="162" t="s">
        <v>758</v>
      </c>
    </row>
    <row r="313" spans="1:65" s="2" customFormat="1" ht="19.5">
      <c r="A313" s="28"/>
      <c r="B313" s="29"/>
      <c r="C313" s="28"/>
      <c r="D313" s="164" t="s">
        <v>143</v>
      </c>
      <c r="E313" s="28"/>
      <c r="F313" s="165" t="s">
        <v>757</v>
      </c>
      <c r="G313" s="28"/>
      <c r="H313" s="28"/>
      <c r="I313" s="28"/>
      <c r="J313" s="28"/>
      <c r="K313" s="28"/>
      <c r="L313" s="29"/>
      <c r="M313" s="166"/>
      <c r="N313" s="167"/>
      <c r="O313" s="57"/>
      <c r="P313" s="57"/>
      <c r="Q313" s="57"/>
      <c r="R313" s="57"/>
      <c r="S313" s="57"/>
      <c r="T313" s="57"/>
      <c r="U313" s="5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T313" s="14" t="s">
        <v>143</v>
      </c>
      <c r="AU313" s="14" t="s">
        <v>142</v>
      </c>
    </row>
    <row r="314" spans="1:65" s="2" customFormat="1" ht="37.9" customHeight="1">
      <c r="A314" s="28"/>
      <c r="B314" s="150"/>
      <c r="C314" s="168" t="s">
        <v>303</v>
      </c>
      <c r="D314" s="168" t="s">
        <v>131</v>
      </c>
      <c r="E314" s="169" t="s">
        <v>759</v>
      </c>
      <c r="F314" s="170" t="s">
        <v>760</v>
      </c>
      <c r="G314" s="171" t="s">
        <v>401</v>
      </c>
      <c r="H314" s="172">
        <v>132.47999999999999</v>
      </c>
      <c r="I314" s="173">
        <v>2.0499999999999998</v>
      </c>
      <c r="J314" s="173">
        <f>ROUND(I314*H314,2)</f>
        <v>271.58</v>
      </c>
      <c r="K314" s="174"/>
      <c r="L314" s="175"/>
      <c r="M314" s="176" t="s">
        <v>1</v>
      </c>
      <c r="N314" s="177" t="s">
        <v>40</v>
      </c>
      <c r="O314" s="160">
        <v>0</v>
      </c>
      <c r="P314" s="160">
        <f>O314*H314</f>
        <v>0</v>
      </c>
      <c r="Q314" s="160">
        <v>0</v>
      </c>
      <c r="R314" s="160">
        <f>Q314*H314</f>
        <v>0</v>
      </c>
      <c r="S314" s="160">
        <v>0</v>
      </c>
      <c r="T314" s="160">
        <f>S314*H314</f>
        <v>0</v>
      </c>
      <c r="U314" s="161" t="s">
        <v>1</v>
      </c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62" t="s">
        <v>196</v>
      </c>
      <c r="AT314" s="162" t="s">
        <v>131</v>
      </c>
      <c r="AU314" s="162" t="s">
        <v>142</v>
      </c>
      <c r="AY314" s="14" t="s">
        <v>134</v>
      </c>
      <c r="BE314" s="163">
        <f>IF(N314="základná",J314,0)</f>
        <v>0</v>
      </c>
      <c r="BF314" s="163">
        <f>IF(N314="znížená",J314,0)</f>
        <v>271.58</v>
      </c>
      <c r="BG314" s="163">
        <f>IF(N314="zákl. prenesená",J314,0)</f>
        <v>0</v>
      </c>
      <c r="BH314" s="163">
        <f>IF(N314="zníž. prenesená",J314,0)</f>
        <v>0</v>
      </c>
      <c r="BI314" s="163">
        <f>IF(N314="nulová",J314,0)</f>
        <v>0</v>
      </c>
      <c r="BJ314" s="14" t="s">
        <v>142</v>
      </c>
      <c r="BK314" s="163">
        <f>ROUND(I314*H314,2)</f>
        <v>271.58</v>
      </c>
      <c r="BL314" s="14" t="s">
        <v>169</v>
      </c>
      <c r="BM314" s="162" t="s">
        <v>761</v>
      </c>
    </row>
    <row r="315" spans="1:65" s="2" customFormat="1" ht="19.5">
      <c r="A315" s="28"/>
      <c r="B315" s="29"/>
      <c r="C315" s="28"/>
      <c r="D315" s="164" t="s">
        <v>143</v>
      </c>
      <c r="E315" s="28"/>
      <c r="F315" s="165" t="s">
        <v>760</v>
      </c>
      <c r="G315" s="28"/>
      <c r="H315" s="28"/>
      <c r="I315" s="28"/>
      <c r="J315" s="28"/>
      <c r="K315" s="28"/>
      <c r="L315" s="29"/>
      <c r="M315" s="166"/>
      <c r="N315" s="167"/>
      <c r="O315" s="57"/>
      <c r="P315" s="57"/>
      <c r="Q315" s="57"/>
      <c r="R315" s="57"/>
      <c r="S315" s="57"/>
      <c r="T315" s="57"/>
      <c r="U315" s="5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T315" s="14" t="s">
        <v>143</v>
      </c>
      <c r="AU315" s="14" t="s">
        <v>142</v>
      </c>
    </row>
    <row r="316" spans="1:65" s="2" customFormat="1" ht="24.2" customHeight="1">
      <c r="A316" s="28"/>
      <c r="B316" s="150"/>
      <c r="C316" s="151" t="s">
        <v>762</v>
      </c>
      <c r="D316" s="151" t="s">
        <v>137</v>
      </c>
      <c r="E316" s="152" t="s">
        <v>763</v>
      </c>
      <c r="F316" s="153" t="s">
        <v>764</v>
      </c>
      <c r="G316" s="154" t="s">
        <v>401</v>
      </c>
      <c r="H316" s="155">
        <v>115.2</v>
      </c>
      <c r="I316" s="156">
        <v>5.01</v>
      </c>
      <c r="J316" s="156">
        <f>ROUND(I316*H316,2)</f>
        <v>577.15</v>
      </c>
      <c r="K316" s="157"/>
      <c r="L316" s="29"/>
      <c r="M316" s="158" t="s">
        <v>1</v>
      </c>
      <c r="N316" s="159" t="s">
        <v>40</v>
      </c>
      <c r="O316" s="160">
        <v>0</v>
      </c>
      <c r="P316" s="160">
        <f>O316*H316</f>
        <v>0</v>
      </c>
      <c r="Q316" s="160">
        <v>0</v>
      </c>
      <c r="R316" s="160">
        <f>Q316*H316</f>
        <v>0</v>
      </c>
      <c r="S316" s="160">
        <v>0</v>
      </c>
      <c r="T316" s="160">
        <f>S316*H316</f>
        <v>0</v>
      </c>
      <c r="U316" s="161" t="s">
        <v>1</v>
      </c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62" t="s">
        <v>169</v>
      </c>
      <c r="AT316" s="162" t="s">
        <v>137</v>
      </c>
      <c r="AU316" s="162" t="s">
        <v>142</v>
      </c>
      <c r="AY316" s="14" t="s">
        <v>134</v>
      </c>
      <c r="BE316" s="163">
        <f>IF(N316="základná",J316,0)</f>
        <v>0</v>
      </c>
      <c r="BF316" s="163">
        <f>IF(N316="znížená",J316,0)</f>
        <v>577.15</v>
      </c>
      <c r="BG316" s="163">
        <f>IF(N316="zákl. prenesená",J316,0)</f>
        <v>0</v>
      </c>
      <c r="BH316" s="163">
        <f>IF(N316="zníž. prenesená",J316,0)</f>
        <v>0</v>
      </c>
      <c r="BI316" s="163">
        <f>IF(N316="nulová",J316,0)</f>
        <v>0</v>
      </c>
      <c r="BJ316" s="14" t="s">
        <v>142</v>
      </c>
      <c r="BK316" s="163">
        <f>ROUND(I316*H316,2)</f>
        <v>577.15</v>
      </c>
      <c r="BL316" s="14" t="s">
        <v>169</v>
      </c>
      <c r="BM316" s="162" t="s">
        <v>765</v>
      </c>
    </row>
    <row r="317" spans="1:65" s="2" customFormat="1" ht="19.5">
      <c r="A317" s="28"/>
      <c r="B317" s="29"/>
      <c r="C317" s="28"/>
      <c r="D317" s="164" t="s">
        <v>143</v>
      </c>
      <c r="E317" s="28"/>
      <c r="F317" s="165" t="s">
        <v>764</v>
      </c>
      <c r="G317" s="28"/>
      <c r="H317" s="28"/>
      <c r="I317" s="28"/>
      <c r="J317" s="28"/>
      <c r="K317" s="28"/>
      <c r="L317" s="29"/>
      <c r="M317" s="166"/>
      <c r="N317" s="167"/>
      <c r="O317" s="57"/>
      <c r="P317" s="57"/>
      <c r="Q317" s="57"/>
      <c r="R317" s="57"/>
      <c r="S317" s="57"/>
      <c r="T317" s="57"/>
      <c r="U317" s="5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T317" s="14" t="s">
        <v>143</v>
      </c>
      <c r="AU317" s="14" t="s">
        <v>142</v>
      </c>
    </row>
    <row r="318" spans="1:65" s="2" customFormat="1" ht="24.2" customHeight="1">
      <c r="A318" s="28"/>
      <c r="B318" s="150"/>
      <c r="C318" s="168" t="s">
        <v>305</v>
      </c>
      <c r="D318" s="168" t="s">
        <v>131</v>
      </c>
      <c r="E318" s="169" t="s">
        <v>766</v>
      </c>
      <c r="F318" s="170" t="s">
        <v>767</v>
      </c>
      <c r="G318" s="171" t="s">
        <v>401</v>
      </c>
      <c r="H318" s="172">
        <v>138.24</v>
      </c>
      <c r="I318" s="173">
        <v>4.13</v>
      </c>
      <c r="J318" s="173">
        <f>ROUND(I318*H318,2)</f>
        <v>570.92999999999995</v>
      </c>
      <c r="K318" s="174"/>
      <c r="L318" s="175"/>
      <c r="M318" s="176" t="s">
        <v>1</v>
      </c>
      <c r="N318" s="177" t="s">
        <v>40</v>
      </c>
      <c r="O318" s="160">
        <v>0</v>
      </c>
      <c r="P318" s="160">
        <f>O318*H318</f>
        <v>0</v>
      </c>
      <c r="Q318" s="160">
        <v>0</v>
      </c>
      <c r="R318" s="160">
        <f>Q318*H318</f>
        <v>0</v>
      </c>
      <c r="S318" s="160">
        <v>0</v>
      </c>
      <c r="T318" s="160">
        <f>S318*H318</f>
        <v>0</v>
      </c>
      <c r="U318" s="161" t="s">
        <v>1</v>
      </c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162" t="s">
        <v>196</v>
      </c>
      <c r="AT318" s="162" t="s">
        <v>131</v>
      </c>
      <c r="AU318" s="162" t="s">
        <v>142</v>
      </c>
      <c r="AY318" s="14" t="s">
        <v>134</v>
      </c>
      <c r="BE318" s="163">
        <f>IF(N318="základná",J318,0)</f>
        <v>0</v>
      </c>
      <c r="BF318" s="163">
        <f>IF(N318="znížená",J318,0)</f>
        <v>570.92999999999995</v>
      </c>
      <c r="BG318" s="163">
        <f>IF(N318="zákl. prenesená",J318,0)</f>
        <v>0</v>
      </c>
      <c r="BH318" s="163">
        <f>IF(N318="zníž. prenesená",J318,0)</f>
        <v>0</v>
      </c>
      <c r="BI318" s="163">
        <f>IF(N318="nulová",J318,0)</f>
        <v>0</v>
      </c>
      <c r="BJ318" s="14" t="s">
        <v>142</v>
      </c>
      <c r="BK318" s="163">
        <f>ROUND(I318*H318,2)</f>
        <v>570.92999999999995</v>
      </c>
      <c r="BL318" s="14" t="s">
        <v>169</v>
      </c>
      <c r="BM318" s="162" t="s">
        <v>768</v>
      </c>
    </row>
    <row r="319" spans="1:65" s="2" customFormat="1" ht="19.5">
      <c r="A319" s="28"/>
      <c r="B319" s="29"/>
      <c r="C319" s="28"/>
      <c r="D319" s="164" t="s">
        <v>143</v>
      </c>
      <c r="E319" s="28"/>
      <c r="F319" s="165" t="s">
        <v>767</v>
      </c>
      <c r="G319" s="28"/>
      <c r="H319" s="28"/>
      <c r="I319" s="28"/>
      <c r="J319" s="28"/>
      <c r="K319" s="28"/>
      <c r="L319" s="29"/>
      <c r="M319" s="166"/>
      <c r="N319" s="167"/>
      <c r="O319" s="57"/>
      <c r="P319" s="57"/>
      <c r="Q319" s="57"/>
      <c r="R319" s="57"/>
      <c r="S319" s="57"/>
      <c r="T319" s="57"/>
      <c r="U319" s="5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T319" s="14" t="s">
        <v>143</v>
      </c>
      <c r="AU319" s="14" t="s">
        <v>142</v>
      </c>
    </row>
    <row r="320" spans="1:65" s="2" customFormat="1" ht="24.2" customHeight="1">
      <c r="A320" s="28"/>
      <c r="B320" s="150"/>
      <c r="C320" s="151" t="s">
        <v>769</v>
      </c>
      <c r="D320" s="151" t="s">
        <v>137</v>
      </c>
      <c r="E320" s="152" t="s">
        <v>770</v>
      </c>
      <c r="F320" s="153" t="s">
        <v>771</v>
      </c>
      <c r="G320" s="154" t="s">
        <v>263</v>
      </c>
      <c r="H320" s="155">
        <v>36.94</v>
      </c>
      <c r="I320" s="156">
        <v>2.97</v>
      </c>
      <c r="J320" s="156">
        <f>ROUND(I320*H320,2)</f>
        <v>109.71</v>
      </c>
      <c r="K320" s="157"/>
      <c r="L320" s="29"/>
      <c r="M320" s="158" t="s">
        <v>1</v>
      </c>
      <c r="N320" s="159" t="s">
        <v>40</v>
      </c>
      <c r="O320" s="160">
        <v>0</v>
      </c>
      <c r="P320" s="160">
        <f>O320*H320</f>
        <v>0</v>
      </c>
      <c r="Q320" s="160">
        <v>0</v>
      </c>
      <c r="R320" s="160">
        <f>Q320*H320</f>
        <v>0</v>
      </c>
      <c r="S320" s="160">
        <v>0</v>
      </c>
      <c r="T320" s="160">
        <f>S320*H320</f>
        <v>0</v>
      </c>
      <c r="U320" s="161" t="s">
        <v>1</v>
      </c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62" t="s">
        <v>169</v>
      </c>
      <c r="AT320" s="162" t="s">
        <v>137</v>
      </c>
      <c r="AU320" s="162" t="s">
        <v>142</v>
      </c>
      <c r="AY320" s="14" t="s">
        <v>134</v>
      </c>
      <c r="BE320" s="163">
        <f>IF(N320="základná",J320,0)</f>
        <v>0</v>
      </c>
      <c r="BF320" s="163">
        <f>IF(N320="znížená",J320,0)</f>
        <v>109.71</v>
      </c>
      <c r="BG320" s="163">
        <f>IF(N320="zákl. prenesená",J320,0)</f>
        <v>0</v>
      </c>
      <c r="BH320" s="163">
        <f>IF(N320="zníž. prenesená",J320,0)</f>
        <v>0</v>
      </c>
      <c r="BI320" s="163">
        <f>IF(N320="nulová",J320,0)</f>
        <v>0</v>
      </c>
      <c r="BJ320" s="14" t="s">
        <v>142</v>
      </c>
      <c r="BK320" s="163">
        <f>ROUND(I320*H320,2)</f>
        <v>109.71</v>
      </c>
      <c r="BL320" s="14" t="s">
        <v>169</v>
      </c>
      <c r="BM320" s="162" t="s">
        <v>772</v>
      </c>
    </row>
    <row r="321" spans="1:65" s="2" customFormat="1" ht="19.5">
      <c r="A321" s="28"/>
      <c r="B321" s="29"/>
      <c r="C321" s="28"/>
      <c r="D321" s="164" t="s">
        <v>143</v>
      </c>
      <c r="E321" s="28"/>
      <c r="F321" s="165" t="s">
        <v>771</v>
      </c>
      <c r="G321" s="28"/>
      <c r="H321" s="28"/>
      <c r="I321" s="28"/>
      <c r="J321" s="28"/>
      <c r="K321" s="28"/>
      <c r="L321" s="29"/>
      <c r="M321" s="166"/>
      <c r="N321" s="167"/>
      <c r="O321" s="57"/>
      <c r="P321" s="57"/>
      <c r="Q321" s="57"/>
      <c r="R321" s="57"/>
      <c r="S321" s="57"/>
      <c r="T321" s="57"/>
      <c r="U321" s="5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T321" s="14" t="s">
        <v>143</v>
      </c>
      <c r="AU321" s="14" t="s">
        <v>142</v>
      </c>
    </row>
    <row r="322" spans="1:65" s="12" customFormat="1" ht="22.9" customHeight="1">
      <c r="B322" s="138"/>
      <c r="D322" s="139" t="s">
        <v>73</v>
      </c>
      <c r="E322" s="148" t="s">
        <v>773</v>
      </c>
      <c r="F322" s="148" t="s">
        <v>774</v>
      </c>
      <c r="J322" s="149">
        <f>BK322</f>
        <v>34573.269999999997</v>
      </c>
      <c r="L322" s="138"/>
      <c r="M322" s="142"/>
      <c r="N322" s="143"/>
      <c r="O322" s="143"/>
      <c r="P322" s="144">
        <f>SUM(P323:P400)</f>
        <v>0</v>
      </c>
      <c r="Q322" s="143"/>
      <c r="R322" s="144">
        <f>SUM(R323:R400)</f>
        <v>0</v>
      </c>
      <c r="S322" s="143"/>
      <c r="T322" s="144">
        <f>SUM(T323:T400)</f>
        <v>0</v>
      </c>
      <c r="U322" s="145"/>
      <c r="AR322" s="139" t="s">
        <v>142</v>
      </c>
      <c r="AT322" s="146" t="s">
        <v>73</v>
      </c>
      <c r="AU322" s="146" t="s">
        <v>82</v>
      </c>
      <c r="AY322" s="139" t="s">
        <v>134</v>
      </c>
      <c r="BK322" s="147">
        <f>SUM(BK323:BK400)</f>
        <v>34573.269999999997</v>
      </c>
    </row>
    <row r="323" spans="1:65" s="2" customFormat="1" ht="24.2" customHeight="1">
      <c r="A323" s="28"/>
      <c r="B323" s="150"/>
      <c r="C323" s="151" t="s">
        <v>306</v>
      </c>
      <c r="D323" s="151" t="s">
        <v>137</v>
      </c>
      <c r="E323" s="152" t="s">
        <v>775</v>
      </c>
      <c r="F323" s="153" t="s">
        <v>776</v>
      </c>
      <c r="G323" s="154" t="s">
        <v>401</v>
      </c>
      <c r="H323" s="155">
        <v>591.25</v>
      </c>
      <c r="I323" s="156">
        <v>0.97</v>
      </c>
      <c r="J323" s="156">
        <f>ROUND(I323*H323,2)</f>
        <v>573.51</v>
      </c>
      <c r="K323" s="157"/>
      <c r="L323" s="29"/>
      <c r="M323" s="158" t="s">
        <v>1</v>
      </c>
      <c r="N323" s="159" t="s">
        <v>40</v>
      </c>
      <c r="O323" s="160">
        <v>0</v>
      </c>
      <c r="P323" s="160">
        <f>O323*H323</f>
        <v>0</v>
      </c>
      <c r="Q323" s="160">
        <v>0</v>
      </c>
      <c r="R323" s="160">
        <f>Q323*H323</f>
        <v>0</v>
      </c>
      <c r="S323" s="160">
        <v>0</v>
      </c>
      <c r="T323" s="160">
        <f>S323*H323</f>
        <v>0</v>
      </c>
      <c r="U323" s="161" t="s">
        <v>1</v>
      </c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62" t="s">
        <v>169</v>
      </c>
      <c r="AT323" s="162" t="s">
        <v>137</v>
      </c>
      <c r="AU323" s="162" t="s">
        <v>142</v>
      </c>
      <c r="AY323" s="14" t="s">
        <v>134</v>
      </c>
      <c r="BE323" s="163">
        <f>IF(N323="základná",J323,0)</f>
        <v>0</v>
      </c>
      <c r="BF323" s="163">
        <f>IF(N323="znížená",J323,0)</f>
        <v>573.51</v>
      </c>
      <c r="BG323" s="163">
        <f>IF(N323="zákl. prenesená",J323,0)</f>
        <v>0</v>
      </c>
      <c r="BH323" s="163">
        <f>IF(N323="zníž. prenesená",J323,0)</f>
        <v>0</v>
      </c>
      <c r="BI323" s="163">
        <f>IF(N323="nulová",J323,0)</f>
        <v>0</v>
      </c>
      <c r="BJ323" s="14" t="s">
        <v>142</v>
      </c>
      <c r="BK323" s="163">
        <f>ROUND(I323*H323,2)</f>
        <v>573.51</v>
      </c>
      <c r="BL323" s="14" t="s">
        <v>169</v>
      </c>
      <c r="BM323" s="162" t="s">
        <v>777</v>
      </c>
    </row>
    <row r="324" spans="1:65" s="2" customFormat="1" ht="19.5">
      <c r="A324" s="28"/>
      <c r="B324" s="29"/>
      <c r="C324" s="28"/>
      <c r="D324" s="164" t="s">
        <v>143</v>
      </c>
      <c r="E324" s="28"/>
      <c r="F324" s="165" t="s">
        <v>776</v>
      </c>
      <c r="G324" s="28"/>
      <c r="H324" s="28"/>
      <c r="I324" s="28"/>
      <c r="J324" s="28"/>
      <c r="K324" s="28"/>
      <c r="L324" s="29"/>
      <c r="M324" s="166"/>
      <c r="N324" s="167"/>
      <c r="O324" s="57"/>
      <c r="P324" s="57"/>
      <c r="Q324" s="57"/>
      <c r="R324" s="57"/>
      <c r="S324" s="57"/>
      <c r="T324" s="57"/>
      <c r="U324" s="5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T324" s="14" t="s">
        <v>143</v>
      </c>
      <c r="AU324" s="14" t="s">
        <v>142</v>
      </c>
    </row>
    <row r="325" spans="1:65" s="2" customFormat="1" ht="33" customHeight="1">
      <c r="A325" s="28"/>
      <c r="B325" s="150"/>
      <c r="C325" s="151" t="s">
        <v>778</v>
      </c>
      <c r="D325" s="151" t="s">
        <v>137</v>
      </c>
      <c r="E325" s="152" t="s">
        <v>779</v>
      </c>
      <c r="F325" s="153" t="s">
        <v>780</v>
      </c>
      <c r="G325" s="154" t="s">
        <v>401</v>
      </c>
      <c r="H325" s="155">
        <v>591.25</v>
      </c>
      <c r="I325" s="156">
        <v>2.7</v>
      </c>
      <c r="J325" s="156">
        <f>ROUND(I325*H325,2)</f>
        <v>1596.38</v>
      </c>
      <c r="K325" s="157"/>
      <c r="L325" s="29"/>
      <c r="M325" s="158" t="s">
        <v>1</v>
      </c>
      <c r="N325" s="159" t="s">
        <v>40</v>
      </c>
      <c r="O325" s="160">
        <v>0</v>
      </c>
      <c r="P325" s="160">
        <f>O325*H325</f>
        <v>0</v>
      </c>
      <c r="Q325" s="160">
        <v>0</v>
      </c>
      <c r="R325" s="160">
        <f>Q325*H325</f>
        <v>0</v>
      </c>
      <c r="S325" s="160">
        <v>0</v>
      </c>
      <c r="T325" s="160">
        <f>S325*H325</f>
        <v>0</v>
      </c>
      <c r="U325" s="161" t="s">
        <v>1</v>
      </c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162" t="s">
        <v>169</v>
      </c>
      <c r="AT325" s="162" t="s">
        <v>137</v>
      </c>
      <c r="AU325" s="162" t="s">
        <v>142</v>
      </c>
      <c r="AY325" s="14" t="s">
        <v>134</v>
      </c>
      <c r="BE325" s="163">
        <f>IF(N325="základná",J325,0)</f>
        <v>0</v>
      </c>
      <c r="BF325" s="163">
        <f>IF(N325="znížená",J325,0)</f>
        <v>1596.38</v>
      </c>
      <c r="BG325" s="163">
        <f>IF(N325="zákl. prenesená",J325,0)</f>
        <v>0</v>
      </c>
      <c r="BH325" s="163">
        <f>IF(N325="zníž. prenesená",J325,0)</f>
        <v>0</v>
      </c>
      <c r="BI325" s="163">
        <f>IF(N325="nulová",J325,0)</f>
        <v>0</v>
      </c>
      <c r="BJ325" s="14" t="s">
        <v>142</v>
      </c>
      <c r="BK325" s="163">
        <f>ROUND(I325*H325,2)</f>
        <v>1596.38</v>
      </c>
      <c r="BL325" s="14" t="s">
        <v>169</v>
      </c>
      <c r="BM325" s="162" t="s">
        <v>781</v>
      </c>
    </row>
    <row r="326" spans="1:65" s="2" customFormat="1" ht="19.5">
      <c r="A326" s="28"/>
      <c r="B326" s="29"/>
      <c r="C326" s="28"/>
      <c r="D326" s="164" t="s">
        <v>143</v>
      </c>
      <c r="E326" s="28"/>
      <c r="F326" s="165" t="s">
        <v>780</v>
      </c>
      <c r="G326" s="28"/>
      <c r="H326" s="28"/>
      <c r="I326" s="28"/>
      <c r="J326" s="28"/>
      <c r="K326" s="28"/>
      <c r="L326" s="29"/>
      <c r="M326" s="166"/>
      <c r="N326" s="167"/>
      <c r="O326" s="57"/>
      <c r="P326" s="57"/>
      <c r="Q326" s="57"/>
      <c r="R326" s="57"/>
      <c r="S326" s="57"/>
      <c r="T326" s="57"/>
      <c r="U326" s="5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T326" s="14" t="s">
        <v>143</v>
      </c>
      <c r="AU326" s="14" t="s">
        <v>142</v>
      </c>
    </row>
    <row r="327" spans="1:65" s="2" customFormat="1" ht="24.2" customHeight="1">
      <c r="A327" s="28"/>
      <c r="B327" s="150"/>
      <c r="C327" s="168" t="s">
        <v>308</v>
      </c>
      <c r="D327" s="168" t="s">
        <v>131</v>
      </c>
      <c r="E327" s="169" t="s">
        <v>766</v>
      </c>
      <c r="F327" s="170" t="s">
        <v>767</v>
      </c>
      <c r="G327" s="171" t="s">
        <v>401</v>
      </c>
      <c r="H327" s="172">
        <v>679.94</v>
      </c>
      <c r="I327" s="173">
        <v>4.54</v>
      </c>
      <c r="J327" s="173">
        <f>ROUND(I327*H327,2)</f>
        <v>3086.93</v>
      </c>
      <c r="K327" s="174"/>
      <c r="L327" s="175"/>
      <c r="M327" s="176" t="s">
        <v>1</v>
      </c>
      <c r="N327" s="177" t="s">
        <v>40</v>
      </c>
      <c r="O327" s="160">
        <v>0</v>
      </c>
      <c r="P327" s="160">
        <f>O327*H327</f>
        <v>0</v>
      </c>
      <c r="Q327" s="160">
        <v>0</v>
      </c>
      <c r="R327" s="160">
        <f>Q327*H327</f>
        <v>0</v>
      </c>
      <c r="S327" s="160">
        <v>0</v>
      </c>
      <c r="T327" s="160">
        <f>S327*H327</f>
        <v>0</v>
      </c>
      <c r="U327" s="161" t="s">
        <v>1</v>
      </c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162" t="s">
        <v>196</v>
      </c>
      <c r="AT327" s="162" t="s">
        <v>131</v>
      </c>
      <c r="AU327" s="162" t="s">
        <v>142</v>
      </c>
      <c r="AY327" s="14" t="s">
        <v>134</v>
      </c>
      <c r="BE327" s="163">
        <f>IF(N327="základná",J327,0)</f>
        <v>0</v>
      </c>
      <c r="BF327" s="163">
        <f>IF(N327="znížená",J327,0)</f>
        <v>3086.93</v>
      </c>
      <c r="BG327" s="163">
        <f>IF(N327="zákl. prenesená",J327,0)</f>
        <v>0</v>
      </c>
      <c r="BH327" s="163">
        <f>IF(N327="zníž. prenesená",J327,0)</f>
        <v>0</v>
      </c>
      <c r="BI327" s="163">
        <f>IF(N327="nulová",J327,0)</f>
        <v>0</v>
      </c>
      <c r="BJ327" s="14" t="s">
        <v>142</v>
      </c>
      <c r="BK327" s="163">
        <f>ROUND(I327*H327,2)</f>
        <v>3086.93</v>
      </c>
      <c r="BL327" s="14" t="s">
        <v>169</v>
      </c>
      <c r="BM327" s="162" t="s">
        <v>782</v>
      </c>
    </row>
    <row r="328" spans="1:65" s="2" customFormat="1" ht="19.5">
      <c r="A328" s="28"/>
      <c r="B328" s="29"/>
      <c r="C328" s="28"/>
      <c r="D328" s="164" t="s">
        <v>143</v>
      </c>
      <c r="E328" s="28"/>
      <c r="F328" s="165" t="s">
        <v>767</v>
      </c>
      <c r="G328" s="28"/>
      <c r="H328" s="28"/>
      <c r="I328" s="28"/>
      <c r="J328" s="28"/>
      <c r="K328" s="28"/>
      <c r="L328" s="29"/>
      <c r="M328" s="166"/>
      <c r="N328" s="167"/>
      <c r="O328" s="57"/>
      <c r="P328" s="57"/>
      <c r="Q328" s="57"/>
      <c r="R328" s="57"/>
      <c r="S328" s="57"/>
      <c r="T328" s="57"/>
      <c r="U328" s="5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T328" s="14" t="s">
        <v>143</v>
      </c>
      <c r="AU328" s="14" t="s">
        <v>142</v>
      </c>
    </row>
    <row r="329" spans="1:65" s="2" customFormat="1" ht="37.9" customHeight="1">
      <c r="A329" s="28"/>
      <c r="B329" s="150"/>
      <c r="C329" s="151" t="s">
        <v>783</v>
      </c>
      <c r="D329" s="151" t="s">
        <v>137</v>
      </c>
      <c r="E329" s="152" t="s">
        <v>784</v>
      </c>
      <c r="F329" s="153" t="s">
        <v>785</v>
      </c>
      <c r="G329" s="154" t="s">
        <v>401</v>
      </c>
      <c r="H329" s="155">
        <v>591.25</v>
      </c>
      <c r="I329" s="156">
        <v>4.95</v>
      </c>
      <c r="J329" s="156">
        <f>ROUND(I329*H329,2)</f>
        <v>2926.69</v>
      </c>
      <c r="K329" s="157"/>
      <c r="L329" s="29"/>
      <c r="M329" s="158" t="s">
        <v>1</v>
      </c>
      <c r="N329" s="159" t="s">
        <v>40</v>
      </c>
      <c r="O329" s="160">
        <v>0</v>
      </c>
      <c r="P329" s="160">
        <f>O329*H329</f>
        <v>0</v>
      </c>
      <c r="Q329" s="160">
        <v>0</v>
      </c>
      <c r="R329" s="160">
        <f>Q329*H329</f>
        <v>0</v>
      </c>
      <c r="S329" s="160">
        <v>0</v>
      </c>
      <c r="T329" s="160">
        <f>S329*H329</f>
        <v>0</v>
      </c>
      <c r="U329" s="161" t="s">
        <v>1</v>
      </c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162" t="s">
        <v>169</v>
      </c>
      <c r="AT329" s="162" t="s">
        <v>137</v>
      </c>
      <c r="AU329" s="162" t="s">
        <v>142</v>
      </c>
      <c r="AY329" s="14" t="s">
        <v>134</v>
      </c>
      <c r="BE329" s="163">
        <f>IF(N329="základná",J329,0)</f>
        <v>0</v>
      </c>
      <c r="BF329" s="163">
        <f>IF(N329="znížená",J329,0)</f>
        <v>2926.69</v>
      </c>
      <c r="BG329" s="163">
        <f>IF(N329="zákl. prenesená",J329,0)</f>
        <v>0</v>
      </c>
      <c r="BH329" s="163">
        <f>IF(N329="zníž. prenesená",J329,0)</f>
        <v>0</v>
      </c>
      <c r="BI329" s="163">
        <f>IF(N329="nulová",J329,0)</f>
        <v>0</v>
      </c>
      <c r="BJ329" s="14" t="s">
        <v>142</v>
      </c>
      <c r="BK329" s="163">
        <f>ROUND(I329*H329,2)</f>
        <v>2926.69</v>
      </c>
      <c r="BL329" s="14" t="s">
        <v>169</v>
      </c>
      <c r="BM329" s="162" t="s">
        <v>786</v>
      </c>
    </row>
    <row r="330" spans="1:65" s="2" customFormat="1" ht="19.5">
      <c r="A330" s="28"/>
      <c r="B330" s="29"/>
      <c r="C330" s="28"/>
      <c r="D330" s="164" t="s">
        <v>143</v>
      </c>
      <c r="E330" s="28"/>
      <c r="F330" s="165" t="s">
        <v>785</v>
      </c>
      <c r="G330" s="28"/>
      <c r="H330" s="28"/>
      <c r="I330" s="28"/>
      <c r="J330" s="28"/>
      <c r="K330" s="28"/>
      <c r="L330" s="29"/>
      <c r="M330" s="166"/>
      <c r="N330" s="167"/>
      <c r="O330" s="57"/>
      <c r="P330" s="57"/>
      <c r="Q330" s="57"/>
      <c r="R330" s="57"/>
      <c r="S330" s="57"/>
      <c r="T330" s="57"/>
      <c r="U330" s="5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T330" s="14" t="s">
        <v>143</v>
      </c>
      <c r="AU330" s="14" t="s">
        <v>142</v>
      </c>
    </row>
    <row r="331" spans="1:65" s="2" customFormat="1" ht="24.2" customHeight="1">
      <c r="A331" s="28"/>
      <c r="B331" s="150"/>
      <c r="C331" s="168" t="s">
        <v>309</v>
      </c>
      <c r="D331" s="168" t="s">
        <v>131</v>
      </c>
      <c r="E331" s="169" t="s">
        <v>787</v>
      </c>
      <c r="F331" s="170" t="s">
        <v>788</v>
      </c>
      <c r="G331" s="171" t="s">
        <v>401</v>
      </c>
      <c r="H331" s="172">
        <v>679.94</v>
      </c>
      <c r="I331" s="173">
        <v>10.99</v>
      </c>
      <c r="J331" s="173">
        <f>ROUND(I331*H331,2)</f>
        <v>7472.54</v>
      </c>
      <c r="K331" s="174"/>
      <c r="L331" s="175"/>
      <c r="M331" s="176" t="s">
        <v>1</v>
      </c>
      <c r="N331" s="177" t="s">
        <v>40</v>
      </c>
      <c r="O331" s="160">
        <v>0</v>
      </c>
      <c r="P331" s="160">
        <f>O331*H331</f>
        <v>0</v>
      </c>
      <c r="Q331" s="160">
        <v>0</v>
      </c>
      <c r="R331" s="160">
        <f>Q331*H331</f>
        <v>0</v>
      </c>
      <c r="S331" s="160">
        <v>0</v>
      </c>
      <c r="T331" s="160">
        <f>S331*H331</f>
        <v>0</v>
      </c>
      <c r="U331" s="161" t="s">
        <v>1</v>
      </c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R331" s="162" t="s">
        <v>196</v>
      </c>
      <c r="AT331" s="162" t="s">
        <v>131</v>
      </c>
      <c r="AU331" s="162" t="s">
        <v>142</v>
      </c>
      <c r="AY331" s="14" t="s">
        <v>134</v>
      </c>
      <c r="BE331" s="163">
        <f>IF(N331="základná",J331,0)</f>
        <v>0</v>
      </c>
      <c r="BF331" s="163">
        <f>IF(N331="znížená",J331,0)</f>
        <v>7472.54</v>
      </c>
      <c r="BG331" s="163">
        <f>IF(N331="zákl. prenesená",J331,0)</f>
        <v>0</v>
      </c>
      <c r="BH331" s="163">
        <f>IF(N331="zníž. prenesená",J331,0)</f>
        <v>0</v>
      </c>
      <c r="BI331" s="163">
        <f>IF(N331="nulová",J331,0)</f>
        <v>0</v>
      </c>
      <c r="BJ331" s="14" t="s">
        <v>142</v>
      </c>
      <c r="BK331" s="163">
        <f>ROUND(I331*H331,2)</f>
        <v>7472.54</v>
      </c>
      <c r="BL331" s="14" t="s">
        <v>169</v>
      </c>
      <c r="BM331" s="162" t="s">
        <v>789</v>
      </c>
    </row>
    <row r="332" spans="1:65" s="2" customFormat="1">
      <c r="A332" s="28"/>
      <c r="B332" s="29"/>
      <c r="C332" s="28"/>
      <c r="D332" s="164" t="s">
        <v>143</v>
      </c>
      <c r="E332" s="28"/>
      <c r="F332" s="165" t="s">
        <v>788</v>
      </c>
      <c r="G332" s="28"/>
      <c r="H332" s="28"/>
      <c r="I332" s="28"/>
      <c r="J332" s="28"/>
      <c r="K332" s="28"/>
      <c r="L332" s="29"/>
      <c r="M332" s="166"/>
      <c r="N332" s="167"/>
      <c r="O332" s="57"/>
      <c r="P332" s="57"/>
      <c r="Q332" s="57"/>
      <c r="R332" s="57"/>
      <c r="S332" s="57"/>
      <c r="T332" s="57"/>
      <c r="U332" s="5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T332" s="14" t="s">
        <v>143</v>
      </c>
      <c r="AU332" s="14" t="s">
        <v>142</v>
      </c>
    </row>
    <row r="333" spans="1:65" s="2" customFormat="1" ht="21.75" customHeight="1">
      <c r="A333" s="28"/>
      <c r="B333" s="150"/>
      <c r="C333" s="168" t="s">
        <v>790</v>
      </c>
      <c r="D333" s="168" t="s">
        <v>131</v>
      </c>
      <c r="E333" s="169" t="s">
        <v>791</v>
      </c>
      <c r="F333" s="170" t="s">
        <v>792</v>
      </c>
      <c r="G333" s="171" t="s">
        <v>151</v>
      </c>
      <c r="H333" s="172">
        <v>3547.5</v>
      </c>
      <c r="I333" s="173">
        <v>0.86</v>
      </c>
      <c r="J333" s="173">
        <f>ROUND(I333*H333,2)</f>
        <v>3050.85</v>
      </c>
      <c r="K333" s="174"/>
      <c r="L333" s="175"/>
      <c r="M333" s="176" t="s">
        <v>1</v>
      </c>
      <c r="N333" s="177" t="s">
        <v>40</v>
      </c>
      <c r="O333" s="160">
        <v>0</v>
      </c>
      <c r="P333" s="160">
        <f>O333*H333</f>
        <v>0</v>
      </c>
      <c r="Q333" s="160">
        <v>0</v>
      </c>
      <c r="R333" s="160">
        <f>Q333*H333</f>
        <v>0</v>
      </c>
      <c r="S333" s="160">
        <v>0</v>
      </c>
      <c r="T333" s="160">
        <f>S333*H333</f>
        <v>0</v>
      </c>
      <c r="U333" s="161" t="s">
        <v>1</v>
      </c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162" t="s">
        <v>196</v>
      </c>
      <c r="AT333" s="162" t="s">
        <v>131</v>
      </c>
      <c r="AU333" s="162" t="s">
        <v>142</v>
      </c>
      <c r="AY333" s="14" t="s">
        <v>134</v>
      </c>
      <c r="BE333" s="163">
        <f>IF(N333="základná",J333,0)</f>
        <v>0</v>
      </c>
      <c r="BF333" s="163">
        <f>IF(N333="znížená",J333,0)</f>
        <v>3050.85</v>
      </c>
      <c r="BG333" s="163">
        <f>IF(N333="zákl. prenesená",J333,0)</f>
        <v>0</v>
      </c>
      <c r="BH333" s="163">
        <f>IF(N333="zníž. prenesená",J333,0)</f>
        <v>0</v>
      </c>
      <c r="BI333" s="163">
        <f>IF(N333="nulová",J333,0)</f>
        <v>0</v>
      </c>
      <c r="BJ333" s="14" t="s">
        <v>142</v>
      </c>
      <c r="BK333" s="163">
        <f>ROUND(I333*H333,2)</f>
        <v>3050.85</v>
      </c>
      <c r="BL333" s="14" t="s">
        <v>169</v>
      </c>
      <c r="BM333" s="162" t="s">
        <v>793</v>
      </c>
    </row>
    <row r="334" spans="1:65" s="2" customFormat="1">
      <c r="A334" s="28"/>
      <c r="B334" s="29"/>
      <c r="C334" s="28"/>
      <c r="D334" s="164" t="s">
        <v>143</v>
      </c>
      <c r="E334" s="28"/>
      <c r="F334" s="165" t="s">
        <v>792</v>
      </c>
      <c r="G334" s="28"/>
      <c r="H334" s="28"/>
      <c r="I334" s="28"/>
      <c r="J334" s="28"/>
      <c r="K334" s="28"/>
      <c r="L334" s="29"/>
      <c r="M334" s="166"/>
      <c r="N334" s="167"/>
      <c r="O334" s="57"/>
      <c r="P334" s="57"/>
      <c r="Q334" s="57"/>
      <c r="R334" s="57"/>
      <c r="S334" s="57"/>
      <c r="T334" s="57"/>
      <c r="U334" s="5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T334" s="14" t="s">
        <v>143</v>
      </c>
      <c r="AU334" s="14" t="s">
        <v>142</v>
      </c>
    </row>
    <row r="335" spans="1:65" s="2" customFormat="1" ht="44.25" customHeight="1">
      <c r="A335" s="28"/>
      <c r="B335" s="150"/>
      <c r="C335" s="151" t="s">
        <v>627</v>
      </c>
      <c r="D335" s="151" t="s">
        <v>137</v>
      </c>
      <c r="E335" s="152" t="s">
        <v>794</v>
      </c>
      <c r="F335" s="153" t="s">
        <v>795</v>
      </c>
      <c r="G335" s="154" t="s">
        <v>401</v>
      </c>
      <c r="H335" s="155">
        <v>63.1</v>
      </c>
      <c r="I335" s="156">
        <v>9.15</v>
      </c>
      <c r="J335" s="156">
        <f>ROUND(I335*H335,2)</f>
        <v>577.37</v>
      </c>
      <c r="K335" s="157"/>
      <c r="L335" s="29"/>
      <c r="M335" s="158" t="s">
        <v>1</v>
      </c>
      <c r="N335" s="159" t="s">
        <v>40</v>
      </c>
      <c r="O335" s="160">
        <v>0</v>
      </c>
      <c r="P335" s="160">
        <f>O335*H335</f>
        <v>0</v>
      </c>
      <c r="Q335" s="160">
        <v>0</v>
      </c>
      <c r="R335" s="160">
        <f>Q335*H335</f>
        <v>0</v>
      </c>
      <c r="S335" s="160">
        <v>0</v>
      </c>
      <c r="T335" s="160">
        <f>S335*H335</f>
        <v>0</v>
      </c>
      <c r="U335" s="161" t="s">
        <v>1</v>
      </c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62" t="s">
        <v>169</v>
      </c>
      <c r="AT335" s="162" t="s">
        <v>137</v>
      </c>
      <c r="AU335" s="162" t="s">
        <v>142</v>
      </c>
      <c r="AY335" s="14" t="s">
        <v>134</v>
      </c>
      <c r="BE335" s="163">
        <f>IF(N335="základná",J335,0)</f>
        <v>0</v>
      </c>
      <c r="BF335" s="163">
        <f>IF(N335="znížená",J335,0)</f>
        <v>577.37</v>
      </c>
      <c r="BG335" s="163">
        <f>IF(N335="zákl. prenesená",J335,0)</f>
        <v>0</v>
      </c>
      <c r="BH335" s="163">
        <f>IF(N335="zníž. prenesená",J335,0)</f>
        <v>0</v>
      </c>
      <c r="BI335" s="163">
        <f>IF(N335="nulová",J335,0)</f>
        <v>0</v>
      </c>
      <c r="BJ335" s="14" t="s">
        <v>142</v>
      </c>
      <c r="BK335" s="163">
        <f>ROUND(I335*H335,2)</f>
        <v>577.37</v>
      </c>
      <c r="BL335" s="14" t="s">
        <v>169</v>
      </c>
      <c r="BM335" s="162" t="s">
        <v>796</v>
      </c>
    </row>
    <row r="336" spans="1:65" s="2" customFormat="1" ht="29.25">
      <c r="A336" s="28"/>
      <c r="B336" s="29"/>
      <c r="C336" s="28"/>
      <c r="D336" s="164" t="s">
        <v>143</v>
      </c>
      <c r="E336" s="28"/>
      <c r="F336" s="165" t="s">
        <v>795</v>
      </c>
      <c r="G336" s="28"/>
      <c r="H336" s="28"/>
      <c r="I336" s="28"/>
      <c r="J336" s="28"/>
      <c r="K336" s="28"/>
      <c r="L336" s="29"/>
      <c r="M336" s="166"/>
      <c r="N336" s="167"/>
      <c r="O336" s="57"/>
      <c r="P336" s="57"/>
      <c r="Q336" s="57"/>
      <c r="R336" s="57"/>
      <c r="S336" s="57"/>
      <c r="T336" s="57"/>
      <c r="U336" s="5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T336" s="14" t="s">
        <v>143</v>
      </c>
      <c r="AU336" s="14" t="s">
        <v>142</v>
      </c>
    </row>
    <row r="337" spans="1:65" s="2" customFormat="1" ht="24.2" customHeight="1">
      <c r="A337" s="28"/>
      <c r="B337" s="150"/>
      <c r="C337" s="168" t="s">
        <v>797</v>
      </c>
      <c r="D337" s="168" t="s">
        <v>131</v>
      </c>
      <c r="E337" s="169" t="s">
        <v>787</v>
      </c>
      <c r="F337" s="170" t="s">
        <v>788</v>
      </c>
      <c r="G337" s="171" t="s">
        <v>401</v>
      </c>
      <c r="H337" s="172">
        <v>35.479999999999997</v>
      </c>
      <c r="I337" s="173">
        <v>10.99</v>
      </c>
      <c r="J337" s="173">
        <f>ROUND(I337*H337,2)</f>
        <v>389.93</v>
      </c>
      <c r="K337" s="174"/>
      <c r="L337" s="175"/>
      <c r="M337" s="176" t="s">
        <v>1</v>
      </c>
      <c r="N337" s="177" t="s">
        <v>40</v>
      </c>
      <c r="O337" s="160">
        <v>0</v>
      </c>
      <c r="P337" s="160">
        <f>O337*H337</f>
        <v>0</v>
      </c>
      <c r="Q337" s="160">
        <v>0</v>
      </c>
      <c r="R337" s="160">
        <f>Q337*H337</f>
        <v>0</v>
      </c>
      <c r="S337" s="160">
        <v>0</v>
      </c>
      <c r="T337" s="160">
        <f>S337*H337</f>
        <v>0</v>
      </c>
      <c r="U337" s="161" t="s">
        <v>1</v>
      </c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162" t="s">
        <v>196</v>
      </c>
      <c r="AT337" s="162" t="s">
        <v>131</v>
      </c>
      <c r="AU337" s="162" t="s">
        <v>142</v>
      </c>
      <c r="AY337" s="14" t="s">
        <v>134</v>
      </c>
      <c r="BE337" s="163">
        <f>IF(N337="základná",J337,0)</f>
        <v>0</v>
      </c>
      <c r="BF337" s="163">
        <f>IF(N337="znížená",J337,0)</f>
        <v>389.93</v>
      </c>
      <c r="BG337" s="163">
        <f>IF(N337="zákl. prenesená",J337,0)</f>
        <v>0</v>
      </c>
      <c r="BH337" s="163">
        <f>IF(N337="zníž. prenesená",J337,0)</f>
        <v>0</v>
      </c>
      <c r="BI337" s="163">
        <f>IF(N337="nulová",J337,0)</f>
        <v>0</v>
      </c>
      <c r="BJ337" s="14" t="s">
        <v>142</v>
      </c>
      <c r="BK337" s="163">
        <f>ROUND(I337*H337,2)</f>
        <v>389.93</v>
      </c>
      <c r="BL337" s="14" t="s">
        <v>169</v>
      </c>
      <c r="BM337" s="162" t="s">
        <v>798</v>
      </c>
    </row>
    <row r="338" spans="1:65" s="2" customFormat="1">
      <c r="A338" s="28"/>
      <c r="B338" s="29"/>
      <c r="C338" s="28"/>
      <c r="D338" s="164" t="s">
        <v>143</v>
      </c>
      <c r="E338" s="28"/>
      <c r="F338" s="165" t="s">
        <v>788</v>
      </c>
      <c r="G338" s="28"/>
      <c r="H338" s="28"/>
      <c r="I338" s="28"/>
      <c r="J338" s="28"/>
      <c r="K338" s="28"/>
      <c r="L338" s="29"/>
      <c r="M338" s="166"/>
      <c r="N338" s="167"/>
      <c r="O338" s="57"/>
      <c r="P338" s="57"/>
      <c r="Q338" s="57"/>
      <c r="R338" s="57"/>
      <c r="S338" s="57"/>
      <c r="T338" s="57"/>
      <c r="U338" s="5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T338" s="14" t="s">
        <v>143</v>
      </c>
      <c r="AU338" s="14" t="s">
        <v>142</v>
      </c>
    </row>
    <row r="339" spans="1:65" s="2" customFormat="1" ht="21.75" customHeight="1">
      <c r="A339" s="28"/>
      <c r="B339" s="150"/>
      <c r="C339" s="168" t="s">
        <v>630</v>
      </c>
      <c r="D339" s="168" t="s">
        <v>131</v>
      </c>
      <c r="E339" s="169" t="s">
        <v>791</v>
      </c>
      <c r="F339" s="170" t="s">
        <v>792</v>
      </c>
      <c r="G339" s="171" t="s">
        <v>151</v>
      </c>
      <c r="H339" s="172">
        <v>256.82</v>
      </c>
      <c r="I339" s="173">
        <v>0.86</v>
      </c>
      <c r="J339" s="173">
        <f>ROUND(I339*H339,2)</f>
        <v>220.87</v>
      </c>
      <c r="K339" s="174"/>
      <c r="L339" s="175"/>
      <c r="M339" s="176" t="s">
        <v>1</v>
      </c>
      <c r="N339" s="177" t="s">
        <v>40</v>
      </c>
      <c r="O339" s="160">
        <v>0</v>
      </c>
      <c r="P339" s="160">
        <f>O339*H339</f>
        <v>0</v>
      </c>
      <c r="Q339" s="160">
        <v>0</v>
      </c>
      <c r="R339" s="160">
        <f>Q339*H339</f>
        <v>0</v>
      </c>
      <c r="S339" s="160">
        <v>0</v>
      </c>
      <c r="T339" s="160">
        <f>S339*H339</f>
        <v>0</v>
      </c>
      <c r="U339" s="161" t="s">
        <v>1</v>
      </c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162" t="s">
        <v>196</v>
      </c>
      <c r="AT339" s="162" t="s">
        <v>131</v>
      </c>
      <c r="AU339" s="162" t="s">
        <v>142</v>
      </c>
      <c r="AY339" s="14" t="s">
        <v>134</v>
      </c>
      <c r="BE339" s="163">
        <f>IF(N339="základná",J339,0)</f>
        <v>0</v>
      </c>
      <c r="BF339" s="163">
        <f>IF(N339="znížená",J339,0)</f>
        <v>220.87</v>
      </c>
      <c r="BG339" s="163">
        <f>IF(N339="zákl. prenesená",J339,0)</f>
        <v>0</v>
      </c>
      <c r="BH339" s="163">
        <f>IF(N339="zníž. prenesená",J339,0)</f>
        <v>0</v>
      </c>
      <c r="BI339" s="163">
        <f>IF(N339="nulová",J339,0)</f>
        <v>0</v>
      </c>
      <c r="BJ339" s="14" t="s">
        <v>142</v>
      </c>
      <c r="BK339" s="163">
        <f>ROUND(I339*H339,2)</f>
        <v>220.87</v>
      </c>
      <c r="BL339" s="14" t="s">
        <v>169</v>
      </c>
      <c r="BM339" s="162" t="s">
        <v>799</v>
      </c>
    </row>
    <row r="340" spans="1:65" s="2" customFormat="1">
      <c r="A340" s="28"/>
      <c r="B340" s="29"/>
      <c r="C340" s="28"/>
      <c r="D340" s="164" t="s">
        <v>143</v>
      </c>
      <c r="E340" s="28"/>
      <c r="F340" s="165" t="s">
        <v>792</v>
      </c>
      <c r="G340" s="28"/>
      <c r="H340" s="28"/>
      <c r="I340" s="28"/>
      <c r="J340" s="28"/>
      <c r="K340" s="28"/>
      <c r="L340" s="29"/>
      <c r="M340" s="166"/>
      <c r="N340" s="167"/>
      <c r="O340" s="57"/>
      <c r="P340" s="57"/>
      <c r="Q340" s="57"/>
      <c r="R340" s="57"/>
      <c r="S340" s="57"/>
      <c r="T340" s="57"/>
      <c r="U340" s="5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T340" s="14" t="s">
        <v>143</v>
      </c>
      <c r="AU340" s="14" t="s">
        <v>142</v>
      </c>
    </row>
    <row r="341" spans="1:65" s="2" customFormat="1" ht="24.2" customHeight="1">
      <c r="A341" s="28"/>
      <c r="B341" s="150"/>
      <c r="C341" s="151" t="s">
        <v>800</v>
      </c>
      <c r="D341" s="151" t="s">
        <v>137</v>
      </c>
      <c r="E341" s="152" t="s">
        <v>801</v>
      </c>
      <c r="F341" s="153" t="s">
        <v>802</v>
      </c>
      <c r="G341" s="154" t="s">
        <v>151</v>
      </c>
      <c r="H341" s="155">
        <v>3</v>
      </c>
      <c r="I341" s="156">
        <v>22.41</v>
      </c>
      <c r="J341" s="156">
        <f>ROUND(I341*H341,2)</f>
        <v>67.23</v>
      </c>
      <c r="K341" s="157"/>
      <c r="L341" s="29"/>
      <c r="M341" s="158" t="s">
        <v>1</v>
      </c>
      <c r="N341" s="159" t="s">
        <v>40</v>
      </c>
      <c r="O341" s="160">
        <v>0</v>
      </c>
      <c r="P341" s="160">
        <f>O341*H341</f>
        <v>0</v>
      </c>
      <c r="Q341" s="160">
        <v>0</v>
      </c>
      <c r="R341" s="160">
        <f>Q341*H341</f>
        <v>0</v>
      </c>
      <c r="S341" s="160">
        <v>0</v>
      </c>
      <c r="T341" s="160">
        <f>S341*H341</f>
        <v>0</v>
      </c>
      <c r="U341" s="161" t="s">
        <v>1</v>
      </c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62" t="s">
        <v>169</v>
      </c>
      <c r="AT341" s="162" t="s">
        <v>137</v>
      </c>
      <c r="AU341" s="162" t="s">
        <v>142</v>
      </c>
      <c r="AY341" s="14" t="s">
        <v>134</v>
      </c>
      <c r="BE341" s="163">
        <f>IF(N341="základná",J341,0)</f>
        <v>0</v>
      </c>
      <c r="BF341" s="163">
        <f>IF(N341="znížená",J341,0)</f>
        <v>67.23</v>
      </c>
      <c r="BG341" s="163">
        <f>IF(N341="zákl. prenesená",J341,0)</f>
        <v>0</v>
      </c>
      <c r="BH341" s="163">
        <f>IF(N341="zníž. prenesená",J341,0)</f>
        <v>0</v>
      </c>
      <c r="BI341" s="163">
        <f>IF(N341="nulová",J341,0)</f>
        <v>0</v>
      </c>
      <c r="BJ341" s="14" t="s">
        <v>142</v>
      </c>
      <c r="BK341" s="163">
        <f>ROUND(I341*H341,2)</f>
        <v>67.23</v>
      </c>
      <c r="BL341" s="14" t="s">
        <v>169</v>
      </c>
      <c r="BM341" s="162" t="s">
        <v>803</v>
      </c>
    </row>
    <row r="342" spans="1:65" s="2" customFormat="1">
      <c r="A342" s="28"/>
      <c r="B342" s="29"/>
      <c r="C342" s="28"/>
      <c r="D342" s="164" t="s">
        <v>143</v>
      </c>
      <c r="E342" s="28"/>
      <c r="F342" s="165" t="s">
        <v>802</v>
      </c>
      <c r="G342" s="28"/>
      <c r="H342" s="28"/>
      <c r="I342" s="28"/>
      <c r="J342" s="28"/>
      <c r="K342" s="28"/>
      <c r="L342" s="29"/>
      <c r="M342" s="166"/>
      <c r="N342" s="167"/>
      <c r="O342" s="57"/>
      <c r="P342" s="57"/>
      <c r="Q342" s="57"/>
      <c r="R342" s="57"/>
      <c r="S342" s="57"/>
      <c r="T342" s="57"/>
      <c r="U342" s="5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T342" s="14" t="s">
        <v>143</v>
      </c>
      <c r="AU342" s="14" t="s">
        <v>142</v>
      </c>
    </row>
    <row r="343" spans="1:65" s="2" customFormat="1" ht="16.5" customHeight="1">
      <c r="A343" s="28"/>
      <c r="B343" s="150"/>
      <c r="C343" s="168" t="s">
        <v>634</v>
      </c>
      <c r="D343" s="168" t="s">
        <v>131</v>
      </c>
      <c r="E343" s="169" t="s">
        <v>804</v>
      </c>
      <c r="F343" s="170" t="s">
        <v>805</v>
      </c>
      <c r="G343" s="171" t="s">
        <v>151</v>
      </c>
      <c r="H343" s="172">
        <v>3</v>
      </c>
      <c r="I343" s="173">
        <v>112.13</v>
      </c>
      <c r="J343" s="173">
        <f>ROUND(I343*H343,2)</f>
        <v>336.39</v>
      </c>
      <c r="K343" s="174"/>
      <c r="L343" s="175"/>
      <c r="M343" s="176" t="s">
        <v>1</v>
      </c>
      <c r="N343" s="177" t="s">
        <v>40</v>
      </c>
      <c r="O343" s="160">
        <v>0</v>
      </c>
      <c r="P343" s="160">
        <f>O343*H343</f>
        <v>0</v>
      </c>
      <c r="Q343" s="160">
        <v>0</v>
      </c>
      <c r="R343" s="160">
        <f>Q343*H343</f>
        <v>0</v>
      </c>
      <c r="S343" s="160">
        <v>0</v>
      </c>
      <c r="T343" s="160">
        <f>S343*H343</f>
        <v>0</v>
      </c>
      <c r="U343" s="161" t="s">
        <v>1</v>
      </c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R343" s="162" t="s">
        <v>196</v>
      </c>
      <c r="AT343" s="162" t="s">
        <v>131</v>
      </c>
      <c r="AU343" s="162" t="s">
        <v>142</v>
      </c>
      <c r="AY343" s="14" t="s">
        <v>134</v>
      </c>
      <c r="BE343" s="163">
        <f>IF(N343="základná",J343,0)</f>
        <v>0</v>
      </c>
      <c r="BF343" s="163">
        <f>IF(N343="znížená",J343,0)</f>
        <v>336.39</v>
      </c>
      <c r="BG343" s="163">
        <f>IF(N343="zákl. prenesená",J343,0)</f>
        <v>0</v>
      </c>
      <c r="BH343" s="163">
        <f>IF(N343="zníž. prenesená",J343,0)</f>
        <v>0</v>
      </c>
      <c r="BI343" s="163">
        <f>IF(N343="nulová",J343,0)</f>
        <v>0</v>
      </c>
      <c r="BJ343" s="14" t="s">
        <v>142</v>
      </c>
      <c r="BK343" s="163">
        <f>ROUND(I343*H343,2)</f>
        <v>336.39</v>
      </c>
      <c r="BL343" s="14" t="s">
        <v>169</v>
      </c>
      <c r="BM343" s="162" t="s">
        <v>806</v>
      </c>
    </row>
    <row r="344" spans="1:65" s="2" customFormat="1">
      <c r="A344" s="28"/>
      <c r="B344" s="29"/>
      <c r="C344" s="28"/>
      <c r="D344" s="164" t="s">
        <v>143</v>
      </c>
      <c r="E344" s="28"/>
      <c r="F344" s="165" t="s">
        <v>805</v>
      </c>
      <c r="G344" s="28"/>
      <c r="H344" s="28"/>
      <c r="I344" s="28"/>
      <c r="J344" s="28"/>
      <c r="K344" s="28"/>
      <c r="L344" s="29"/>
      <c r="M344" s="166"/>
      <c r="N344" s="167"/>
      <c r="O344" s="57"/>
      <c r="P344" s="57"/>
      <c r="Q344" s="57"/>
      <c r="R344" s="57"/>
      <c r="S344" s="57"/>
      <c r="T344" s="57"/>
      <c r="U344" s="5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T344" s="14" t="s">
        <v>143</v>
      </c>
      <c r="AU344" s="14" t="s">
        <v>142</v>
      </c>
    </row>
    <row r="345" spans="1:65" s="2" customFormat="1" ht="16.5" customHeight="1">
      <c r="A345" s="28"/>
      <c r="B345" s="150"/>
      <c r="C345" s="168" t="s">
        <v>744</v>
      </c>
      <c r="D345" s="168" t="s">
        <v>131</v>
      </c>
      <c r="E345" s="169" t="s">
        <v>807</v>
      </c>
      <c r="F345" s="170" t="s">
        <v>808</v>
      </c>
      <c r="G345" s="171" t="s">
        <v>151</v>
      </c>
      <c r="H345" s="172">
        <v>15</v>
      </c>
      <c r="I345" s="173">
        <v>0.63</v>
      </c>
      <c r="J345" s="173">
        <f>ROUND(I345*H345,2)</f>
        <v>9.4499999999999993</v>
      </c>
      <c r="K345" s="174"/>
      <c r="L345" s="175"/>
      <c r="M345" s="176" t="s">
        <v>1</v>
      </c>
      <c r="N345" s="177" t="s">
        <v>40</v>
      </c>
      <c r="O345" s="160">
        <v>0</v>
      </c>
      <c r="P345" s="160">
        <f>O345*H345</f>
        <v>0</v>
      </c>
      <c r="Q345" s="160">
        <v>0</v>
      </c>
      <c r="R345" s="160">
        <f>Q345*H345</f>
        <v>0</v>
      </c>
      <c r="S345" s="160">
        <v>0</v>
      </c>
      <c r="T345" s="160">
        <f>S345*H345</f>
        <v>0</v>
      </c>
      <c r="U345" s="161" t="s">
        <v>1</v>
      </c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R345" s="162" t="s">
        <v>196</v>
      </c>
      <c r="AT345" s="162" t="s">
        <v>131</v>
      </c>
      <c r="AU345" s="162" t="s">
        <v>142</v>
      </c>
      <c r="AY345" s="14" t="s">
        <v>134</v>
      </c>
      <c r="BE345" s="163">
        <f>IF(N345="základná",J345,0)</f>
        <v>0</v>
      </c>
      <c r="BF345" s="163">
        <f>IF(N345="znížená",J345,0)</f>
        <v>9.4499999999999993</v>
      </c>
      <c r="BG345" s="163">
        <f>IF(N345="zákl. prenesená",J345,0)</f>
        <v>0</v>
      </c>
      <c r="BH345" s="163">
        <f>IF(N345="zníž. prenesená",J345,0)</f>
        <v>0</v>
      </c>
      <c r="BI345" s="163">
        <f>IF(N345="nulová",J345,0)</f>
        <v>0</v>
      </c>
      <c r="BJ345" s="14" t="s">
        <v>142</v>
      </c>
      <c r="BK345" s="163">
        <f>ROUND(I345*H345,2)</f>
        <v>9.4499999999999993</v>
      </c>
      <c r="BL345" s="14" t="s">
        <v>169</v>
      </c>
      <c r="BM345" s="162" t="s">
        <v>809</v>
      </c>
    </row>
    <row r="346" spans="1:65" s="2" customFormat="1">
      <c r="A346" s="28"/>
      <c r="B346" s="29"/>
      <c r="C346" s="28"/>
      <c r="D346" s="164" t="s">
        <v>143</v>
      </c>
      <c r="E346" s="28"/>
      <c r="F346" s="165" t="s">
        <v>808</v>
      </c>
      <c r="G346" s="28"/>
      <c r="H346" s="28"/>
      <c r="I346" s="28"/>
      <c r="J346" s="28"/>
      <c r="K346" s="28"/>
      <c r="L346" s="29"/>
      <c r="M346" s="166"/>
      <c r="N346" s="167"/>
      <c r="O346" s="57"/>
      <c r="P346" s="57"/>
      <c r="Q346" s="57"/>
      <c r="R346" s="57"/>
      <c r="S346" s="57"/>
      <c r="T346" s="57"/>
      <c r="U346" s="5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T346" s="14" t="s">
        <v>143</v>
      </c>
      <c r="AU346" s="14" t="s">
        <v>142</v>
      </c>
    </row>
    <row r="347" spans="1:65" s="2" customFormat="1" ht="24.2" customHeight="1">
      <c r="A347" s="28"/>
      <c r="B347" s="150"/>
      <c r="C347" s="151" t="s">
        <v>637</v>
      </c>
      <c r="D347" s="151" t="s">
        <v>137</v>
      </c>
      <c r="E347" s="152" t="s">
        <v>810</v>
      </c>
      <c r="F347" s="153" t="s">
        <v>811</v>
      </c>
      <c r="G347" s="154" t="s">
        <v>151</v>
      </c>
      <c r="H347" s="155">
        <v>3</v>
      </c>
      <c r="I347" s="156">
        <v>28.33</v>
      </c>
      <c r="J347" s="156">
        <f>ROUND(I347*H347,2)</f>
        <v>84.99</v>
      </c>
      <c r="K347" s="157"/>
      <c r="L347" s="29"/>
      <c r="M347" s="158" t="s">
        <v>1</v>
      </c>
      <c r="N347" s="159" t="s">
        <v>40</v>
      </c>
      <c r="O347" s="160">
        <v>0</v>
      </c>
      <c r="P347" s="160">
        <f>O347*H347</f>
        <v>0</v>
      </c>
      <c r="Q347" s="160">
        <v>0</v>
      </c>
      <c r="R347" s="160">
        <f>Q347*H347</f>
        <v>0</v>
      </c>
      <c r="S347" s="160">
        <v>0</v>
      </c>
      <c r="T347" s="160">
        <f>S347*H347</f>
        <v>0</v>
      </c>
      <c r="U347" s="161" t="s">
        <v>1</v>
      </c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62" t="s">
        <v>169</v>
      </c>
      <c r="AT347" s="162" t="s">
        <v>137</v>
      </c>
      <c r="AU347" s="162" t="s">
        <v>142</v>
      </c>
      <c r="AY347" s="14" t="s">
        <v>134</v>
      </c>
      <c r="BE347" s="163">
        <f>IF(N347="základná",J347,0)</f>
        <v>0</v>
      </c>
      <c r="BF347" s="163">
        <f>IF(N347="znížená",J347,0)</f>
        <v>84.99</v>
      </c>
      <c r="BG347" s="163">
        <f>IF(N347="zákl. prenesená",J347,0)</f>
        <v>0</v>
      </c>
      <c r="BH347" s="163">
        <f>IF(N347="zníž. prenesená",J347,0)</f>
        <v>0</v>
      </c>
      <c r="BI347" s="163">
        <f>IF(N347="nulová",J347,0)</f>
        <v>0</v>
      </c>
      <c r="BJ347" s="14" t="s">
        <v>142</v>
      </c>
      <c r="BK347" s="163">
        <f>ROUND(I347*H347,2)</f>
        <v>84.99</v>
      </c>
      <c r="BL347" s="14" t="s">
        <v>169</v>
      </c>
      <c r="BM347" s="162" t="s">
        <v>812</v>
      </c>
    </row>
    <row r="348" spans="1:65" s="2" customFormat="1" ht="19.5">
      <c r="A348" s="28"/>
      <c r="B348" s="29"/>
      <c r="C348" s="28"/>
      <c r="D348" s="164" t="s">
        <v>143</v>
      </c>
      <c r="E348" s="28"/>
      <c r="F348" s="165" t="s">
        <v>811</v>
      </c>
      <c r="G348" s="28"/>
      <c r="H348" s="28"/>
      <c r="I348" s="28"/>
      <c r="J348" s="28"/>
      <c r="K348" s="28"/>
      <c r="L348" s="29"/>
      <c r="M348" s="166"/>
      <c r="N348" s="167"/>
      <c r="O348" s="57"/>
      <c r="P348" s="57"/>
      <c r="Q348" s="57"/>
      <c r="R348" s="57"/>
      <c r="S348" s="57"/>
      <c r="T348" s="57"/>
      <c r="U348" s="5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T348" s="14" t="s">
        <v>143</v>
      </c>
      <c r="AU348" s="14" t="s">
        <v>142</v>
      </c>
    </row>
    <row r="349" spans="1:65" s="2" customFormat="1" ht="24.2" customHeight="1">
      <c r="A349" s="28"/>
      <c r="B349" s="150"/>
      <c r="C349" s="168" t="s">
        <v>813</v>
      </c>
      <c r="D349" s="168" t="s">
        <v>131</v>
      </c>
      <c r="E349" s="169" t="s">
        <v>814</v>
      </c>
      <c r="F349" s="170" t="s">
        <v>815</v>
      </c>
      <c r="G349" s="171" t="s">
        <v>401</v>
      </c>
      <c r="H349" s="172">
        <v>0.86</v>
      </c>
      <c r="I349" s="173">
        <v>17.86</v>
      </c>
      <c r="J349" s="173">
        <f>ROUND(I349*H349,2)</f>
        <v>15.36</v>
      </c>
      <c r="K349" s="174"/>
      <c r="L349" s="175"/>
      <c r="M349" s="176" t="s">
        <v>1</v>
      </c>
      <c r="N349" s="177" t="s">
        <v>40</v>
      </c>
      <c r="O349" s="160">
        <v>0</v>
      </c>
      <c r="P349" s="160">
        <f>O349*H349</f>
        <v>0</v>
      </c>
      <c r="Q349" s="160">
        <v>0</v>
      </c>
      <c r="R349" s="160">
        <f>Q349*H349</f>
        <v>0</v>
      </c>
      <c r="S349" s="160">
        <v>0</v>
      </c>
      <c r="T349" s="160">
        <f>S349*H349</f>
        <v>0</v>
      </c>
      <c r="U349" s="161" t="s">
        <v>1</v>
      </c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R349" s="162" t="s">
        <v>196</v>
      </c>
      <c r="AT349" s="162" t="s">
        <v>131</v>
      </c>
      <c r="AU349" s="162" t="s">
        <v>142</v>
      </c>
      <c r="AY349" s="14" t="s">
        <v>134</v>
      </c>
      <c r="BE349" s="163">
        <f>IF(N349="základná",J349,0)</f>
        <v>0</v>
      </c>
      <c r="BF349" s="163">
        <f>IF(N349="znížená",J349,0)</f>
        <v>15.36</v>
      </c>
      <c r="BG349" s="163">
        <f>IF(N349="zákl. prenesená",J349,0)</f>
        <v>0</v>
      </c>
      <c r="BH349" s="163">
        <f>IF(N349="zníž. prenesená",J349,0)</f>
        <v>0</v>
      </c>
      <c r="BI349" s="163">
        <f>IF(N349="nulová",J349,0)</f>
        <v>0</v>
      </c>
      <c r="BJ349" s="14" t="s">
        <v>142</v>
      </c>
      <c r="BK349" s="163">
        <f>ROUND(I349*H349,2)</f>
        <v>15.36</v>
      </c>
      <c r="BL349" s="14" t="s">
        <v>169</v>
      </c>
      <c r="BM349" s="162" t="s">
        <v>816</v>
      </c>
    </row>
    <row r="350" spans="1:65" s="2" customFormat="1" ht="19.5">
      <c r="A350" s="28"/>
      <c r="B350" s="29"/>
      <c r="C350" s="28"/>
      <c r="D350" s="164" t="s">
        <v>143</v>
      </c>
      <c r="E350" s="28"/>
      <c r="F350" s="165" t="s">
        <v>815</v>
      </c>
      <c r="G350" s="28"/>
      <c r="H350" s="28"/>
      <c r="I350" s="28"/>
      <c r="J350" s="28"/>
      <c r="K350" s="28"/>
      <c r="L350" s="29"/>
      <c r="M350" s="166"/>
      <c r="N350" s="167"/>
      <c r="O350" s="57"/>
      <c r="P350" s="57"/>
      <c r="Q350" s="57"/>
      <c r="R350" s="57"/>
      <c r="S350" s="57"/>
      <c r="T350" s="57"/>
      <c r="U350" s="5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T350" s="14" t="s">
        <v>143</v>
      </c>
      <c r="AU350" s="14" t="s">
        <v>142</v>
      </c>
    </row>
    <row r="351" spans="1:65" s="2" customFormat="1" ht="24.2" customHeight="1">
      <c r="A351" s="28"/>
      <c r="B351" s="150"/>
      <c r="C351" s="151" t="s">
        <v>641</v>
      </c>
      <c r="D351" s="151" t="s">
        <v>137</v>
      </c>
      <c r="E351" s="152" t="s">
        <v>817</v>
      </c>
      <c r="F351" s="153" t="s">
        <v>818</v>
      </c>
      <c r="G351" s="154" t="s">
        <v>151</v>
      </c>
      <c r="H351" s="155">
        <v>2</v>
      </c>
      <c r="I351" s="156">
        <v>33.29</v>
      </c>
      <c r="J351" s="156">
        <f>ROUND(I351*H351,2)</f>
        <v>66.58</v>
      </c>
      <c r="K351" s="157"/>
      <c r="L351" s="29"/>
      <c r="M351" s="158" t="s">
        <v>1</v>
      </c>
      <c r="N351" s="159" t="s">
        <v>40</v>
      </c>
      <c r="O351" s="160">
        <v>0</v>
      </c>
      <c r="P351" s="160">
        <f>O351*H351</f>
        <v>0</v>
      </c>
      <c r="Q351" s="160">
        <v>0</v>
      </c>
      <c r="R351" s="160">
        <f>Q351*H351</f>
        <v>0</v>
      </c>
      <c r="S351" s="160">
        <v>0</v>
      </c>
      <c r="T351" s="160">
        <f>S351*H351</f>
        <v>0</v>
      </c>
      <c r="U351" s="161" t="s">
        <v>1</v>
      </c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R351" s="162" t="s">
        <v>169</v>
      </c>
      <c r="AT351" s="162" t="s">
        <v>137</v>
      </c>
      <c r="AU351" s="162" t="s">
        <v>142</v>
      </c>
      <c r="AY351" s="14" t="s">
        <v>134</v>
      </c>
      <c r="BE351" s="163">
        <f>IF(N351="základná",J351,0)</f>
        <v>0</v>
      </c>
      <c r="BF351" s="163">
        <f>IF(N351="znížená",J351,0)</f>
        <v>66.58</v>
      </c>
      <c r="BG351" s="163">
        <f>IF(N351="zákl. prenesená",J351,0)</f>
        <v>0</v>
      </c>
      <c r="BH351" s="163">
        <f>IF(N351="zníž. prenesená",J351,0)</f>
        <v>0</v>
      </c>
      <c r="BI351" s="163">
        <f>IF(N351="nulová",J351,0)</f>
        <v>0</v>
      </c>
      <c r="BJ351" s="14" t="s">
        <v>142</v>
      </c>
      <c r="BK351" s="163">
        <f>ROUND(I351*H351,2)</f>
        <v>66.58</v>
      </c>
      <c r="BL351" s="14" t="s">
        <v>169</v>
      </c>
      <c r="BM351" s="162" t="s">
        <v>819</v>
      </c>
    </row>
    <row r="352" spans="1:65" s="2" customFormat="1" ht="19.5">
      <c r="A352" s="28"/>
      <c r="B352" s="29"/>
      <c r="C352" s="28"/>
      <c r="D352" s="164" t="s">
        <v>143</v>
      </c>
      <c r="E352" s="28"/>
      <c r="F352" s="165" t="s">
        <v>818</v>
      </c>
      <c r="G352" s="28"/>
      <c r="H352" s="28"/>
      <c r="I352" s="28"/>
      <c r="J352" s="28"/>
      <c r="K352" s="28"/>
      <c r="L352" s="29"/>
      <c r="M352" s="166"/>
      <c r="N352" s="167"/>
      <c r="O352" s="57"/>
      <c r="P352" s="57"/>
      <c r="Q352" s="57"/>
      <c r="R352" s="57"/>
      <c r="S352" s="57"/>
      <c r="T352" s="57"/>
      <c r="U352" s="5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T352" s="14" t="s">
        <v>143</v>
      </c>
      <c r="AU352" s="14" t="s">
        <v>142</v>
      </c>
    </row>
    <row r="353" spans="1:65" s="2" customFormat="1" ht="37.9" customHeight="1">
      <c r="A353" s="28"/>
      <c r="B353" s="150"/>
      <c r="C353" s="168" t="s">
        <v>820</v>
      </c>
      <c r="D353" s="168" t="s">
        <v>131</v>
      </c>
      <c r="E353" s="169" t="s">
        <v>821</v>
      </c>
      <c r="F353" s="170" t="s">
        <v>822</v>
      </c>
      <c r="G353" s="171" t="s">
        <v>401</v>
      </c>
      <c r="H353" s="172">
        <v>0.91</v>
      </c>
      <c r="I353" s="173">
        <v>16.96</v>
      </c>
      <c r="J353" s="173">
        <f>ROUND(I353*H353,2)</f>
        <v>15.43</v>
      </c>
      <c r="K353" s="174"/>
      <c r="L353" s="175"/>
      <c r="M353" s="176" t="s">
        <v>1</v>
      </c>
      <c r="N353" s="177" t="s">
        <v>40</v>
      </c>
      <c r="O353" s="160">
        <v>0</v>
      </c>
      <c r="P353" s="160">
        <f>O353*H353</f>
        <v>0</v>
      </c>
      <c r="Q353" s="160">
        <v>0</v>
      </c>
      <c r="R353" s="160">
        <f>Q353*H353</f>
        <v>0</v>
      </c>
      <c r="S353" s="160">
        <v>0</v>
      </c>
      <c r="T353" s="160">
        <f>S353*H353</f>
        <v>0</v>
      </c>
      <c r="U353" s="161" t="s">
        <v>1</v>
      </c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162" t="s">
        <v>196</v>
      </c>
      <c r="AT353" s="162" t="s">
        <v>131</v>
      </c>
      <c r="AU353" s="162" t="s">
        <v>142</v>
      </c>
      <c r="AY353" s="14" t="s">
        <v>134</v>
      </c>
      <c r="BE353" s="163">
        <f>IF(N353="základná",J353,0)</f>
        <v>0</v>
      </c>
      <c r="BF353" s="163">
        <f>IF(N353="znížená",J353,0)</f>
        <v>15.43</v>
      </c>
      <c r="BG353" s="163">
        <f>IF(N353="zákl. prenesená",J353,0)</f>
        <v>0</v>
      </c>
      <c r="BH353" s="163">
        <f>IF(N353="zníž. prenesená",J353,0)</f>
        <v>0</v>
      </c>
      <c r="BI353" s="163">
        <f>IF(N353="nulová",J353,0)</f>
        <v>0</v>
      </c>
      <c r="BJ353" s="14" t="s">
        <v>142</v>
      </c>
      <c r="BK353" s="163">
        <f>ROUND(I353*H353,2)</f>
        <v>15.43</v>
      </c>
      <c r="BL353" s="14" t="s">
        <v>169</v>
      </c>
      <c r="BM353" s="162" t="s">
        <v>823</v>
      </c>
    </row>
    <row r="354" spans="1:65" s="2" customFormat="1" ht="19.5">
      <c r="A354" s="28"/>
      <c r="B354" s="29"/>
      <c r="C354" s="28"/>
      <c r="D354" s="164" t="s">
        <v>143</v>
      </c>
      <c r="E354" s="28"/>
      <c r="F354" s="165" t="s">
        <v>822</v>
      </c>
      <c r="G354" s="28"/>
      <c r="H354" s="28"/>
      <c r="I354" s="28"/>
      <c r="J354" s="28"/>
      <c r="K354" s="28"/>
      <c r="L354" s="29"/>
      <c r="M354" s="166"/>
      <c r="N354" s="167"/>
      <c r="O354" s="57"/>
      <c r="P354" s="57"/>
      <c r="Q354" s="57"/>
      <c r="R354" s="57"/>
      <c r="S354" s="57"/>
      <c r="T354" s="57"/>
      <c r="U354" s="5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T354" s="14" t="s">
        <v>143</v>
      </c>
      <c r="AU354" s="14" t="s">
        <v>142</v>
      </c>
    </row>
    <row r="355" spans="1:65" s="2" customFormat="1" ht="21.75" customHeight="1">
      <c r="A355" s="28"/>
      <c r="B355" s="150"/>
      <c r="C355" s="151" t="s">
        <v>644</v>
      </c>
      <c r="D355" s="151" t="s">
        <v>137</v>
      </c>
      <c r="E355" s="152" t="s">
        <v>824</v>
      </c>
      <c r="F355" s="153" t="s">
        <v>825</v>
      </c>
      <c r="G355" s="154" t="s">
        <v>151</v>
      </c>
      <c r="H355" s="155">
        <v>4</v>
      </c>
      <c r="I355" s="156">
        <v>22.42</v>
      </c>
      <c r="J355" s="156">
        <f>ROUND(I355*H355,2)</f>
        <v>89.68</v>
      </c>
      <c r="K355" s="157"/>
      <c r="L355" s="29"/>
      <c r="M355" s="158" t="s">
        <v>1</v>
      </c>
      <c r="N355" s="159" t="s">
        <v>40</v>
      </c>
      <c r="O355" s="160">
        <v>0</v>
      </c>
      <c r="P355" s="160">
        <f>O355*H355</f>
        <v>0</v>
      </c>
      <c r="Q355" s="160">
        <v>0</v>
      </c>
      <c r="R355" s="160">
        <f>Q355*H355</f>
        <v>0</v>
      </c>
      <c r="S355" s="160">
        <v>0</v>
      </c>
      <c r="T355" s="160">
        <f>S355*H355</f>
        <v>0</v>
      </c>
      <c r="U355" s="161" t="s">
        <v>1</v>
      </c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R355" s="162" t="s">
        <v>169</v>
      </c>
      <c r="AT355" s="162" t="s">
        <v>137</v>
      </c>
      <c r="AU355" s="162" t="s">
        <v>142</v>
      </c>
      <c r="AY355" s="14" t="s">
        <v>134</v>
      </c>
      <c r="BE355" s="163">
        <f>IF(N355="základná",J355,0)</f>
        <v>0</v>
      </c>
      <c r="BF355" s="163">
        <f>IF(N355="znížená",J355,0)</f>
        <v>89.68</v>
      </c>
      <c r="BG355" s="163">
        <f>IF(N355="zákl. prenesená",J355,0)</f>
        <v>0</v>
      </c>
      <c r="BH355" s="163">
        <f>IF(N355="zníž. prenesená",J355,0)</f>
        <v>0</v>
      </c>
      <c r="BI355" s="163">
        <f>IF(N355="nulová",J355,0)</f>
        <v>0</v>
      </c>
      <c r="BJ355" s="14" t="s">
        <v>142</v>
      </c>
      <c r="BK355" s="163">
        <f>ROUND(I355*H355,2)</f>
        <v>89.68</v>
      </c>
      <c r="BL355" s="14" t="s">
        <v>169</v>
      </c>
      <c r="BM355" s="162" t="s">
        <v>826</v>
      </c>
    </row>
    <row r="356" spans="1:65" s="2" customFormat="1">
      <c r="A356" s="28"/>
      <c r="B356" s="29"/>
      <c r="C356" s="28"/>
      <c r="D356" s="164" t="s">
        <v>143</v>
      </c>
      <c r="E356" s="28"/>
      <c r="F356" s="165" t="s">
        <v>825</v>
      </c>
      <c r="G356" s="28"/>
      <c r="H356" s="28"/>
      <c r="I356" s="28"/>
      <c r="J356" s="28"/>
      <c r="K356" s="28"/>
      <c r="L356" s="29"/>
      <c r="M356" s="166"/>
      <c r="N356" s="167"/>
      <c r="O356" s="57"/>
      <c r="P356" s="57"/>
      <c r="Q356" s="57"/>
      <c r="R356" s="57"/>
      <c r="S356" s="57"/>
      <c r="T356" s="57"/>
      <c r="U356" s="5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T356" s="14" t="s">
        <v>143</v>
      </c>
      <c r="AU356" s="14" t="s">
        <v>142</v>
      </c>
    </row>
    <row r="357" spans="1:65" s="2" customFormat="1" ht="24.2" customHeight="1">
      <c r="A357" s="28"/>
      <c r="B357" s="150"/>
      <c r="C357" s="168" t="s">
        <v>827</v>
      </c>
      <c r="D357" s="168" t="s">
        <v>131</v>
      </c>
      <c r="E357" s="169" t="s">
        <v>828</v>
      </c>
      <c r="F357" s="170" t="s">
        <v>829</v>
      </c>
      <c r="G357" s="171" t="s">
        <v>401</v>
      </c>
      <c r="H357" s="172">
        <v>1.6</v>
      </c>
      <c r="I357" s="173">
        <v>10.99</v>
      </c>
      <c r="J357" s="173">
        <f>ROUND(I357*H357,2)</f>
        <v>17.579999999999998</v>
      </c>
      <c r="K357" s="174"/>
      <c r="L357" s="175"/>
      <c r="M357" s="176" t="s">
        <v>1</v>
      </c>
      <c r="N357" s="177" t="s">
        <v>40</v>
      </c>
      <c r="O357" s="160">
        <v>0</v>
      </c>
      <c r="P357" s="160">
        <f>O357*H357</f>
        <v>0</v>
      </c>
      <c r="Q357" s="160">
        <v>0</v>
      </c>
      <c r="R357" s="160">
        <f>Q357*H357</f>
        <v>0</v>
      </c>
      <c r="S357" s="160">
        <v>0</v>
      </c>
      <c r="T357" s="160">
        <f>S357*H357</f>
        <v>0</v>
      </c>
      <c r="U357" s="161" t="s">
        <v>1</v>
      </c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R357" s="162" t="s">
        <v>196</v>
      </c>
      <c r="AT357" s="162" t="s">
        <v>131</v>
      </c>
      <c r="AU357" s="162" t="s">
        <v>142</v>
      </c>
      <c r="AY357" s="14" t="s">
        <v>134</v>
      </c>
      <c r="BE357" s="163">
        <f>IF(N357="základná",J357,0)</f>
        <v>0</v>
      </c>
      <c r="BF357" s="163">
        <f>IF(N357="znížená",J357,0)</f>
        <v>17.579999999999998</v>
      </c>
      <c r="BG357" s="163">
        <f>IF(N357="zákl. prenesená",J357,0)</f>
        <v>0</v>
      </c>
      <c r="BH357" s="163">
        <f>IF(N357="zníž. prenesená",J357,0)</f>
        <v>0</v>
      </c>
      <c r="BI357" s="163">
        <f>IF(N357="nulová",J357,0)</f>
        <v>0</v>
      </c>
      <c r="BJ357" s="14" t="s">
        <v>142</v>
      </c>
      <c r="BK357" s="163">
        <f>ROUND(I357*H357,2)</f>
        <v>17.579999999999998</v>
      </c>
      <c r="BL357" s="14" t="s">
        <v>169</v>
      </c>
      <c r="BM357" s="162" t="s">
        <v>830</v>
      </c>
    </row>
    <row r="358" spans="1:65" s="2" customFormat="1">
      <c r="A358" s="28"/>
      <c r="B358" s="29"/>
      <c r="C358" s="28"/>
      <c r="D358" s="164" t="s">
        <v>143</v>
      </c>
      <c r="E358" s="28"/>
      <c r="F358" s="165" t="s">
        <v>829</v>
      </c>
      <c r="G358" s="28"/>
      <c r="H358" s="28"/>
      <c r="I358" s="28"/>
      <c r="J358" s="28"/>
      <c r="K358" s="28"/>
      <c r="L358" s="29"/>
      <c r="M358" s="166"/>
      <c r="N358" s="167"/>
      <c r="O358" s="57"/>
      <c r="P358" s="57"/>
      <c r="Q358" s="57"/>
      <c r="R358" s="57"/>
      <c r="S358" s="57"/>
      <c r="T358" s="57"/>
      <c r="U358" s="5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T358" s="14" t="s">
        <v>143</v>
      </c>
      <c r="AU358" s="14" t="s">
        <v>142</v>
      </c>
    </row>
    <row r="359" spans="1:65" s="2" customFormat="1" ht="24.2" customHeight="1">
      <c r="A359" s="28"/>
      <c r="B359" s="150"/>
      <c r="C359" s="168" t="s">
        <v>648</v>
      </c>
      <c r="D359" s="168" t="s">
        <v>131</v>
      </c>
      <c r="E359" s="169" t="s">
        <v>831</v>
      </c>
      <c r="F359" s="170" t="s">
        <v>832</v>
      </c>
      <c r="G359" s="171" t="s">
        <v>151</v>
      </c>
      <c r="H359" s="172">
        <v>4</v>
      </c>
      <c r="I359" s="173">
        <v>12.68</v>
      </c>
      <c r="J359" s="173">
        <f>ROUND(I359*H359,2)</f>
        <v>50.72</v>
      </c>
      <c r="K359" s="174"/>
      <c r="L359" s="175"/>
      <c r="M359" s="176" t="s">
        <v>1</v>
      </c>
      <c r="N359" s="177" t="s">
        <v>40</v>
      </c>
      <c r="O359" s="160">
        <v>0</v>
      </c>
      <c r="P359" s="160">
        <f>O359*H359</f>
        <v>0</v>
      </c>
      <c r="Q359" s="160">
        <v>0</v>
      </c>
      <c r="R359" s="160">
        <f>Q359*H359</f>
        <v>0</v>
      </c>
      <c r="S359" s="160">
        <v>0</v>
      </c>
      <c r="T359" s="160">
        <f>S359*H359</f>
        <v>0</v>
      </c>
      <c r="U359" s="161" t="s">
        <v>1</v>
      </c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162" t="s">
        <v>196</v>
      </c>
      <c r="AT359" s="162" t="s">
        <v>131</v>
      </c>
      <c r="AU359" s="162" t="s">
        <v>142</v>
      </c>
      <c r="AY359" s="14" t="s">
        <v>134</v>
      </c>
      <c r="BE359" s="163">
        <f>IF(N359="základná",J359,0)</f>
        <v>0</v>
      </c>
      <c r="BF359" s="163">
        <f>IF(N359="znížená",J359,0)</f>
        <v>50.72</v>
      </c>
      <c r="BG359" s="163">
        <f>IF(N359="zákl. prenesená",J359,0)</f>
        <v>0</v>
      </c>
      <c r="BH359" s="163">
        <f>IF(N359="zníž. prenesená",J359,0)</f>
        <v>0</v>
      </c>
      <c r="BI359" s="163">
        <f>IF(N359="nulová",J359,0)</f>
        <v>0</v>
      </c>
      <c r="BJ359" s="14" t="s">
        <v>142</v>
      </c>
      <c r="BK359" s="163">
        <f>ROUND(I359*H359,2)</f>
        <v>50.72</v>
      </c>
      <c r="BL359" s="14" t="s">
        <v>169</v>
      </c>
      <c r="BM359" s="162" t="s">
        <v>833</v>
      </c>
    </row>
    <row r="360" spans="1:65" s="2" customFormat="1">
      <c r="A360" s="28"/>
      <c r="B360" s="29"/>
      <c r="C360" s="28"/>
      <c r="D360" s="164" t="s">
        <v>143</v>
      </c>
      <c r="E360" s="28"/>
      <c r="F360" s="165" t="s">
        <v>832</v>
      </c>
      <c r="G360" s="28"/>
      <c r="H360" s="28"/>
      <c r="I360" s="28"/>
      <c r="J360" s="28"/>
      <c r="K360" s="28"/>
      <c r="L360" s="29"/>
      <c r="M360" s="166"/>
      <c r="N360" s="167"/>
      <c r="O360" s="57"/>
      <c r="P360" s="57"/>
      <c r="Q360" s="57"/>
      <c r="R360" s="57"/>
      <c r="S360" s="57"/>
      <c r="T360" s="57"/>
      <c r="U360" s="5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T360" s="14" t="s">
        <v>143</v>
      </c>
      <c r="AU360" s="14" t="s">
        <v>142</v>
      </c>
    </row>
    <row r="361" spans="1:65" s="2" customFormat="1" ht="16.5" customHeight="1">
      <c r="A361" s="28"/>
      <c r="B361" s="150"/>
      <c r="C361" s="168" t="s">
        <v>834</v>
      </c>
      <c r="D361" s="168" t="s">
        <v>131</v>
      </c>
      <c r="E361" s="169" t="s">
        <v>807</v>
      </c>
      <c r="F361" s="170" t="s">
        <v>808</v>
      </c>
      <c r="G361" s="171" t="s">
        <v>151</v>
      </c>
      <c r="H361" s="172">
        <v>20</v>
      </c>
      <c r="I361" s="173">
        <v>0.63</v>
      </c>
      <c r="J361" s="173">
        <f>ROUND(I361*H361,2)</f>
        <v>12.6</v>
      </c>
      <c r="K361" s="174"/>
      <c r="L361" s="175"/>
      <c r="M361" s="176" t="s">
        <v>1</v>
      </c>
      <c r="N361" s="177" t="s">
        <v>40</v>
      </c>
      <c r="O361" s="160">
        <v>0</v>
      </c>
      <c r="P361" s="160">
        <f>O361*H361</f>
        <v>0</v>
      </c>
      <c r="Q361" s="160">
        <v>0</v>
      </c>
      <c r="R361" s="160">
        <f>Q361*H361</f>
        <v>0</v>
      </c>
      <c r="S361" s="160">
        <v>0</v>
      </c>
      <c r="T361" s="160">
        <f>S361*H361</f>
        <v>0</v>
      </c>
      <c r="U361" s="161" t="s">
        <v>1</v>
      </c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R361" s="162" t="s">
        <v>196</v>
      </c>
      <c r="AT361" s="162" t="s">
        <v>131</v>
      </c>
      <c r="AU361" s="162" t="s">
        <v>142</v>
      </c>
      <c r="AY361" s="14" t="s">
        <v>134</v>
      </c>
      <c r="BE361" s="163">
        <f>IF(N361="základná",J361,0)</f>
        <v>0</v>
      </c>
      <c r="BF361" s="163">
        <f>IF(N361="znížená",J361,0)</f>
        <v>12.6</v>
      </c>
      <c r="BG361" s="163">
        <f>IF(N361="zákl. prenesená",J361,0)</f>
        <v>0</v>
      </c>
      <c r="BH361" s="163">
        <f>IF(N361="zníž. prenesená",J361,0)</f>
        <v>0</v>
      </c>
      <c r="BI361" s="163">
        <f>IF(N361="nulová",J361,0)</f>
        <v>0</v>
      </c>
      <c r="BJ361" s="14" t="s">
        <v>142</v>
      </c>
      <c r="BK361" s="163">
        <f>ROUND(I361*H361,2)</f>
        <v>12.6</v>
      </c>
      <c r="BL361" s="14" t="s">
        <v>169</v>
      </c>
      <c r="BM361" s="162" t="s">
        <v>835</v>
      </c>
    </row>
    <row r="362" spans="1:65" s="2" customFormat="1">
      <c r="A362" s="28"/>
      <c r="B362" s="29"/>
      <c r="C362" s="28"/>
      <c r="D362" s="164" t="s">
        <v>143</v>
      </c>
      <c r="E362" s="28"/>
      <c r="F362" s="165" t="s">
        <v>808</v>
      </c>
      <c r="G362" s="28"/>
      <c r="H362" s="28"/>
      <c r="I362" s="28"/>
      <c r="J362" s="28"/>
      <c r="K362" s="28"/>
      <c r="L362" s="29"/>
      <c r="M362" s="166"/>
      <c r="N362" s="167"/>
      <c r="O362" s="57"/>
      <c r="P362" s="57"/>
      <c r="Q362" s="57"/>
      <c r="R362" s="57"/>
      <c r="S362" s="57"/>
      <c r="T362" s="57"/>
      <c r="U362" s="5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T362" s="14" t="s">
        <v>143</v>
      </c>
      <c r="AU362" s="14" t="s">
        <v>142</v>
      </c>
    </row>
    <row r="363" spans="1:65" s="2" customFormat="1" ht="24.2" customHeight="1">
      <c r="A363" s="28"/>
      <c r="B363" s="150"/>
      <c r="C363" s="151" t="s">
        <v>651</v>
      </c>
      <c r="D363" s="151" t="s">
        <v>137</v>
      </c>
      <c r="E363" s="152" t="s">
        <v>836</v>
      </c>
      <c r="F363" s="153" t="s">
        <v>837</v>
      </c>
      <c r="G363" s="154" t="s">
        <v>151</v>
      </c>
      <c r="H363" s="155">
        <v>40</v>
      </c>
      <c r="I363" s="156">
        <v>5.69</v>
      </c>
      <c r="J363" s="156">
        <f>ROUND(I363*H363,2)</f>
        <v>227.6</v>
      </c>
      <c r="K363" s="157"/>
      <c r="L363" s="29"/>
      <c r="M363" s="158" t="s">
        <v>1</v>
      </c>
      <c r="N363" s="159" t="s">
        <v>40</v>
      </c>
      <c r="O363" s="160">
        <v>0</v>
      </c>
      <c r="P363" s="160">
        <f>O363*H363</f>
        <v>0</v>
      </c>
      <c r="Q363" s="160">
        <v>0</v>
      </c>
      <c r="R363" s="160">
        <f>Q363*H363</f>
        <v>0</v>
      </c>
      <c r="S363" s="160">
        <v>0</v>
      </c>
      <c r="T363" s="160">
        <f>S363*H363</f>
        <v>0</v>
      </c>
      <c r="U363" s="161" t="s">
        <v>1</v>
      </c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R363" s="162" t="s">
        <v>169</v>
      </c>
      <c r="AT363" s="162" t="s">
        <v>137</v>
      </c>
      <c r="AU363" s="162" t="s">
        <v>142</v>
      </c>
      <c r="AY363" s="14" t="s">
        <v>134</v>
      </c>
      <c r="BE363" s="163">
        <f>IF(N363="základná",J363,0)</f>
        <v>0</v>
      </c>
      <c r="BF363" s="163">
        <f>IF(N363="znížená",J363,0)</f>
        <v>227.6</v>
      </c>
      <c r="BG363" s="163">
        <f>IF(N363="zákl. prenesená",J363,0)</f>
        <v>0</v>
      </c>
      <c r="BH363" s="163">
        <f>IF(N363="zníž. prenesená",J363,0)</f>
        <v>0</v>
      </c>
      <c r="BI363" s="163">
        <f>IF(N363="nulová",J363,0)</f>
        <v>0</v>
      </c>
      <c r="BJ363" s="14" t="s">
        <v>142</v>
      </c>
      <c r="BK363" s="163">
        <f>ROUND(I363*H363,2)</f>
        <v>227.6</v>
      </c>
      <c r="BL363" s="14" t="s">
        <v>169</v>
      </c>
      <c r="BM363" s="162" t="s">
        <v>838</v>
      </c>
    </row>
    <row r="364" spans="1:65" s="2" customFormat="1">
      <c r="A364" s="28"/>
      <c r="B364" s="29"/>
      <c r="C364" s="28"/>
      <c r="D364" s="164" t="s">
        <v>143</v>
      </c>
      <c r="E364" s="28"/>
      <c r="F364" s="165" t="s">
        <v>837</v>
      </c>
      <c r="G364" s="28"/>
      <c r="H364" s="28"/>
      <c r="I364" s="28"/>
      <c r="J364" s="28"/>
      <c r="K364" s="28"/>
      <c r="L364" s="29"/>
      <c r="M364" s="166"/>
      <c r="N364" s="167"/>
      <c r="O364" s="57"/>
      <c r="P364" s="57"/>
      <c r="Q364" s="57"/>
      <c r="R364" s="57"/>
      <c r="S364" s="57"/>
      <c r="T364" s="57"/>
      <c r="U364" s="5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T364" s="14" t="s">
        <v>143</v>
      </c>
      <c r="AU364" s="14" t="s">
        <v>142</v>
      </c>
    </row>
    <row r="365" spans="1:65" s="2" customFormat="1" ht="24.2" customHeight="1">
      <c r="A365" s="28"/>
      <c r="B365" s="150"/>
      <c r="C365" s="168" t="s">
        <v>839</v>
      </c>
      <c r="D365" s="168" t="s">
        <v>131</v>
      </c>
      <c r="E365" s="169" t="s">
        <v>814</v>
      </c>
      <c r="F365" s="170" t="s">
        <v>815</v>
      </c>
      <c r="G365" s="171" t="s">
        <v>401</v>
      </c>
      <c r="H365" s="172">
        <v>1.6</v>
      </c>
      <c r="I365" s="173">
        <v>17.86</v>
      </c>
      <c r="J365" s="173">
        <f>ROUND(I365*H365,2)</f>
        <v>28.58</v>
      </c>
      <c r="K365" s="174"/>
      <c r="L365" s="175"/>
      <c r="M365" s="176" t="s">
        <v>1</v>
      </c>
      <c r="N365" s="177" t="s">
        <v>40</v>
      </c>
      <c r="O365" s="160">
        <v>0</v>
      </c>
      <c r="P365" s="160">
        <f>O365*H365</f>
        <v>0</v>
      </c>
      <c r="Q365" s="160">
        <v>0</v>
      </c>
      <c r="R365" s="160">
        <f>Q365*H365</f>
        <v>0</v>
      </c>
      <c r="S365" s="160">
        <v>0</v>
      </c>
      <c r="T365" s="160">
        <f>S365*H365</f>
        <v>0</v>
      </c>
      <c r="U365" s="161" t="s">
        <v>1</v>
      </c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162" t="s">
        <v>196</v>
      </c>
      <c r="AT365" s="162" t="s">
        <v>131</v>
      </c>
      <c r="AU365" s="162" t="s">
        <v>142</v>
      </c>
      <c r="AY365" s="14" t="s">
        <v>134</v>
      </c>
      <c r="BE365" s="163">
        <f>IF(N365="základná",J365,0)</f>
        <v>0</v>
      </c>
      <c r="BF365" s="163">
        <f>IF(N365="znížená",J365,0)</f>
        <v>28.58</v>
      </c>
      <c r="BG365" s="163">
        <f>IF(N365="zákl. prenesená",J365,0)</f>
        <v>0</v>
      </c>
      <c r="BH365" s="163">
        <f>IF(N365="zníž. prenesená",J365,0)</f>
        <v>0</v>
      </c>
      <c r="BI365" s="163">
        <f>IF(N365="nulová",J365,0)</f>
        <v>0</v>
      </c>
      <c r="BJ365" s="14" t="s">
        <v>142</v>
      </c>
      <c r="BK365" s="163">
        <f>ROUND(I365*H365,2)</f>
        <v>28.58</v>
      </c>
      <c r="BL365" s="14" t="s">
        <v>169</v>
      </c>
      <c r="BM365" s="162" t="s">
        <v>840</v>
      </c>
    </row>
    <row r="366" spans="1:65" s="2" customFormat="1" ht="19.5">
      <c r="A366" s="28"/>
      <c r="B366" s="29"/>
      <c r="C366" s="28"/>
      <c r="D366" s="164" t="s">
        <v>143</v>
      </c>
      <c r="E366" s="28"/>
      <c r="F366" s="165" t="s">
        <v>815</v>
      </c>
      <c r="G366" s="28"/>
      <c r="H366" s="28"/>
      <c r="I366" s="28"/>
      <c r="J366" s="28"/>
      <c r="K366" s="28"/>
      <c r="L366" s="29"/>
      <c r="M366" s="166"/>
      <c r="N366" s="167"/>
      <c r="O366" s="57"/>
      <c r="P366" s="57"/>
      <c r="Q366" s="57"/>
      <c r="R366" s="57"/>
      <c r="S366" s="57"/>
      <c r="T366" s="57"/>
      <c r="U366" s="5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T366" s="14" t="s">
        <v>143</v>
      </c>
      <c r="AU366" s="14" t="s">
        <v>142</v>
      </c>
    </row>
    <row r="367" spans="1:65" s="2" customFormat="1" ht="37.9" customHeight="1">
      <c r="A367" s="28"/>
      <c r="B367" s="150"/>
      <c r="C367" s="151" t="s">
        <v>655</v>
      </c>
      <c r="D367" s="151" t="s">
        <v>137</v>
      </c>
      <c r="E367" s="152" t="s">
        <v>841</v>
      </c>
      <c r="F367" s="153" t="s">
        <v>842</v>
      </c>
      <c r="G367" s="154" t="s">
        <v>140</v>
      </c>
      <c r="H367" s="155">
        <v>126.2</v>
      </c>
      <c r="I367" s="156">
        <v>7.29</v>
      </c>
      <c r="J367" s="156">
        <f>ROUND(I367*H367,2)</f>
        <v>920</v>
      </c>
      <c r="K367" s="157"/>
      <c r="L367" s="29"/>
      <c r="M367" s="158" t="s">
        <v>1</v>
      </c>
      <c r="N367" s="159" t="s">
        <v>40</v>
      </c>
      <c r="O367" s="160">
        <v>0</v>
      </c>
      <c r="P367" s="160">
        <f>O367*H367</f>
        <v>0</v>
      </c>
      <c r="Q367" s="160">
        <v>0</v>
      </c>
      <c r="R367" s="160">
        <f>Q367*H367</f>
        <v>0</v>
      </c>
      <c r="S367" s="160">
        <v>0</v>
      </c>
      <c r="T367" s="160">
        <f>S367*H367</f>
        <v>0</v>
      </c>
      <c r="U367" s="161" t="s">
        <v>1</v>
      </c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R367" s="162" t="s">
        <v>169</v>
      </c>
      <c r="AT367" s="162" t="s">
        <v>137</v>
      </c>
      <c r="AU367" s="162" t="s">
        <v>142</v>
      </c>
      <c r="AY367" s="14" t="s">
        <v>134</v>
      </c>
      <c r="BE367" s="163">
        <f>IF(N367="základná",J367,0)</f>
        <v>0</v>
      </c>
      <c r="BF367" s="163">
        <f>IF(N367="znížená",J367,0)</f>
        <v>920</v>
      </c>
      <c r="BG367" s="163">
        <f>IF(N367="zákl. prenesená",J367,0)</f>
        <v>0</v>
      </c>
      <c r="BH367" s="163">
        <f>IF(N367="zníž. prenesená",J367,0)</f>
        <v>0</v>
      </c>
      <c r="BI367" s="163">
        <f>IF(N367="nulová",J367,0)</f>
        <v>0</v>
      </c>
      <c r="BJ367" s="14" t="s">
        <v>142</v>
      </c>
      <c r="BK367" s="163">
        <f>ROUND(I367*H367,2)</f>
        <v>920</v>
      </c>
      <c r="BL367" s="14" t="s">
        <v>169</v>
      </c>
      <c r="BM367" s="162" t="s">
        <v>843</v>
      </c>
    </row>
    <row r="368" spans="1:65" s="2" customFormat="1" ht="19.5">
      <c r="A368" s="28"/>
      <c r="B368" s="29"/>
      <c r="C368" s="28"/>
      <c r="D368" s="164" t="s">
        <v>143</v>
      </c>
      <c r="E368" s="28"/>
      <c r="F368" s="165" t="s">
        <v>842</v>
      </c>
      <c r="G368" s="28"/>
      <c r="H368" s="28"/>
      <c r="I368" s="28"/>
      <c r="J368" s="28"/>
      <c r="K368" s="28"/>
      <c r="L368" s="29"/>
      <c r="M368" s="166"/>
      <c r="N368" s="167"/>
      <c r="O368" s="57"/>
      <c r="P368" s="57"/>
      <c r="Q368" s="57"/>
      <c r="R368" s="57"/>
      <c r="S368" s="57"/>
      <c r="T368" s="57"/>
      <c r="U368" s="5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T368" s="14" t="s">
        <v>143</v>
      </c>
      <c r="AU368" s="14" t="s">
        <v>142</v>
      </c>
    </row>
    <row r="369" spans="1:65" s="2" customFormat="1" ht="16.5" customHeight="1">
      <c r="A369" s="28"/>
      <c r="B369" s="150"/>
      <c r="C369" s="168" t="s">
        <v>844</v>
      </c>
      <c r="D369" s="168" t="s">
        <v>131</v>
      </c>
      <c r="E369" s="169" t="s">
        <v>807</v>
      </c>
      <c r="F369" s="170" t="s">
        <v>808</v>
      </c>
      <c r="G369" s="171" t="s">
        <v>151</v>
      </c>
      <c r="H369" s="172">
        <v>1009.6</v>
      </c>
      <c r="I369" s="173">
        <v>0.63</v>
      </c>
      <c r="J369" s="173">
        <f>ROUND(I369*H369,2)</f>
        <v>636.04999999999995</v>
      </c>
      <c r="K369" s="174"/>
      <c r="L369" s="175"/>
      <c r="M369" s="176" t="s">
        <v>1</v>
      </c>
      <c r="N369" s="177" t="s">
        <v>40</v>
      </c>
      <c r="O369" s="160">
        <v>0</v>
      </c>
      <c r="P369" s="160">
        <f>O369*H369</f>
        <v>0</v>
      </c>
      <c r="Q369" s="160">
        <v>0</v>
      </c>
      <c r="R369" s="160">
        <f>Q369*H369</f>
        <v>0</v>
      </c>
      <c r="S369" s="160">
        <v>0</v>
      </c>
      <c r="T369" s="160">
        <f>S369*H369</f>
        <v>0</v>
      </c>
      <c r="U369" s="161" t="s">
        <v>1</v>
      </c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R369" s="162" t="s">
        <v>196</v>
      </c>
      <c r="AT369" s="162" t="s">
        <v>131</v>
      </c>
      <c r="AU369" s="162" t="s">
        <v>142</v>
      </c>
      <c r="AY369" s="14" t="s">
        <v>134</v>
      </c>
      <c r="BE369" s="163">
        <f>IF(N369="základná",J369,0)</f>
        <v>0</v>
      </c>
      <c r="BF369" s="163">
        <f>IF(N369="znížená",J369,0)</f>
        <v>636.04999999999995</v>
      </c>
      <c r="BG369" s="163">
        <f>IF(N369="zákl. prenesená",J369,0)</f>
        <v>0</v>
      </c>
      <c r="BH369" s="163">
        <f>IF(N369="zníž. prenesená",J369,0)</f>
        <v>0</v>
      </c>
      <c r="BI369" s="163">
        <f>IF(N369="nulová",J369,0)</f>
        <v>0</v>
      </c>
      <c r="BJ369" s="14" t="s">
        <v>142</v>
      </c>
      <c r="BK369" s="163">
        <f>ROUND(I369*H369,2)</f>
        <v>636.04999999999995</v>
      </c>
      <c r="BL369" s="14" t="s">
        <v>169</v>
      </c>
      <c r="BM369" s="162" t="s">
        <v>845</v>
      </c>
    </row>
    <row r="370" spans="1:65" s="2" customFormat="1">
      <c r="A370" s="28"/>
      <c r="B370" s="29"/>
      <c r="C370" s="28"/>
      <c r="D370" s="164" t="s">
        <v>143</v>
      </c>
      <c r="E370" s="28"/>
      <c r="F370" s="165" t="s">
        <v>808</v>
      </c>
      <c r="G370" s="28"/>
      <c r="H370" s="28"/>
      <c r="I370" s="28"/>
      <c r="J370" s="28"/>
      <c r="K370" s="28"/>
      <c r="L370" s="29"/>
      <c r="M370" s="166"/>
      <c r="N370" s="167"/>
      <c r="O370" s="57"/>
      <c r="P370" s="57"/>
      <c r="Q370" s="57"/>
      <c r="R370" s="57"/>
      <c r="S370" s="57"/>
      <c r="T370" s="57"/>
      <c r="U370" s="5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T370" s="14" t="s">
        <v>143</v>
      </c>
      <c r="AU370" s="14" t="s">
        <v>142</v>
      </c>
    </row>
    <row r="371" spans="1:65" s="2" customFormat="1" ht="33" customHeight="1">
      <c r="A371" s="28"/>
      <c r="B371" s="150"/>
      <c r="C371" s="151" t="s">
        <v>658</v>
      </c>
      <c r="D371" s="151" t="s">
        <v>137</v>
      </c>
      <c r="E371" s="152" t="s">
        <v>846</v>
      </c>
      <c r="F371" s="153" t="s">
        <v>847</v>
      </c>
      <c r="G371" s="154" t="s">
        <v>140</v>
      </c>
      <c r="H371" s="155">
        <v>126.2</v>
      </c>
      <c r="I371" s="156">
        <v>10.89</v>
      </c>
      <c r="J371" s="156">
        <f>ROUND(I371*H371,2)</f>
        <v>1374.32</v>
      </c>
      <c r="K371" s="157"/>
      <c r="L371" s="29"/>
      <c r="M371" s="158" t="s">
        <v>1</v>
      </c>
      <c r="N371" s="159" t="s">
        <v>40</v>
      </c>
      <c r="O371" s="160">
        <v>0</v>
      </c>
      <c r="P371" s="160">
        <f>O371*H371</f>
        <v>0</v>
      </c>
      <c r="Q371" s="160">
        <v>0</v>
      </c>
      <c r="R371" s="160">
        <f>Q371*H371</f>
        <v>0</v>
      </c>
      <c r="S371" s="160">
        <v>0</v>
      </c>
      <c r="T371" s="160">
        <f>S371*H371</f>
        <v>0</v>
      </c>
      <c r="U371" s="161" t="s">
        <v>1</v>
      </c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R371" s="162" t="s">
        <v>169</v>
      </c>
      <c r="AT371" s="162" t="s">
        <v>137</v>
      </c>
      <c r="AU371" s="162" t="s">
        <v>142</v>
      </c>
      <c r="AY371" s="14" t="s">
        <v>134</v>
      </c>
      <c r="BE371" s="163">
        <f>IF(N371="základná",J371,0)</f>
        <v>0</v>
      </c>
      <c r="BF371" s="163">
        <f>IF(N371="znížená",J371,0)</f>
        <v>1374.32</v>
      </c>
      <c r="BG371" s="163">
        <f>IF(N371="zákl. prenesená",J371,0)</f>
        <v>0</v>
      </c>
      <c r="BH371" s="163">
        <f>IF(N371="zníž. prenesená",J371,0)</f>
        <v>0</v>
      </c>
      <c r="BI371" s="163">
        <f>IF(N371="nulová",J371,0)</f>
        <v>0</v>
      </c>
      <c r="BJ371" s="14" t="s">
        <v>142</v>
      </c>
      <c r="BK371" s="163">
        <f>ROUND(I371*H371,2)</f>
        <v>1374.32</v>
      </c>
      <c r="BL371" s="14" t="s">
        <v>169</v>
      </c>
      <c r="BM371" s="162" t="s">
        <v>848</v>
      </c>
    </row>
    <row r="372" spans="1:65" s="2" customFormat="1" ht="19.5">
      <c r="A372" s="28"/>
      <c r="B372" s="29"/>
      <c r="C372" s="28"/>
      <c r="D372" s="164" t="s">
        <v>143</v>
      </c>
      <c r="E372" s="28"/>
      <c r="F372" s="165" t="s">
        <v>847</v>
      </c>
      <c r="G372" s="28"/>
      <c r="H372" s="28"/>
      <c r="I372" s="28"/>
      <c r="J372" s="28"/>
      <c r="K372" s="28"/>
      <c r="L372" s="29"/>
      <c r="M372" s="166"/>
      <c r="N372" s="167"/>
      <c r="O372" s="57"/>
      <c r="P372" s="57"/>
      <c r="Q372" s="57"/>
      <c r="R372" s="57"/>
      <c r="S372" s="57"/>
      <c r="T372" s="57"/>
      <c r="U372" s="5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T372" s="14" t="s">
        <v>143</v>
      </c>
      <c r="AU372" s="14" t="s">
        <v>142</v>
      </c>
    </row>
    <row r="373" spans="1:65" s="2" customFormat="1" ht="16.5" customHeight="1">
      <c r="A373" s="28"/>
      <c r="B373" s="150"/>
      <c r="C373" s="168" t="s">
        <v>849</v>
      </c>
      <c r="D373" s="168" t="s">
        <v>131</v>
      </c>
      <c r="E373" s="169" t="s">
        <v>807</v>
      </c>
      <c r="F373" s="170" t="s">
        <v>808</v>
      </c>
      <c r="G373" s="171" t="s">
        <v>151</v>
      </c>
      <c r="H373" s="172">
        <v>1009.6</v>
      </c>
      <c r="I373" s="173">
        <v>0.63</v>
      </c>
      <c r="J373" s="173">
        <f>ROUND(I373*H373,2)</f>
        <v>636.04999999999995</v>
      </c>
      <c r="K373" s="174"/>
      <c r="L373" s="175"/>
      <c r="M373" s="176" t="s">
        <v>1</v>
      </c>
      <c r="N373" s="177" t="s">
        <v>40</v>
      </c>
      <c r="O373" s="160">
        <v>0</v>
      </c>
      <c r="P373" s="160">
        <f>O373*H373</f>
        <v>0</v>
      </c>
      <c r="Q373" s="160">
        <v>0</v>
      </c>
      <c r="R373" s="160">
        <f>Q373*H373</f>
        <v>0</v>
      </c>
      <c r="S373" s="160">
        <v>0</v>
      </c>
      <c r="T373" s="160">
        <f>S373*H373</f>
        <v>0</v>
      </c>
      <c r="U373" s="161" t="s">
        <v>1</v>
      </c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R373" s="162" t="s">
        <v>196</v>
      </c>
      <c r="AT373" s="162" t="s">
        <v>131</v>
      </c>
      <c r="AU373" s="162" t="s">
        <v>142</v>
      </c>
      <c r="AY373" s="14" t="s">
        <v>134</v>
      </c>
      <c r="BE373" s="163">
        <f>IF(N373="základná",J373,0)</f>
        <v>0</v>
      </c>
      <c r="BF373" s="163">
        <f>IF(N373="znížená",J373,0)</f>
        <v>636.04999999999995</v>
      </c>
      <c r="BG373" s="163">
        <f>IF(N373="zákl. prenesená",J373,0)</f>
        <v>0</v>
      </c>
      <c r="BH373" s="163">
        <f>IF(N373="zníž. prenesená",J373,0)</f>
        <v>0</v>
      </c>
      <c r="BI373" s="163">
        <f>IF(N373="nulová",J373,0)</f>
        <v>0</v>
      </c>
      <c r="BJ373" s="14" t="s">
        <v>142</v>
      </c>
      <c r="BK373" s="163">
        <f>ROUND(I373*H373,2)</f>
        <v>636.04999999999995</v>
      </c>
      <c r="BL373" s="14" t="s">
        <v>169</v>
      </c>
      <c r="BM373" s="162" t="s">
        <v>850</v>
      </c>
    </row>
    <row r="374" spans="1:65" s="2" customFormat="1">
      <c r="A374" s="28"/>
      <c r="B374" s="29"/>
      <c r="C374" s="28"/>
      <c r="D374" s="164" t="s">
        <v>143</v>
      </c>
      <c r="E374" s="28"/>
      <c r="F374" s="165" t="s">
        <v>808</v>
      </c>
      <c r="G374" s="28"/>
      <c r="H374" s="28"/>
      <c r="I374" s="28"/>
      <c r="J374" s="28"/>
      <c r="K374" s="28"/>
      <c r="L374" s="29"/>
      <c r="M374" s="166"/>
      <c r="N374" s="167"/>
      <c r="O374" s="57"/>
      <c r="P374" s="57"/>
      <c r="Q374" s="57"/>
      <c r="R374" s="57"/>
      <c r="S374" s="57"/>
      <c r="T374" s="57"/>
      <c r="U374" s="5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T374" s="14" t="s">
        <v>143</v>
      </c>
      <c r="AU374" s="14" t="s">
        <v>142</v>
      </c>
    </row>
    <row r="375" spans="1:65" s="2" customFormat="1" ht="33" customHeight="1">
      <c r="A375" s="28"/>
      <c r="B375" s="150"/>
      <c r="C375" s="151" t="s">
        <v>662</v>
      </c>
      <c r="D375" s="151" t="s">
        <v>137</v>
      </c>
      <c r="E375" s="152" t="s">
        <v>851</v>
      </c>
      <c r="F375" s="153" t="s">
        <v>852</v>
      </c>
      <c r="G375" s="154" t="s">
        <v>140</v>
      </c>
      <c r="H375" s="155">
        <v>162.19999999999999</v>
      </c>
      <c r="I375" s="156">
        <v>15.69</v>
      </c>
      <c r="J375" s="156">
        <f>ROUND(I375*H375,2)</f>
        <v>2544.92</v>
      </c>
      <c r="K375" s="157"/>
      <c r="L375" s="29"/>
      <c r="M375" s="158" t="s">
        <v>1</v>
      </c>
      <c r="N375" s="159" t="s">
        <v>40</v>
      </c>
      <c r="O375" s="160">
        <v>0</v>
      </c>
      <c r="P375" s="160">
        <f>O375*H375</f>
        <v>0</v>
      </c>
      <c r="Q375" s="160">
        <v>0</v>
      </c>
      <c r="R375" s="160">
        <f>Q375*H375</f>
        <v>0</v>
      </c>
      <c r="S375" s="160">
        <v>0</v>
      </c>
      <c r="T375" s="160">
        <f>S375*H375</f>
        <v>0</v>
      </c>
      <c r="U375" s="161" t="s">
        <v>1</v>
      </c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R375" s="162" t="s">
        <v>169</v>
      </c>
      <c r="AT375" s="162" t="s">
        <v>137</v>
      </c>
      <c r="AU375" s="162" t="s">
        <v>142</v>
      </c>
      <c r="AY375" s="14" t="s">
        <v>134</v>
      </c>
      <c r="BE375" s="163">
        <f>IF(N375="základná",J375,0)</f>
        <v>0</v>
      </c>
      <c r="BF375" s="163">
        <f>IF(N375="znížená",J375,0)</f>
        <v>2544.92</v>
      </c>
      <c r="BG375" s="163">
        <f>IF(N375="zákl. prenesená",J375,0)</f>
        <v>0</v>
      </c>
      <c r="BH375" s="163">
        <f>IF(N375="zníž. prenesená",J375,0)</f>
        <v>0</v>
      </c>
      <c r="BI375" s="163">
        <f>IF(N375="nulová",J375,0)</f>
        <v>0</v>
      </c>
      <c r="BJ375" s="14" t="s">
        <v>142</v>
      </c>
      <c r="BK375" s="163">
        <f>ROUND(I375*H375,2)</f>
        <v>2544.92</v>
      </c>
      <c r="BL375" s="14" t="s">
        <v>169</v>
      </c>
      <c r="BM375" s="162" t="s">
        <v>853</v>
      </c>
    </row>
    <row r="376" spans="1:65" s="2" customFormat="1" ht="19.5">
      <c r="A376" s="28"/>
      <c r="B376" s="29"/>
      <c r="C376" s="28"/>
      <c r="D376" s="164" t="s">
        <v>143</v>
      </c>
      <c r="E376" s="28"/>
      <c r="F376" s="165" t="s">
        <v>852</v>
      </c>
      <c r="G376" s="28"/>
      <c r="H376" s="28"/>
      <c r="I376" s="28"/>
      <c r="J376" s="28"/>
      <c r="K376" s="28"/>
      <c r="L376" s="29"/>
      <c r="M376" s="166"/>
      <c r="N376" s="167"/>
      <c r="O376" s="57"/>
      <c r="P376" s="57"/>
      <c r="Q376" s="57"/>
      <c r="R376" s="57"/>
      <c r="S376" s="57"/>
      <c r="T376" s="57"/>
      <c r="U376" s="5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T376" s="14" t="s">
        <v>143</v>
      </c>
      <c r="AU376" s="14" t="s">
        <v>142</v>
      </c>
    </row>
    <row r="377" spans="1:65" s="2" customFormat="1" ht="16.5" customHeight="1">
      <c r="A377" s="28"/>
      <c r="B377" s="150"/>
      <c r="C377" s="168" t="s">
        <v>854</v>
      </c>
      <c r="D377" s="168" t="s">
        <v>131</v>
      </c>
      <c r="E377" s="169" t="s">
        <v>807</v>
      </c>
      <c r="F377" s="170" t="s">
        <v>808</v>
      </c>
      <c r="G377" s="171" t="s">
        <v>151</v>
      </c>
      <c r="H377" s="172">
        <v>1297.5999999999999</v>
      </c>
      <c r="I377" s="173">
        <v>0.63</v>
      </c>
      <c r="J377" s="173">
        <f>ROUND(I377*H377,2)</f>
        <v>817.49</v>
      </c>
      <c r="K377" s="174"/>
      <c r="L377" s="175"/>
      <c r="M377" s="176" t="s">
        <v>1</v>
      </c>
      <c r="N377" s="177" t="s">
        <v>40</v>
      </c>
      <c r="O377" s="160">
        <v>0</v>
      </c>
      <c r="P377" s="160">
        <f>O377*H377</f>
        <v>0</v>
      </c>
      <c r="Q377" s="160">
        <v>0</v>
      </c>
      <c r="R377" s="160">
        <f>Q377*H377</f>
        <v>0</v>
      </c>
      <c r="S377" s="160">
        <v>0</v>
      </c>
      <c r="T377" s="160">
        <f>S377*H377</f>
        <v>0</v>
      </c>
      <c r="U377" s="161" t="s">
        <v>1</v>
      </c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R377" s="162" t="s">
        <v>196</v>
      </c>
      <c r="AT377" s="162" t="s">
        <v>131</v>
      </c>
      <c r="AU377" s="162" t="s">
        <v>142</v>
      </c>
      <c r="AY377" s="14" t="s">
        <v>134</v>
      </c>
      <c r="BE377" s="163">
        <f>IF(N377="základná",J377,0)</f>
        <v>0</v>
      </c>
      <c r="BF377" s="163">
        <f>IF(N377="znížená",J377,0)</f>
        <v>817.49</v>
      </c>
      <c r="BG377" s="163">
        <f>IF(N377="zákl. prenesená",J377,0)</f>
        <v>0</v>
      </c>
      <c r="BH377" s="163">
        <f>IF(N377="zníž. prenesená",J377,0)</f>
        <v>0</v>
      </c>
      <c r="BI377" s="163">
        <f>IF(N377="nulová",J377,0)</f>
        <v>0</v>
      </c>
      <c r="BJ377" s="14" t="s">
        <v>142</v>
      </c>
      <c r="BK377" s="163">
        <f>ROUND(I377*H377,2)</f>
        <v>817.49</v>
      </c>
      <c r="BL377" s="14" t="s">
        <v>169</v>
      </c>
      <c r="BM377" s="162" t="s">
        <v>855</v>
      </c>
    </row>
    <row r="378" spans="1:65" s="2" customFormat="1">
      <c r="A378" s="28"/>
      <c r="B378" s="29"/>
      <c r="C378" s="28"/>
      <c r="D378" s="164" t="s">
        <v>143</v>
      </c>
      <c r="E378" s="28"/>
      <c r="F378" s="165" t="s">
        <v>808</v>
      </c>
      <c r="G378" s="28"/>
      <c r="H378" s="28"/>
      <c r="I378" s="28"/>
      <c r="J378" s="28"/>
      <c r="K378" s="28"/>
      <c r="L378" s="29"/>
      <c r="M378" s="166"/>
      <c r="N378" s="167"/>
      <c r="O378" s="57"/>
      <c r="P378" s="57"/>
      <c r="Q378" s="57"/>
      <c r="R378" s="57"/>
      <c r="S378" s="57"/>
      <c r="T378" s="57"/>
      <c r="U378" s="5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T378" s="14" t="s">
        <v>143</v>
      </c>
      <c r="AU378" s="14" t="s">
        <v>142</v>
      </c>
    </row>
    <row r="379" spans="1:65" s="2" customFormat="1" ht="24.2" customHeight="1">
      <c r="A379" s="28"/>
      <c r="B379" s="150"/>
      <c r="C379" s="151" t="s">
        <v>665</v>
      </c>
      <c r="D379" s="151" t="s">
        <v>137</v>
      </c>
      <c r="E379" s="152" t="s">
        <v>856</v>
      </c>
      <c r="F379" s="153" t="s">
        <v>857</v>
      </c>
      <c r="G379" s="154" t="s">
        <v>140</v>
      </c>
      <c r="H379" s="155">
        <v>126.2</v>
      </c>
      <c r="I379" s="156">
        <v>6.82</v>
      </c>
      <c r="J379" s="156">
        <f>ROUND(I379*H379,2)</f>
        <v>860.68</v>
      </c>
      <c r="K379" s="157"/>
      <c r="L379" s="29"/>
      <c r="M379" s="158" t="s">
        <v>1</v>
      </c>
      <c r="N379" s="159" t="s">
        <v>40</v>
      </c>
      <c r="O379" s="160">
        <v>0</v>
      </c>
      <c r="P379" s="160">
        <f>O379*H379</f>
        <v>0</v>
      </c>
      <c r="Q379" s="160">
        <v>0</v>
      </c>
      <c r="R379" s="160">
        <f>Q379*H379</f>
        <v>0</v>
      </c>
      <c r="S379" s="160">
        <v>0</v>
      </c>
      <c r="T379" s="160">
        <f>S379*H379</f>
        <v>0</v>
      </c>
      <c r="U379" s="161" t="s">
        <v>1</v>
      </c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R379" s="162" t="s">
        <v>169</v>
      </c>
      <c r="AT379" s="162" t="s">
        <v>137</v>
      </c>
      <c r="AU379" s="162" t="s">
        <v>142</v>
      </c>
      <c r="AY379" s="14" t="s">
        <v>134</v>
      </c>
      <c r="BE379" s="163">
        <f>IF(N379="základná",J379,0)</f>
        <v>0</v>
      </c>
      <c r="BF379" s="163">
        <f>IF(N379="znížená",J379,0)</f>
        <v>860.68</v>
      </c>
      <c r="BG379" s="163">
        <f>IF(N379="zákl. prenesená",J379,0)</f>
        <v>0</v>
      </c>
      <c r="BH379" s="163">
        <f>IF(N379="zníž. prenesená",J379,0)</f>
        <v>0</v>
      </c>
      <c r="BI379" s="163">
        <f>IF(N379="nulová",J379,0)</f>
        <v>0</v>
      </c>
      <c r="BJ379" s="14" t="s">
        <v>142</v>
      </c>
      <c r="BK379" s="163">
        <f>ROUND(I379*H379,2)</f>
        <v>860.68</v>
      </c>
      <c r="BL379" s="14" t="s">
        <v>169</v>
      </c>
      <c r="BM379" s="162" t="s">
        <v>858</v>
      </c>
    </row>
    <row r="380" spans="1:65" s="2" customFormat="1" ht="19.5">
      <c r="A380" s="28"/>
      <c r="B380" s="29"/>
      <c r="C380" s="28"/>
      <c r="D380" s="164" t="s">
        <v>143</v>
      </c>
      <c r="E380" s="28"/>
      <c r="F380" s="165" t="s">
        <v>857</v>
      </c>
      <c r="G380" s="28"/>
      <c r="H380" s="28"/>
      <c r="I380" s="28"/>
      <c r="J380" s="28"/>
      <c r="K380" s="28"/>
      <c r="L380" s="29"/>
      <c r="M380" s="166"/>
      <c r="N380" s="167"/>
      <c r="O380" s="57"/>
      <c r="P380" s="57"/>
      <c r="Q380" s="57"/>
      <c r="R380" s="57"/>
      <c r="S380" s="57"/>
      <c r="T380" s="57"/>
      <c r="U380" s="5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T380" s="14" t="s">
        <v>143</v>
      </c>
      <c r="AU380" s="14" t="s">
        <v>142</v>
      </c>
    </row>
    <row r="381" spans="1:65" s="2" customFormat="1" ht="16.5" customHeight="1">
      <c r="A381" s="28"/>
      <c r="B381" s="150"/>
      <c r="C381" s="168" t="s">
        <v>859</v>
      </c>
      <c r="D381" s="168" t="s">
        <v>131</v>
      </c>
      <c r="E381" s="169" t="s">
        <v>807</v>
      </c>
      <c r="F381" s="170" t="s">
        <v>808</v>
      </c>
      <c r="G381" s="171" t="s">
        <v>151</v>
      </c>
      <c r="H381" s="172">
        <v>1009.6</v>
      </c>
      <c r="I381" s="173">
        <v>0.63</v>
      </c>
      <c r="J381" s="173">
        <f>ROUND(I381*H381,2)</f>
        <v>636.04999999999995</v>
      </c>
      <c r="K381" s="174"/>
      <c r="L381" s="175"/>
      <c r="M381" s="176" t="s">
        <v>1</v>
      </c>
      <c r="N381" s="177" t="s">
        <v>40</v>
      </c>
      <c r="O381" s="160">
        <v>0</v>
      </c>
      <c r="P381" s="160">
        <f>O381*H381</f>
        <v>0</v>
      </c>
      <c r="Q381" s="160">
        <v>0</v>
      </c>
      <c r="R381" s="160">
        <f>Q381*H381</f>
        <v>0</v>
      </c>
      <c r="S381" s="160">
        <v>0</v>
      </c>
      <c r="T381" s="160">
        <f>S381*H381</f>
        <v>0</v>
      </c>
      <c r="U381" s="161" t="s">
        <v>1</v>
      </c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R381" s="162" t="s">
        <v>196</v>
      </c>
      <c r="AT381" s="162" t="s">
        <v>131</v>
      </c>
      <c r="AU381" s="162" t="s">
        <v>142</v>
      </c>
      <c r="AY381" s="14" t="s">
        <v>134</v>
      </c>
      <c r="BE381" s="163">
        <f>IF(N381="základná",J381,0)</f>
        <v>0</v>
      </c>
      <c r="BF381" s="163">
        <f>IF(N381="znížená",J381,0)</f>
        <v>636.04999999999995</v>
      </c>
      <c r="BG381" s="163">
        <f>IF(N381="zákl. prenesená",J381,0)</f>
        <v>0</v>
      </c>
      <c r="BH381" s="163">
        <f>IF(N381="zníž. prenesená",J381,0)</f>
        <v>0</v>
      </c>
      <c r="BI381" s="163">
        <f>IF(N381="nulová",J381,0)</f>
        <v>0</v>
      </c>
      <c r="BJ381" s="14" t="s">
        <v>142</v>
      </c>
      <c r="BK381" s="163">
        <f>ROUND(I381*H381,2)</f>
        <v>636.04999999999995</v>
      </c>
      <c r="BL381" s="14" t="s">
        <v>169</v>
      </c>
      <c r="BM381" s="162" t="s">
        <v>860</v>
      </c>
    </row>
    <row r="382" spans="1:65" s="2" customFormat="1">
      <c r="A382" s="28"/>
      <c r="B382" s="29"/>
      <c r="C382" s="28"/>
      <c r="D382" s="164" t="s">
        <v>143</v>
      </c>
      <c r="E382" s="28"/>
      <c r="F382" s="165" t="s">
        <v>808</v>
      </c>
      <c r="G382" s="28"/>
      <c r="H382" s="28"/>
      <c r="I382" s="28"/>
      <c r="J382" s="28"/>
      <c r="K382" s="28"/>
      <c r="L382" s="29"/>
      <c r="M382" s="166"/>
      <c r="N382" s="167"/>
      <c r="O382" s="57"/>
      <c r="P382" s="57"/>
      <c r="Q382" s="57"/>
      <c r="R382" s="57"/>
      <c r="S382" s="57"/>
      <c r="T382" s="57"/>
      <c r="U382" s="5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T382" s="14" t="s">
        <v>143</v>
      </c>
      <c r="AU382" s="14" t="s">
        <v>142</v>
      </c>
    </row>
    <row r="383" spans="1:65" s="2" customFormat="1" ht="24.2" customHeight="1">
      <c r="A383" s="28"/>
      <c r="B383" s="150"/>
      <c r="C383" s="151" t="s">
        <v>669</v>
      </c>
      <c r="D383" s="151" t="s">
        <v>137</v>
      </c>
      <c r="E383" s="152" t="s">
        <v>861</v>
      </c>
      <c r="F383" s="153" t="s">
        <v>862</v>
      </c>
      <c r="G383" s="154" t="s">
        <v>401</v>
      </c>
      <c r="H383" s="155">
        <v>650.38</v>
      </c>
      <c r="I383" s="156">
        <v>0.51</v>
      </c>
      <c r="J383" s="156">
        <f>ROUND(I383*H383,2)</f>
        <v>331.69</v>
      </c>
      <c r="K383" s="157"/>
      <c r="L383" s="29"/>
      <c r="M383" s="158" t="s">
        <v>1</v>
      </c>
      <c r="N383" s="159" t="s">
        <v>40</v>
      </c>
      <c r="O383" s="160">
        <v>0</v>
      </c>
      <c r="P383" s="160">
        <f>O383*H383</f>
        <v>0</v>
      </c>
      <c r="Q383" s="160">
        <v>0</v>
      </c>
      <c r="R383" s="160">
        <f>Q383*H383</f>
        <v>0</v>
      </c>
      <c r="S383" s="160">
        <v>0</v>
      </c>
      <c r="T383" s="160">
        <f>S383*H383</f>
        <v>0</v>
      </c>
      <c r="U383" s="161" t="s">
        <v>1</v>
      </c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R383" s="162" t="s">
        <v>169</v>
      </c>
      <c r="AT383" s="162" t="s">
        <v>137</v>
      </c>
      <c r="AU383" s="162" t="s">
        <v>142</v>
      </c>
      <c r="AY383" s="14" t="s">
        <v>134</v>
      </c>
      <c r="BE383" s="163">
        <f>IF(N383="základná",J383,0)</f>
        <v>0</v>
      </c>
      <c r="BF383" s="163">
        <f>IF(N383="znížená",J383,0)</f>
        <v>331.69</v>
      </c>
      <c r="BG383" s="163">
        <f>IF(N383="zákl. prenesená",J383,0)</f>
        <v>0</v>
      </c>
      <c r="BH383" s="163">
        <f>IF(N383="zníž. prenesená",J383,0)</f>
        <v>0</v>
      </c>
      <c r="BI383" s="163">
        <f>IF(N383="nulová",J383,0)</f>
        <v>0</v>
      </c>
      <c r="BJ383" s="14" t="s">
        <v>142</v>
      </c>
      <c r="BK383" s="163">
        <f>ROUND(I383*H383,2)</f>
        <v>331.69</v>
      </c>
      <c r="BL383" s="14" t="s">
        <v>169</v>
      </c>
      <c r="BM383" s="162" t="s">
        <v>863</v>
      </c>
    </row>
    <row r="384" spans="1:65" s="2" customFormat="1" ht="19.5">
      <c r="A384" s="28"/>
      <c r="B384" s="29"/>
      <c r="C384" s="28"/>
      <c r="D384" s="164" t="s">
        <v>143</v>
      </c>
      <c r="E384" s="28"/>
      <c r="F384" s="165" t="s">
        <v>862</v>
      </c>
      <c r="G384" s="28"/>
      <c r="H384" s="28"/>
      <c r="I384" s="28"/>
      <c r="J384" s="28"/>
      <c r="K384" s="28"/>
      <c r="L384" s="29"/>
      <c r="M384" s="166"/>
      <c r="N384" s="167"/>
      <c r="O384" s="57"/>
      <c r="P384" s="57"/>
      <c r="Q384" s="57"/>
      <c r="R384" s="57"/>
      <c r="S384" s="57"/>
      <c r="T384" s="57"/>
      <c r="U384" s="5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T384" s="14" t="s">
        <v>143</v>
      </c>
      <c r="AU384" s="14" t="s">
        <v>142</v>
      </c>
    </row>
    <row r="385" spans="1:65" s="2" customFormat="1" ht="24.2" customHeight="1">
      <c r="A385" s="28"/>
      <c r="B385" s="150"/>
      <c r="C385" s="168" t="s">
        <v>864</v>
      </c>
      <c r="D385" s="168" t="s">
        <v>131</v>
      </c>
      <c r="E385" s="169" t="s">
        <v>865</v>
      </c>
      <c r="F385" s="170" t="s">
        <v>866</v>
      </c>
      <c r="G385" s="171" t="s">
        <v>401</v>
      </c>
      <c r="H385" s="172">
        <v>747.94</v>
      </c>
      <c r="I385" s="173">
        <v>1.06</v>
      </c>
      <c r="J385" s="173">
        <f>ROUND(I385*H385,2)</f>
        <v>792.82</v>
      </c>
      <c r="K385" s="174"/>
      <c r="L385" s="175"/>
      <c r="M385" s="176" t="s">
        <v>1</v>
      </c>
      <c r="N385" s="177" t="s">
        <v>40</v>
      </c>
      <c r="O385" s="160">
        <v>0</v>
      </c>
      <c r="P385" s="160">
        <f>O385*H385</f>
        <v>0</v>
      </c>
      <c r="Q385" s="160">
        <v>0</v>
      </c>
      <c r="R385" s="160">
        <f>Q385*H385</f>
        <v>0</v>
      </c>
      <c r="S385" s="160">
        <v>0</v>
      </c>
      <c r="T385" s="160">
        <f>S385*H385</f>
        <v>0</v>
      </c>
      <c r="U385" s="161" t="s">
        <v>1</v>
      </c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162" t="s">
        <v>196</v>
      </c>
      <c r="AT385" s="162" t="s">
        <v>131</v>
      </c>
      <c r="AU385" s="162" t="s">
        <v>142</v>
      </c>
      <c r="AY385" s="14" t="s">
        <v>134</v>
      </c>
      <c r="BE385" s="163">
        <f>IF(N385="základná",J385,0)</f>
        <v>0</v>
      </c>
      <c r="BF385" s="163">
        <f>IF(N385="znížená",J385,0)</f>
        <v>792.82</v>
      </c>
      <c r="BG385" s="163">
        <f>IF(N385="zákl. prenesená",J385,0)</f>
        <v>0</v>
      </c>
      <c r="BH385" s="163">
        <f>IF(N385="zníž. prenesená",J385,0)</f>
        <v>0</v>
      </c>
      <c r="BI385" s="163">
        <f>IF(N385="nulová",J385,0)</f>
        <v>0</v>
      </c>
      <c r="BJ385" s="14" t="s">
        <v>142</v>
      </c>
      <c r="BK385" s="163">
        <f>ROUND(I385*H385,2)</f>
        <v>792.82</v>
      </c>
      <c r="BL385" s="14" t="s">
        <v>169</v>
      </c>
      <c r="BM385" s="162" t="s">
        <v>867</v>
      </c>
    </row>
    <row r="386" spans="1:65" s="2" customFormat="1" ht="19.5">
      <c r="A386" s="28"/>
      <c r="B386" s="29"/>
      <c r="C386" s="28"/>
      <c r="D386" s="164" t="s">
        <v>143</v>
      </c>
      <c r="E386" s="28"/>
      <c r="F386" s="165" t="s">
        <v>866</v>
      </c>
      <c r="G386" s="28"/>
      <c r="H386" s="28"/>
      <c r="I386" s="28"/>
      <c r="J386" s="28"/>
      <c r="K386" s="28"/>
      <c r="L386" s="29"/>
      <c r="M386" s="166"/>
      <c r="N386" s="167"/>
      <c r="O386" s="57"/>
      <c r="P386" s="57"/>
      <c r="Q386" s="57"/>
      <c r="R386" s="57"/>
      <c r="S386" s="57"/>
      <c r="T386" s="57"/>
      <c r="U386" s="5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T386" s="14" t="s">
        <v>143</v>
      </c>
      <c r="AU386" s="14" t="s">
        <v>142</v>
      </c>
    </row>
    <row r="387" spans="1:65" s="2" customFormat="1" ht="24.2" customHeight="1">
      <c r="A387" s="28"/>
      <c r="B387" s="150"/>
      <c r="C387" s="151" t="s">
        <v>672</v>
      </c>
      <c r="D387" s="151" t="s">
        <v>137</v>
      </c>
      <c r="E387" s="152" t="s">
        <v>868</v>
      </c>
      <c r="F387" s="153" t="s">
        <v>869</v>
      </c>
      <c r="G387" s="154" t="s">
        <v>151</v>
      </c>
      <c r="H387" s="155">
        <v>2</v>
      </c>
      <c r="I387" s="156">
        <v>28.31</v>
      </c>
      <c r="J387" s="156">
        <f>ROUND(I387*H387,2)</f>
        <v>56.62</v>
      </c>
      <c r="K387" s="157"/>
      <c r="L387" s="29"/>
      <c r="M387" s="158" t="s">
        <v>1</v>
      </c>
      <c r="N387" s="159" t="s">
        <v>40</v>
      </c>
      <c r="O387" s="160">
        <v>0</v>
      </c>
      <c r="P387" s="160">
        <f>O387*H387</f>
        <v>0</v>
      </c>
      <c r="Q387" s="160">
        <v>0</v>
      </c>
      <c r="R387" s="160">
        <f>Q387*H387</f>
        <v>0</v>
      </c>
      <c r="S387" s="160">
        <v>0</v>
      </c>
      <c r="T387" s="160">
        <f>S387*H387</f>
        <v>0</v>
      </c>
      <c r="U387" s="161" t="s">
        <v>1</v>
      </c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R387" s="162" t="s">
        <v>169</v>
      </c>
      <c r="AT387" s="162" t="s">
        <v>137</v>
      </c>
      <c r="AU387" s="162" t="s">
        <v>142</v>
      </c>
      <c r="AY387" s="14" t="s">
        <v>134</v>
      </c>
      <c r="BE387" s="163">
        <f>IF(N387="základná",J387,0)</f>
        <v>0</v>
      </c>
      <c r="BF387" s="163">
        <f>IF(N387="znížená",J387,0)</f>
        <v>56.62</v>
      </c>
      <c r="BG387" s="163">
        <f>IF(N387="zákl. prenesená",J387,0)</f>
        <v>0</v>
      </c>
      <c r="BH387" s="163">
        <f>IF(N387="zníž. prenesená",J387,0)</f>
        <v>0</v>
      </c>
      <c r="BI387" s="163">
        <f>IF(N387="nulová",J387,0)</f>
        <v>0</v>
      </c>
      <c r="BJ387" s="14" t="s">
        <v>142</v>
      </c>
      <c r="BK387" s="163">
        <f>ROUND(I387*H387,2)</f>
        <v>56.62</v>
      </c>
      <c r="BL387" s="14" t="s">
        <v>169</v>
      </c>
      <c r="BM387" s="162" t="s">
        <v>870</v>
      </c>
    </row>
    <row r="388" spans="1:65" s="2" customFormat="1">
      <c r="A388" s="28"/>
      <c r="B388" s="29"/>
      <c r="C388" s="28"/>
      <c r="D388" s="164" t="s">
        <v>143</v>
      </c>
      <c r="E388" s="28"/>
      <c r="F388" s="165" t="s">
        <v>869</v>
      </c>
      <c r="G388" s="28"/>
      <c r="H388" s="28"/>
      <c r="I388" s="28"/>
      <c r="J388" s="28"/>
      <c r="K388" s="28"/>
      <c r="L388" s="29"/>
      <c r="M388" s="166"/>
      <c r="N388" s="167"/>
      <c r="O388" s="57"/>
      <c r="P388" s="57"/>
      <c r="Q388" s="57"/>
      <c r="R388" s="57"/>
      <c r="S388" s="57"/>
      <c r="T388" s="57"/>
      <c r="U388" s="5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T388" s="14" t="s">
        <v>143</v>
      </c>
      <c r="AU388" s="14" t="s">
        <v>142</v>
      </c>
    </row>
    <row r="389" spans="1:65" s="2" customFormat="1" ht="24.2" customHeight="1">
      <c r="A389" s="28"/>
      <c r="B389" s="150"/>
      <c r="C389" s="168" t="s">
        <v>871</v>
      </c>
      <c r="D389" s="168" t="s">
        <v>131</v>
      </c>
      <c r="E389" s="169" t="s">
        <v>814</v>
      </c>
      <c r="F389" s="170" t="s">
        <v>815</v>
      </c>
      <c r="G389" s="171" t="s">
        <v>401</v>
      </c>
      <c r="H389" s="172">
        <v>0.36</v>
      </c>
      <c r="I389" s="173">
        <v>17.86</v>
      </c>
      <c r="J389" s="173">
        <f>ROUND(I389*H389,2)</f>
        <v>6.43</v>
      </c>
      <c r="K389" s="174"/>
      <c r="L389" s="175"/>
      <c r="M389" s="176" t="s">
        <v>1</v>
      </c>
      <c r="N389" s="177" t="s">
        <v>40</v>
      </c>
      <c r="O389" s="160">
        <v>0</v>
      </c>
      <c r="P389" s="160">
        <f>O389*H389</f>
        <v>0</v>
      </c>
      <c r="Q389" s="160">
        <v>0</v>
      </c>
      <c r="R389" s="160">
        <f>Q389*H389</f>
        <v>0</v>
      </c>
      <c r="S389" s="160">
        <v>0</v>
      </c>
      <c r="T389" s="160">
        <f>S389*H389</f>
        <v>0</v>
      </c>
      <c r="U389" s="161" t="s">
        <v>1</v>
      </c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R389" s="162" t="s">
        <v>196</v>
      </c>
      <c r="AT389" s="162" t="s">
        <v>131</v>
      </c>
      <c r="AU389" s="162" t="s">
        <v>142</v>
      </c>
      <c r="AY389" s="14" t="s">
        <v>134</v>
      </c>
      <c r="BE389" s="163">
        <f>IF(N389="základná",J389,0)</f>
        <v>0</v>
      </c>
      <c r="BF389" s="163">
        <f>IF(N389="znížená",J389,0)</f>
        <v>6.43</v>
      </c>
      <c r="BG389" s="163">
        <f>IF(N389="zákl. prenesená",J389,0)</f>
        <v>0</v>
      </c>
      <c r="BH389" s="163">
        <f>IF(N389="zníž. prenesená",J389,0)</f>
        <v>0</v>
      </c>
      <c r="BI389" s="163">
        <f>IF(N389="nulová",J389,0)</f>
        <v>0</v>
      </c>
      <c r="BJ389" s="14" t="s">
        <v>142</v>
      </c>
      <c r="BK389" s="163">
        <f>ROUND(I389*H389,2)</f>
        <v>6.43</v>
      </c>
      <c r="BL389" s="14" t="s">
        <v>169</v>
      </c>
      <c r="BM389" s="162" t="s">
        <v>872</v>
      </c>
    </row>
    <row r="390" spans="1:65" s="2" customFormat="1" ht="19.5">
      <c r="A390" s="28"/>
      <c r="B390" s="29"/>
      <c r="C390" s="28"/>
      <c r="D390" s="164" t="s">
        <v>143</v>
      </c>
      <c r="E390" s="28"/>
      <c r="F390" s="165" t="s">
        <v>815</v>
      </c>
      <c r="G390" s="28"/>
      <c r="H390" s="28"/>
      <c r="I390" s="28"/>
      <c r="J390" s="28"/>
      <c r="K390" s="28"/>
      <c r="L390" s="29"/>
      <c r="M390" s="166"/>
      <c r="N390" s="167"/>
      <c r="O390" s="57"/>
      <c r="P390" s="57"/>
      <c r="Q390" s="57"/>
      <c r="R390" s="57"/>
      <c r="S390" s="57"/>
      <c r="T390" s="57"/>
      <c r="U390" s="5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T390" s="14" t="s">
        <v>143</v>
      </c>
      <c r="AU390" s="14" t="s">
        <v>142</v>
      </c>
    </row>
    <row r="391" spans="1:65" s="2" customFormat="1" ht="16.5" customHeight="1">
      <c r="A391" s="28"/>
      <c r="B391" s="150"/>
      <c r="C391" s="168" t="s">
        <v>676</v>
      </c>
      <c r="D391" s="168" t="s">
        <v>131</v>
      </c>
      <c r="E391" s="169" t="s">
        <v>873</v>
      </c>
      <c r="F391" s="170" t="s">
        <v>874</v>
      </c>
      <c r="G391" s="171" t="s">
        <v>151</v>
      </c>
      <c r="H391" s="172">
        <v>2</v>
      </c>
      <c r="I391" s="173">
        <v>37.369999999999997</v>
      </c>
      <c r="J391" s="173">
        <f>ROUND(I391*H391,2)</f>
        <v>74.739999999999995</v>
      </c>
      <c r="K391" s="174"/>
      <c r="L391" s="175"/>
      <c r="M391" s="176" t="s">
        <v>1</v>
      </c>
      <c r="N391" s="177" t="s">
        <v>40</v>
      </c>
      <c r="O391" s="160">
        <v>0</v>
      </c>
      <c r="P391" s="160">
        <f>O391*H391</f>
        <v>0</v>
      </c>
      <c r="Q391" s="160">
        <v>0</v>
      </c>
      <c r="R391" s="160">
        <f>Q391*H391</f>
        <v>0</v>
      </c>
      <c r="S391" s="160">
        <v>0</v>
      </c>
      <c r="T391" s="160">
        <f>S391*H391</f>
        <v>0</v>
      </c>
      <c r="U391" s="161" t="s">
        <v>1</v>
      </c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R391" s="162" t="s">
        <v>196</v>
      </c>
      <c r="AT391" s="162" t="s">
        <v>131</v>
      </c>
      <c r="AU391" s="162" t="s">
        <v>142</v>
      </c>
      <c r="AY391" s="14" t="s">
        <v>134</v>
      </c>
      <c r="BE391" s="163">
        <f>IF(N391="základná",J391,0)</f>
        <v>0</v>
      </c>
      <c r="BF391" s="163">
        <f>IF(N391="znížená",J391,0)</f>
        <v>74.739999999999995</v>
      </c>
      <c r="BG391" s="163">
        <f>IF(N391="zákl. prenesená",J391,0)</f>
        <v>0</v>
      </c>
      <c r="BH391" s="163">
        <f>IF(N391="zníž. prenesená",J391,0)</f>
        <v>0</v>
      </c>
      <c r="BI391" s="163">
        <f>IF(N391="nulová",J391,0)</f>
        <v>0</v>
      </c>
      <c r="BJ391" s="14" t="s">
        <v>142</v>
      </c>
      <c r="BK391" s="163">
        <f>ROUND(I391*H391,2)</f>
        <v>74.739999999999995</v>
      </c>
      <c r="BL391" s="14" t="s">
        <v>169</v>
      </c>
      <c r="BM391" s="162" t="s">
        <v>875</v>
      </c>
    </row>
    <row r="392" spans="1:65" s="2" customFormat="1">
      <c r="A392" s="28"/>
      <c r="B392" s="29"/>
      <c r="C392" s="28"/>
      <c r="D392" s="164" t="s">
        <v>143</v>
      </c>
      <c r="E392" s="28"/>
      <c r="F392" s="165" t="s">
        <v>874</v>
      </c>
      <c r="G392" s="28"/>
      <c r="H392" s="28"/>
      <c r="I392" s="28"/>
      <c r="J392" s="28"/>
      <c r="K392" s="28"/>
      <c r="L392" s="29"/>
      <c r="M392" s="166"/>
      <c r="N392" s="167"/>
      <c r="O392" s="57"/>
      <c r="P392" s="57"/>
      <c r="Q392" s="57"/>
      <c r="R392" s="57"/>
      <c r="S392" s="57"/>
      <c r="T392" s="57"/>
      <c r="U392" s="5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T392" s="14" t="s">
        <v>143</v>
      </c>
      <c r="AU392" s="14" t="s">
        <v>142</v>
      </c>
    </row>
    <row r="393" spans="1:65" s="2" customFormat="1" ht="33" customHeight="1">
      <c r="A393" s="28"/>
      <c r="B393" s="150"/>
      <c r="C393" s="151" t="s">
        <v>876</v>
      </c>
      <c r="D393" s="151" t="s">
        <v>137</v>
      </c>
      <c r="E393" s="152" t="s">
        <v>877</v>
      </c>
      <c r="F393" s="153" t="s">
        <v>878</v>
      </c>
      <c r="G393" s="154" t="s">
        <v>140</v>
      </c>
      <c r="H393" s="155">
        <v>120.7</v>
      </c>
      <c r="I393" s="156">
        <v>5.46</v>
      </c>
      <c r="J393" s="156">
        <f>ROUND(I393*H393,2)</f>
        <v>659.02</v>
      </c>
      <c r="K393" s="157"/>
      <c r="L393" s="29"/>
      <c r="M393" s="158" t="s">
        <v>1</v>
      </c>
      <c r="N393" s="159" t="s">
        <v>40</v>
      </c>
      <c r="O393" s="160">
        <v>0</v>
      </c>
      <c r="P393" s="160">
        <f>O393*H393</f>
        <v>0</v>
      </c>
      <c r="Q393" s="160">
        <v>0</v>
      </c>
      <c r="R393" s="160">
        <f>Q393*H393</f>
        <v>0</v>
      </c>
      <c r="S393" s="160">
        <v>0</v>
      </c>
      <c r="T393" s="160">
        <f>S393*H393</f>
        <v>0</v>
      </c>
      <c r="U393" s="161" t="s">
        <v>1</v>
      </c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R393" s="162" t="s">
        <v>169</v>
      </c>
      <c r="AT393" s="162" t="s">
        <v>137</v>
      </c>
      <c r="AU393" s="162" t="s">
        <v>142</v>
      </c>
      <c r="AY393" s="14" t="s">
        <v>134</v>
      </c>
      <c r="BE393" s="163">
        <f>IF(N393="základná",J393,0)</f>
        <v>0</v>
      </c>
      <c r="BF393" s="163">
        <f>IF(N393="znížená",J393,0)</f>
        <v>659.02</v>
      </c>
      <c r="BG393" s="163">
        <f>IF(N393="zákl. prenesená",J393,0)</f>
        <v>0</v>
      </c>
      <c r="BH393" s="163">
        <f>IF(N393="zníž. prenesená",J393,0)</f>
        <v>0</v>
      </c>
      <c r="BI393" s="163">
        <f>IF(N393="nulová",J393,0)</f>
        <v>0</v>
      </c>
      <c r="BJ393" s="14" t="s">
        <v>142</v>
      </c>
      <c r="BK393" s="163">
        <f>ROUND(I393*H393,2)</f>
        <v>659.02</v>
      </c>
      <c r="BL393" s="14" t="s">
        <v>169</v>
      </c>
      <c r="BM393" s="162" t="s">
        <v>879</v>
      </c>
    </row>
    <row r="394" spans="1:65" s="2" customFormat="1" ht="19.5">
      <c r="A394" s="28"/>
      <c r="B394" s="29"/>
      <c r="C394" s="28"/>
      <c r="D394" s="164" t="s">
        <v>143</v>
      </c>
      <c r="E394" s="28"/>
      <c r="F394" s="165" t="s">
        <v>878</v>
      </c>
      <c r="G394" s="28"/>
      <c r="H394" s="28"/>
      <c r="I394" s="28"/>
      <c r="J394" s="28"/>
      <c r="K394" s="28"/>
      <c r="L394" s="29"/>
      <c r="M394" s="166"/>
      <c r="N394" s="167"/>
      <c r="O394" s="57"/>
      <c r="P394" s="57"/>
      <c r="Q394" s="57"/>
      <c r="R394" s="57"/>
      <c r="S394" s="57"/>
      <c r="T394" s="57"/>
      <c r="U394" s="5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T394" s="14" t="s">
        <v>143</v>
      </c>
      <c r="AU394" s="14" t="s">
        <v>142</v>
      </c>
    </row>
    <row r="395" spans="1:65" s="2" customFormat="1" ht="16.5" customHeight="1">
      <c r="A395" s="28"/>
      <c r="B395" s="150"/>
      <c r="C395" s="168" t="s">
        <v>679</v>
      </c>
      <c r="D395" s="168" t="s">
        <v>131</v>
      </c>
      <c r="E395" s="169" t="s">
        <v>807</v>
      </c>
      <c r="F395" s="170" t="s">
        <v>808</v>
      </c>
      <c r="G395" s="171" t="s">
        <v>151</v>
      </c>
      <c r="H395" s="172">
        <v>965.6</v>
      </c>
      <c r="I395" s="173">
        <v>0.63</v>
      </c>
      <c r="J395" s="173">
        <f>ROUND(I395*H395,2)</f>
        <v>608.33000000000004</v>
      </c>
      <c r="K395" s="174"/>
      <c r="L395" s="175"/>
      <c r="M395" s="176" t="s">
        <v>1</v>
      </c>
      <c r="N395" s="177" t="s">
        <v>40</v>
      </c>
      <c r="O395" s="160">
        <v>0</v>
      </c>
      <c r="P395" s="160">
        <f>O395*H395</f>
        <v>0</v>
      </c>
      <c r="Q395" s="160">
        <v>0</v>
      </c>
      <c r="R395" s="160">
        <f>Q395*H395</f>
        <v>0</v>
      </c>
      <c r="S395" s="160">
        <v>0</v>
      </c>
      <c r="T395" s="160">
        <f>S395*H395</f>
        <v>0</v>
      </c>
      <c r="U395" s="161" t="s">
        <v>1</v>
      </c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R395" s="162" t="s">
        <v>196</v>
      </c>
      <c r="AT395" s="162" t="s">
        <v>131</v>
      </c>
      <c r="AU395" s="162" t="s">
        <v>142</v>
      </c>
      <c r="AY395" s="14" t="s">
        <v>134</v>
      </c>
      <c r="BE395" s="163">
        <f>IF(N395="základná",J395,0)</f>
        <v>0</v>
      </c>
      <c r="BF395" s="163">
        <f>IF(N395="znížená",J395,0)</f>
        <v>608.33000000000004</v>
      </c>
      <c r="BG395" s="163">
        <f>IF(N395="zákl. prenesená",J395,0)</f>
        <v>0</v>
      </c>
      <c r="BH395" s="163">
        <f>IF(N395="zníž. prenesená",J395,0)</f>
        <v>0</v>
      </c>
      <c r="BI395" s="163">
        <f>IF(N395="nulová",J395,0)</f>
        <v>0</v>
      </c>
      <c r="BJ395" s="14" t="s">
        <v>142</v>
      </c>
      <c r="BK395" s="163">
        <f>ROUND(I395*H395,2)</f>
        <v>608.33000000000004</v>
      </c>
      <c r="BL395" s="14" t="s">
        <v>169</v>
      </c>
      <c r="BM395" s="162" t="s">
        <v>880</v>
      </c>
    </row>
    <row r="396" spans="1:65" s="2" customFormat="1">
      <c r="A396" s="28"/>
      <c r="B396" s="29"/>
      <c r="C396" s="28"/>
      <c r="D396" s="164" t="s">
        <v>143</v>
      </c>
      <c r="E396" s="28"/>
      <c r="F396" s="165" t="s">
        <v>808</v>
      </c>
      <c r="G396" s="28"/>
      <c r="H396" s="28"/>
      <c r="I396" s="28"/>
      <c r="J396" s="28"/>
      <c r="K396" s="28"/>
      <c r="L396" s="29"/>
      <c r="M396" s="166"/>
      <c r="N396" s="167"/>
      <c r="O396" s="57"/>
      <c r="P396" s="57"/>
      <c r="Q396" s="57"/>
      <c r="R396" s="57"/>
      <c r="S396" s="57"/>
      <c r="T396" s="57"/>
      <c r="U396" s="5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T396" s="14" t="s">
        <v>143</v>
      </c>
      <c r="AU396" s="14" t="s">
        <v>142</v>
      </c>
    </row>
    <row r="397" spans="1:65" s="2" customFormat="1" ht="16.5" customHeight="1">
      <c r="A397" s="28"/>
      <c r="B397" s="150"/>
      <c r="C397" s="168" t="s">
        <v>881</v>
      </c>
      <c r="D397" s="168" t="s">
        <v>131</v>
      </c>
      <c r="E397" s="169" t="s">
        <v>882</v>
      </c>
      <c r="F397" s="170" t="s">
        <v>883</v>
      </c>
      <c r="G397" s="171" t="s">
        <v>401</v>
      </c>
      <c r="H397" s="172">
        <v>74.83</v>
      </c>
      <c r="I397" s="173">
        <v>22.28</v>
      </c>
      <c r="J397" s="173">
        <f>ROUND(I397*H397,2)</f>
        <v>1667.21</v>
      </c>
      <c r="K397" s="174"/>
      <c r="L397" s="175"/>
      <c r="M397" s="176" t="s">
        <v>1</v>
      </c>
      <c r="N397" s="177" t="s">
        <v>40</v>
      </c>
      <c r="O397" s="160">
        <v>0</v>
      </c>
      <c r="P397" s="160">
        <f>O397*H397</f>
        <v>0</v>
      </c>
      <c r="Q397" s="160">
        <v>0</v>
      </c>
      <c r="R397" s="160">
        <f>Q397*H397</f>
        <v>0</v>
      </c>
      <c r="S397" s="160">
        <v>0</v>
      </c>
      <c r="T397" s="160">
        <f>S397*H397</f>
        <v>0</v>
      </c>
      <c r="U397" s="161" t="s">
        <v>1</v>
      </c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62" t="s">
        <v>196</v>
      </c>
      <c r="AT397" s="162" t="s">
        <v>131</v>
      </c>
      <c r="AU397" s="162" t="s">
        <v>142</v>
      </c>
      <c r="AY397" s="14" t="s">
        <v>134</v>
      </c>
      <c r="BE397" s="163">
        <f>IF(N397="základná",J397,0)</f>
        <v>0</v>
      </c>
      <c r="BF397" s="163">
        <f>IF(N397="znížená",J397,0)</f>
        <v>1667.21</v>
      </c>
      <c r="BG397" s="163">
        <f>IF(N397="zákl. prenesená",J397,0)</f>
        <v>0</v>
      </c>
      <c r="BH397" s="163">
        <f>IF(N397="zníž. prenesená",J397,0)</f>
        <v>0</v>
      </c>
      <c r="BI397" s="163">
        <f>IF(N397="nulová",J397,0)</f>
        <v>0</v>
      </c>
      <c r="BJ397" s="14" t="s">
        <v>142</v>
      </c>
      <c r="BK397" s="163">
        <f>ROUND(I397*H397,2)</f>
        <v>1667.21</v>
      </c>
      <c r="BL397" s="14" t="s">
        <v>169</v>
      </c>
      <c r="BM397" s="162" t="s">
        <v>884</v>
      </c>
    </row>
    <row r="398" spans="1:65" s="2" customFormat="1">
      <c r="A398" s="28"/>
      <c r="B398" s="29"/>
      <c r="C398" s="28"/>
      <c r="D398" s="164" t="s">
        <v>143</v>
      </c>
      <c r="E398" s="28"/>
      <c r="F398" s="165" t="s">
        <v>883</v>
      </c>
      <c r="G398" s="28"/>
      <c r="H398" s="28"/>
      <c r="I398" s="28"/>
      <c r="J398" s="28"/>
      <c r="K398" s="28"/>
      <c r="L398" s="29"/>
      <c r="M398" s="166"/>
      <c r="N398" s="167"/>
      <c r="O398" s="57"/>
      <c r="P398" s="57"/>
      <c r="Q398" s="57"/>
      <c r="R398" s="57"/>
      <c r="S398" s="57"/>
      <c r="T398" s="57"/>
      <c r="U398" s="5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T398" s="14" t="s">
        <v>143</v>
      </c>
      <c r="AU398" s="14" t="s">
        <v>142</v>
      </c>
    </row>
    <row r="399" spans="1:65" s="2" customFormat="1" ht="24.2" customHeight="1">
      <c r="A399" s="28"/>
      <c r="B399" s="150"/>
      <c r="C399" s="151" t="s">
        <v>683</v>
      </c>
      <c r="D399" s="151" t="s">
        <v>137</v>
      </c>
      <c r="E399" s="152" t="s">
        <v>885</v>
      </c>
      <c r="F399" s="153" t="s">
        <v>886</v>
      </c>
      <c r="G399" s="154" t="s">
        <v>263</v>
      </c>
      <c r="H399" s="155">
        <v>335.58</v>
      </c>
      <c r="I399" s="156">
        <v>3.08</v>
      </c>
      <c r="J399" s="156">
        <f>ROUND(I399*H399,2)</f>
        <v>1033.5899999999999</v>
      </c>
      <c r="K399" s="157"/>
      <c r="L399" s="29"/>
      <c r="M399" s="158" t="s">
        <v>1</v>
      </c>
      <c r="N399" s="159" t="s">
        <v>40</v>
      </c>
      <c r="O399" s="160">
        <v>0</v>
      </c>
      <c r="P399" s="160">
        <f>O399*H399</f>
        <v>0</v>
      </c>
      <c r="Q399" s="160">
        <v>0</v>
      </c>
      <c r="R399" s="160">
        <f>Q399*H399</f>
        <v>0</v>
      </c>
      <c r="S399" s="160">
        <v>0</v>
      </c>
      <c r="T399" s="160">
        <f>S399*H399</f>
        <v>0</v>
      </c>
      <c r="U399" s="161" t="s">
        <v>1</v>
      </c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R399" s="162" t="s">
        <v>169</v>
      </c>
      <c r="AT399" s="162" t="s">
        <v>137</v>
      </c>
      <c r="AU399" s="162" t="s">
        <v>142</v>
      </c>
      <c r="AY399" s="14" t="s">
        <v>134</v>
      </c>
      <c r="BE399" s="163">
        <f>IF(N399="základná",J399,0)</f>
        <v>0</v>
      </c>
      <c r="BF399" s="163">
        <f>IF(N399="znížená",J399,0)</f>
        <v>1033.5899999999999</v>
      </c>
      <c r="BG399" s="163">
        <f>IF(N399="zákl. prenesená",J399,0)</f>
        <v>0</v>
      </c>
      <c r="BH399" s="163">
        <f>IF(N399="zníž. prenesená",J399,0)</f>
        <v>0</v>
      </c>
      <c r="BI399" s="163">
        <f>IF(N399="nulová",J399,0)</f>
        <v>0</v>
      </c>
      <c r="BJ399" s="14" t="s">
        <v>142</v>
      </c>
      <c r="BK399" s="163">
        <f>ROUND(I399*H399,2)</f>
        <v>1033.5899999999999</v>
      </c>
      <c r="BL399" s="14" t="s">
        <v>169</v>
      </c>
      <c r="BM399" s="162" t="s">
        <v>887</v>
      </c>
    </row>
    <row r="400" spans="1:65" s="2" customFormat="1" ht="19.5">
      <c r="A400" s="28"/>
      <c r="B400" s="29"/>
      <c r="C400" s="28"/>
      <c r="D400" s="164" t="s">
        <v>143</v>
      </c>
      <c r="E400" s="28"/>
      <c r="F400" s="165" t="s">
        <v>886</v>
      </c>
      <c r="G400" s="28"/>
      <c r="H400" s="28"/>
      <c r="I400" s="28"/>
      <c r="J400" s="28"/>
      <c r="K400" s="28"/>
      <c r="L400" s="29"/>
      <c r="M400" s="166"/>
      <c r="N400" s="167"/>
      <c r="O400" s="57"/>
      <c r="P400" s="57"/>
      <c r="Q400" s="57"/>
      <c r="R400" s="57"/>
      <c r="S400" s="57"/>
      <c r="T400" s="57"/>
      <c r="U400" s="5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T400" s="14" t="s">
        <v>143</v>
      </c>
      <c r="AU400" s="14" t="s">
        <v>142</v>
      </c>
    </row>
    <row r="401" spans="1:65" s="12" customFormat="1" ht="22.9" customHeight="1">
      <c r="B401" s="138"/>
      <c r="D401" s="139" t="s">
        <v>73</v>
      </c>
      <c r="E401" s="148" t="s">
        <v>888</v>
      </c>
      <c r="F401" s="148" t="s">
        <v>889</v>
      </c>
      <c r="J401" s="149">
        <f>BK401</f>
        <v>26442.719999999998</v>
      </c>
      <c r="L401" s="138"/>
      <c r="M401" s="142"/>
      <c r="N401" s="143"/>
      <c r="O401" s="143"/>
      <c r="P401" s="144">
        <f>SUM(P402:P415)</f>
        <v>0</v>
      </c>
      <c r="Q401" s="143"/>
      <c r="R401" s="144">
        <f>SUM(R402:R415)</f>
        <v>0</v>
      </c>
      <c r="S401" s="143"/>
      <c r="T401" s="144">
        <f>SUM(T402:T415)</f>
        <v>0</v>
      </c>
      <c r="U401" s="145"/>
      <c r="AR401" s="139" t="s">
        <v>142</v>
      </c>
      <c r="AT401" s="146" t="s">
        <v>73</v>
      </c>
      <c r="AU401" s="146" t="s">
        <v>82</v>
      </c>
      <c r="AY401" s="139" t="s">
        <v>134</v>
      </c>
      <c r="BK401" s="147">
        <f>SUM(BK402:BK415)</f>
        <v>26442.719999999998</v>
      </c>
    </row>
    <row r="402" spans="1:65" s="2" customFormat="1" ht="33" customHeight="1">
      <c r="A402" s="28"/>
      <c r="B402" s="150"/>
      <c r="C402" s="151" t="s">
        <v>890</v>
      </c>
      <c r="D402" s="151" t="s">
        <v>137</v>
      </c>
      <c r="E402" s="152" t="s">
        <v>891</v>
      </c>
      <c r="F402" s="153" t="s">
        <v>892</v>
      </c>
      <c r="G402" s="154" t="s">
        <v>401</v>
      </c>
      <c r="H402" s="155">
        <v>4.5</v>
      </c>
      <c r="I402" s="156">
        <v>7.49</v>
      </c>
      <c r="J402" s="156">
        <f>ROUND(I402*H402,2)</f>
        <v>33.71</v>
      </c>
      <c r="K402" s="157"/>
      <c r="L402" s="29"/>
      <c r="M402" s="158" t="s">
        <v>1</v>
      </c>
      <c r="N402" s="159" t="s">
        <v>40</v>
      </c>
      <c r="O402" s="160">
        <v>0</v>
      </c>
      <c r="P402" s="160">
        <f>O402*H402</f>
        <v>0</v>
      </c>
      <c r="Q402" s="160">
        <v>0</v>
      </c>
      <c r="R402" s="160">
        <f>Q402*H402</f>
        <v>0</v>
      </c>
      <c r="S402" s="160">
        <v>0</v>
      </c>
      <c r="T402" s="160">
        <f>S402*H402</f>
        <v>0</v>
      </c>
      <c r="U402" s="161" t="s">
        <v>1</v>
      </c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R402" s="162" t="s">
        <v>169</v>
      </c>
      <c r="AT402" s="162" t="s">
        <v>137</v>
      </c>
      <c r="AU402" s="162" t="s">
        <v>142</v>
      </c>
      <c r="AY402" s="14" t="s">
        <v>134</v>
      </c>
      <c r="BE402" s="163">
        <f>IF(N402="základná",J402,0)</f>
        <v>0</v>
      </c>
      <c r="BF402" s="163">
        <f>IF(N402="znížená",J402,0)</f>
        <v>33.71</v>
      </c>
      <c r="BG402" s="163">
        <f>IF(N402="zákl. prenesená",J402,0)</f>
        <v>0</v>
      </c>
      <c r="BH402" s="163">
        <f>IF(N402="zníž. prenesená",J402,0)</f>
        <v>0</v>
      </c>
      <c r="BI402" s="163">
        <f>IF(N402="nulová",J402,0)</f>
        <v>0</v>
      </c>
      <c r="BJ402" s="14" t="s">
        <v>142</v>
      </c>
      <c r="BK402" s="163">
        <f>ROUND(I402*H402,2)</f>
        <v>33.71</v>
      </c>
      <c r="BL402" s="14" t="s">
        <v>169</v>
      </c>
      <c r="BM402" s="162" t="s">
        <v>893</v>
      </c>
    </row>
    <row r="403" spans="1:65" s="2" customFormat="1" ht="19.5">
      <c r="A403" s="28"/>
      <c r="B403" s="29"/>
      <c r="C403" s="28"/>
      <c r="D403" s="164" t="s">
        <v>143</v>
      </c>
      <c r="E403" s="28"/>
      <c r="F403" s="165" t="s">
        <v>892</v>
      </c>
      <c r="G403" s="28"/>
      <c r="H403" s="28"/>
      <c r="I403" s="28"/>
      <c r="J403" s="28"/>
      <c r="K403" s="28"/>
      <c r="L403" s="29"/>
      <c r="M403" s="166"/>
      <c r="N403" s="167"/>
      <c r="O403" s="57"/>
      <c r="P403" s="57"/>
      <c r="Q403" s="57"/>
      <c r="R403" s="57"/>
      <c r="S403" s="57"/>
      <c r="T403" s="57"/>
      <c r="U403" s="5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T403" s="14" t="s">
        <v>143</v>
      </c>
      <c r="AU403" s="14" t="s">
        <v>142</v>
      </c>
    </row>
    <row r="404" spans="1:65" s="2" customFormat="1" ht="24.2" customHeight="1">
      <c r="A404" s="28"/>
      <c r="B404" s="150"/>
      <c r="C404" s="168" t="s">
        <v>686</v>
      </c>
      <c r="D404" s="168" t="s">
        <v>131</v>
      </c>
      <c r="E404" s="169" t="s">
        <v>894</v>
      </c>
      <c r="F404" s="170" t="s">
        <v>895</v>
      </c>
      <c r="G404" s="171" t="s">
        <v>401</v>
      </c>
      <c r="H404" s="172">
        <v>4.59</v>
      </c>
      <c r="I404" s="173">
        <v>7.7</v>
      </c>
      <c r="J404" s="173">
        <f>ROUND(I404*H404,2)</f>
        <v>35.340000000000003</v>
      </c>
      <c r="K404" s="174"/>
      <c r="L404" s="175"/>
      <c r="M404" s="176" t="s">
        <v>1</v>
      </c>
      <c r="N404" s="177" t="s">
        <v>40</v>
      </c>
      <c r="O404" s="160">
        <v>0</v>
      </c>
      <c r="P404" s="160">
        <f>O404*H404</f>
        <v>0</v>
      </c>
      <c r="Q404" s="160">
        <v>0</v>
      </c>
      <c r="R404" s="160">
        <f>Q404*H404</f>
        <v>0</v>
      </c>
      <c r="S404" s="160">
        <v>0</v>
      </c>
      <c r="T404" s="160">
        <f>S404*H404</f>
        <v>0</v>
      </c>
      <c r="U404" s="161" t="s">
        <v>1</v>
      </c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R404" s="162" t="s">
        <v>196</v>
      </c>
      <c r="AT404" s="162" t="s">
        <v>131</v>
      </c>
      <c r="AU404" s="162" t="s">
        <v>142</v>
      </c>
      <c r="AY404" s="14" t="s">
        <v>134</v>
      </c>
      <c r="BE404" s="163">
        <f>IF(N404="základná",J404,0)</f>
        <v>0</v>
      </c>
      <c r="BF404" s="163">
        <f>IF(N404="znížená",J404,0)</f>
        <v>35.340000000000003</v>
      </c>
      <c r="BG404" s="163">
        <f>IF(N404="zákl. prenesená",J404,0)</f>
        <v>0</v>
      </c>
      <c r="BH404" s="163">
        <f>IF(N404="zníž. prenesená",J404,0)</f>
        <v>0</v>
      </c>
      <c r="BI404" s="163">
        <f>IF(N404="nulová",J404,0)</f>
        <v>0</v>
      </c>
      <c r="BJ404" s="14" t="s">
        <v>142</v>
      </c>
      <c r="BK404" s="163">
        <f>ROUND(I404*H404,2)</f>
        <v>35.340000000000003</v>
      </c>
      <c r="BL404" s="14" t="s">
        <v>169</v>
      </c>
      <c r="BM404" s="162" t="s">
        <v>147</v>
      </c>
    </row>
    <row r="405" spans="1:65" s="2" customFormat="1" ht="19.5">
      <c r="A405" s="28"/>
      <c r="B405" s="29"/>
      <c r="C405" s="28"/>
      <c r="D405" s="164" t="s">
        <v>143</v>
      </c>
      <c r="E405" s="28"/>
      <c r="F405" s="165" t="s">
        <v>895</v>
      </c>
      <c r="G405" s="28"/>
      <c r="H405" s="28"/>
      <c r="I405" s="28"/>
      <c r="J405" s="28"/>
      <c r="K405" s="28"/>
      <c r="L405" s="29"/>
      <c r="M405" s="166"/>
      <c r="N405" s="167"/>
      <c r="O405" s="57"/>
      <c r="P405" s="57"/>
      <c r="Q405" s="57"/>
      <c r="R405" s="57"/>
      <c r="S405" s="57"/>
      <c r="T405" s="57"/>
      <c r="U405" s="5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T405" s="14" t="s">
        <v>143</v>
      </c>
      <c r="AU405" s="14" t="s">
        <v>142</v>
      </c>
    </row>
    <row r="406" spans="1:65" s="2" customFormat="1" ht="16.5" customHeight="1">
      <c r="A406" s="28"/>
      <c r="B406" s="150"/>
      <c r="C406" s="151" t="s">
        <v>896</v>
      </c>
      <c r="D406" s="151" t="s">
        <v>137</v>
      </c>
      <c r="E406" s="152" t="s">
        <v>897</v>
      </c>
      <c r="F406" s="153" t="s">
        <v>898</v>
      </c>
      <c r="G406" s="154" t="s">
        <v>401</v>
      </c>
      <c r="H406" s="155">
        <v>80.64</v>
      </c>
      <c r="I406" s="156">
        <v>5.57</v>
      </c>
      <c r="J406" s="156">
        <f>ROUND(I406*H406,2)</f>
        <v>449.16</v>
      </c>
      <c r="K406" s="157"/>
      <c r="L406" s="29"/>
      <c r="M406" s="158" t="s">
        <v>1</v>
      </c>
      <c r="N406" s="159" t="s">
        <v>40</v>
      </c>
      <c r="O406" s="160">
        <v>0</v>
      </c>
      <c r="P406" s="160">
        <f>O406*H406</f>
        <v>0</v>
      </c>
      <c r="Q406" s="160">
        <v>0</v>
      </c>
      <c r="R406" s="160">
        <f>Q406*H406</f>
        <v>0</v>
      </c>
      <c r="S406" s="160">
        <v>0</v>
      </c>
      <c r="T406" s="160">
        <f>S406*H406</f>
        <v>0</v>
      </c>
      <c r="U406" s="161" t="s">
        <v>1</v>
      </c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162" t="s">
        <v>169</v>
      </c>
      <c r="AT406" s="162" t="s">
        <v>137</v>
      </c>
      <c r="AU406" s="162" t="s">
        <v>142</v>
      </c>
      <c r="AY406" s="14" t="s">
        <v>134</v>
      </c>
      <c r="BE406" s="163">
        <f>IF(N406="základná",J406,0)</f>
        <v>0</v>
      </c>
      <c r="BF406" s="163">
        <f>IF(N406="znížená",J406,0)</f>
        <v>449.16</v>
      </c>
      <c r="BG406" s="163">
        <f>IF(N406="zákl. prenesená",J406,0)</f>
        <v>0</v>
      </c>
      <c r="BH406" s="163">
        <f>IF(N406="zníž. prenesená",J406,0)</f>
        <v>0</v>
      </c>
      <c r="BI406" s="163">
        <f>IF(N406="nulová",J406,0)</f>
        <v>0</v>
      </c>
      <c r="BJ406" s="14" t="s">
        <v>142</v>
      </c>
      <c r="BK406" s="163">
        <f>ROUND(I406*H406,2)</f>
        <v>449.16</v>
      </c>
      <c r="BL406" s="14" t="s">
        <v>169</v>
      </c>
      <c r="BM406" s="162" t="s">
        <v>899</v>
      </c>
    </row>
    <row r="407" spans="1:65" s="2" customFormat="1">
      <c r="A407" s="28"/>
      <c r="B407" s="29"/>
      <c r="C407" s="28"/>
      <c r="D407" s="164" t="s">
        <v>143</v>
      </c>
      <c r="E407" s="28"/>
      <c r="F407" s="165" t="s">
        <v>898</v>
      </c>
      <c r="G407" s="28"/>
      <c r="H407" s="28"/>
      <c r="I407" s="28"/>
      <c r="J407" s="28"/>
      <c r="K407" s="28"/>
      <c r="L407" s="29"/>
      <c r="M407" s="166"/>
      <c r="N407" s="167"/>
      <c r="O407" s="57"/>
      <c r="P407" s="57"/>
      <c r="Q407" s="57"/>
      <c r="R407" s="57"/>
      <c r="S407" s="57"/>
      <c r="T407" s="57"/>
      <c r="U407" s="5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T407" s="14" t="s">
        <v>143</v>
      </c>
      <c r="AU407" s="14" t="s">
        <v>142</v>
      </c>
    </row>
    <row r="408" spans="1:65" s="2" customFormat="1" ht="24.2" customHeight="1">
      <c r="A408" s="28"/>
      <c r="B408" s="150"/>
      <c r="C408" s="168" t="s">
        <v>690</v>
      </c>
      <c r="D408" s="168" t="s">
        <v>131</v>
      </c>
      <c r="E408" s="169" t="s">
        <v>900</v>
      </c>
      <c r="F408" s="170" t="s">
        <v>901</v>
      </c>
      <c r="G408" s="171" t="s">
        <v>401</v>
      </c>
      <c r="H408" s="172">
        <v>83.06</v>
      </c>
      <c r="I408" s="173">
        <v>25.41</v>
      </c>
      <c r="J408" s="173">
        <f>ROUND(I408*H408,2)</f>
        <v>2110.5500000000002</v>
      </c>
      <c r="K408" s="174"/>
      <c r="L408" s="175"/>
      <c r="M408" s="176" t="s">
        <v>1</v>
      </c>
      <c r="N408" s="177" t="s">
        <v>40</v>
      </c>
      <c r="O408" s="160">
        <v>0</v>
      </c>
      <c r="P408" s="160">
        <f>O408*H408</f>
        <v>0</v>
      </c>
      <c r="Q408" s="160">
        <v>0</v>
      </c>
      <c r="R408" s="160">
        <f>Q408*H408</f>
        <v>0</v>
      </c>
      <c r="S408" s="160">
        <v>0</v>
      </c>
      <c r="T408" s="160">
        <f>S408*H408</f>
        <v>0</v>
      </c>
      <c r="U408" s="161" t="s">
        <v>1</v>
      </c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R408" s="162" t="s">
        <v>196</v>
      </c>
      <c r="AT408" s="162" t="s">
        <v>131</v>
      </c>
      <c r="AU408" s="162" t="s">
        <v>142</v>
      </c>
      <c r="AY408" s="14" t="s">
        <v>134</v>
      </c>
      <c r="BE408" s="163">
        <f>IF(N408="základná",J408,0)</f>
        <v>0</v>
      </c>
      <c r="BF408" s="163">
        <f>IF(N408="znížená",J408,0)</f>
        <v>2110.5500000000002</v>
      </c>
      <c r="BG408" s="163">
        <f>IF(N408="zákl. prenesená",J408,0)</f>
        <v>0</v>
      </c>
      <c r="BH408" s="163">
        <f>IF(N408="zníž. prenesená",J408,0)</f>
        <v>0</v>
      </c>
      <c r="BI408" s="163">
        <f>IF(N408="nulová",J408,0)</f>
        <v>0</v>
      </c>
      <c r="BJ408" s="14" t="s">
        <v>142</v>
      </c>
      <c r="BK408" s="163">
        <f>ROUND(I408*H408,2)</f>
        <v>2110.5500000000002</v>
      </c>
      <c r="BL408" s="14" t="s">
        <v>169</v>
      </c>
      <c r="BM408" s="162" t="s">
        <v>902</v>
      </c>
    </row>
    <row r="409" spans="1:65" s="2" customFormat="1">
      <c r="A409" s="28"/>
      <c r="B409" s="29"/>
      <c r="C409" s="28"/>
      <c r="D409" s="164" t="s">
        <v>143</v>
      </c>
      <c r="E409" s="28"/>
      <c r="F409" s="165" t="s">
        <v>901</v>
      </c>
      <c r="G409" s="28"/>
      <c r="H409" s="28"/>
      <c r="I409" s="28"/>
      <c r="J409" s="28"/>
      <c r="K409" s="28"/>
      <c r="L409" s="29"/>
      <c r="M409" s="166"/>
      <c r="N409" s="167"/>
      <c r="O409" s="57"/>
      <c r="P409" s="57"/>
      <c r="Q409" s="57"/>
      <c r="R409" s="57"/>
      <c r="S409" s="57"/>
      <c r="T409" s="57"/>
      <c r="U409" s="5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T409" s="14" t="s">
        <v>143</v>
      </c>
      <c r="AU409" s="14" t="s">
        <v>142</v>
      </c>
    </row>
    <row r="410" spans="1:65" s="2" customFormat="1" ht="24.2" customHeight="1">
      <c r="A410" s="28"/>
      <c r="B410" s="150"/>
      <c r="C410" s="151" t="s">
        <v>903</v>
      </c>
      <c r="D410" s="151" t="s">
        <v>137</v>
      </c>
      <c r="E410" s="152" t="s">
        <v>904</v>
      </c>
      <c r="F410" s="153" t="s">
        <v>905</v>
      </c>
      <c r="G410" s="154" t="s">
        <v>401</v>
      </c>
      <c r="H410" s="155">
        <v>591.25</v>
      </c>
      <c r="I410" s="156">
        <v>6.5</v>
      </c>
      <c r="J410" s="156">
        <f>ROUND(I410*H410,2)</f>
        <v>3843.13</v>
      </c>
      <c r="K410" s="157"/>
      <c r="L410" s="29"/>
      <c r="M410" s="158" t="s">
        <v>1</v>
      </c>
      <c r="N410" s="159" t="s">
        <v>40</v>
      </c>
      <c r="O410" s="160">
        <v>0</v>
      </c>
      <c r="P410" s="160">
        <f>O410*H410</f>
        <v>0</v>
      </c>
      <c r="Q410" s="160">
        <v>0</v>
      </c>
      <c r="R410" s="160">
        <f>Q410*H410</f>
        <v>0</v>
      </c>
      <c r="S410" s="160">
        <v>0</v>
      </c>
      <c r="T410" s="160">
        <f>S410*H410</f>
        <v>0</v>
      </c>
      <c r="U410" s="161" t="s">
        <v>1</v>
      </c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R410" s="162" t="s">
        <v>169</v>
      </c>
      <c r="AT410" s="162" t="s">
        <v>137</v>
      </c>
      <c r="AU410" s="162" t="s">
        <v>142</v>
      </c>
      <c r="AY410" s="14" t="s">
        <v>134</v>
      </c>
      <c r="BE410" s="163">
        <f>IF(N410="základná",J410,0)</f>
        <v>0</v>
      </c>
      <c r="BF410" s="163">
        <f>IF(N410="znížená",J410,0)</f>
        <v>3843.13</v>
      </c>
      <c r="BG410" s="163">
        <f>IF(N410="zákl. prenesená",J410,0)</f>
        <v>0</v>
      </c>
      <c r="BH410" s="163">
        <f>IF(N410="zníž. prenesená",J410,0)</f>
        <v>0</v>
      </c>
      <c r="BI410" s="163">
        <f>IF(N410="nulová",J410,0)</f>
        <v>0</v>
      </c>
      <c r="BJ410" s="14" t="s">
        <v>142</v>
      </c>
      <c r="BK410" s="163">
        <f>ROUND(I410*H410,2)</f>
        <v>3843.13</v>
      </c>
      <c r="BL410" s="14" t="s">
        <v>169</v>
      </c>
      <c r="BM410" s="162" t="s">
        <v>906</v>
      </c>
    </row>
    <row r="411" spans="1:65" s="2" customFormat="1" ht="19.5">
      <c r="A411" s="28"/>
      <c r="B411" s="29"/>
      <c r="C411" s="28"/>
      <c r="D411" s="164" t="s">
        <v>143</v>
      </c>
      <c r="E411" s="28"/>
      <c r="F411" s="165" t="s">
        <v>905</v>
      </c>
      <c r="G411" s="28"/>
      <c r="H411" s="28"/>
      <c r="I411" s="28"/>
      <c r="J411" s="28"/>
      <c r="K411" s="28"/>
      <c r="L411" s="29"/>
      <c r="M411" s="166"/>
      <c r="N411" s="167"/>
      <c r="O411" s="57"/>
      <c r="P411" s="57"/>
      <c r="Q411" s="57"/>
      <c r="R411" s="57"/>
      <c r="S411" s="57"/>
      <c r="T411" s="57"/>
      <c r="U411" s="5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T411" s="14" t="s">
        <v>143</v>
      </c>
      <c r="AU411" s="14" t="s">
        <v>142</v>
      </c>
    </row>
    <row r="412" spans="1:65" s="2" customFormat="1" ht="16.5" customHeight="1">
      <c r="A412" s="28"/>
      <c r="B412" s="150"/>
      <c r="C412" s="168" t="s">
        <v>693</v>
      </c>
      <c r="D412" s="168" t="s">
        <v>131</v>
      </c>
      <c r="E412" s="169" t="s">
        <v>907</v>
      </c>
      <c r="F412" s="170" t="s">
        <v>908</v>
      </c>
      <c r="G412" s="171" t="s">
        <v>401</v>
      </c>
      <c r="H412" s="172">
        <v>608.99</v>
      </c>
      <c r="I412" s="173">
        <v>31.9</v>
      </c>
      <c r="J412" s="173">
        <f>ROUND(I412*H412,2)</f>
        <v>19426.78</v>
      </c>
      <c r="K412" s="174"/>
      <c r="L412" s="175"/>
      <c r="M412" s="176" t="s">
        <v>1</v>
      </c>
      <c r="N412" s="177" t="s">
        <v>40</v>
      </c>
      <c r="O412" s="160">
        <v>0</v>
      </c>
      <c r="P412" s="160">
        <f>O412*H412</f>
        <v>0</v>
      </c>
      <c r="Q412" s="160">
        <v>0</v>
      </c>
      <c r="R412" s="160">
        <f>Q412*H412</f>
        <v>0</v>
      </c>
      <c r="S412" s="160">
        <v>0</v>
      </c>
      <c r="T412" s="160">
        <f>S412*H412</f>
        <v>0</v>
      </c>
      <c r="U412" s="161" t="s">
        <v>1</v>
      </c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R412" s="162" t="s">
        <v>196</v>
      </c>
      <c r="AT412" s="162" t="s">
        <v>131</v>
      </c>
      <c r="AU412" s="162" t="s">
        <v>142</v>
      </c>
      <c r="AY412" s="14" t="s">
        <v>134</v>
      </c>
      <c r="BE412" s="163">
        <f>IF(N412="základná",J412,0)</f>
        <v>0</v>
      </c>
      <c r="BF412" s="163">
        <f>IF(N412="znížená",J412,0)</f>
        <v>19426.78</v>
      </c>
      <c r="BG412" s="163">
        <f>IF(N412="zákl. prenesená",J412,0)</f>
        <v>0</v>
      </c>
      <c r="BH412" s="163">
        <f>IF(N412="zníž. prenesená",J412,0)</f>
        <v>0</v>
      </c>
      <c r="BI412" s="163">
        <f>IF(N412="nulová",J412,0)</f>
        <v>0</v>
      </c>
      <c r="BJ412" s="14" t="s">
        <v>142</v>
      </c>
      <c r="BK412" s="163">
        <f>ROUND(I412*H412,2)</f>
        <v>19426.78</v>
      </c>
      <c r="BL412" s="14" t="s">
        <v>169</v>
      </c>
      <c r="BM412" s="162" t="s">
        <v>909</v>
      </c>
    </row>
    <row r="413" spans="1:65" s="2" customFormat="1">
      <c r="A413" s="28"/>
      <c r="B413" s="29"/>
      <c r="C413" s="28"/>
      <c r="D413" s="164" t="s">
        <v>143</v>
      </c>
      <c r="E413" s="28"/>
      <c r="F413" s="165" t="s">
        <v>908</v>
      </c>
      <c r="G413" s="28"/>
      <c r="H413" s="28"/>
      <c r="I413" s="28"/>
      <c r="J413" s="28"/>
      <c r="K413" s="28"/>
      <c r="L413" s="29"/>
      <c r="M413" s="166"/>
      <c r="N413" s="167"/>
      <c r="O413" s="57"/>
      <c r="P413" s="57"/>
      <c r="Q413" s="57"/>
      <c r="R413" s="57"/>
      <c r="S413" s="57"/>
      <c r="T413" s="57"/>
      <c r="U413" s="5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T413" s="14" t="s">
        <v>143</v>
      </c>
      <c r="AU413" s="14" t="s">
        <v>142</v>
      </c>
    </row>
    <row r="414" spans="1:65" s="2" customFormat="1" ht="24.2" customHeight="1">
      <c r="A414" s="28"/>
      <c r="B414" s="150"/>
      <c r="C414" s="151" t="s">
        <v>910</v>
      </c>
      <c r="D414" s="151" t="s">
        <v>137</v>
      </c>
      <c r="E414" s="152" t="s">
        <v>911</v>
      </c>
      <c r="F414" s="153" t="s">
        <v>912</v>
      </c>
      <c r="G414" s="154" t="s">
        <v>263</v>
      </c>
      <c r="H414" s="155">
        <v>353.28</v>
      </c>
      <c r="I414" s="156">
        <v>1.54</v>
      </c>
      <c r="J414" s="156">
        <f>ROUND(I414*H414,2)</f>
        <v>544.04999999999995</v>
      </c>
      <c r="K414" s="157"/>
      <c r="L414" s="29"/>
      <c r="M414" s="158" t="s">
        <v>1</v>
      </c>
      <c r="N414" s="159" t="s">
        <v>40</v>
      </c>
      <c r="O414" s="160">
        <v>0</v>
      </c>
      <c r="P414" s="160">
        <f>O414*H414</f>
        <v>0</v>
      </c>
      <c r="Q414" s="160">
        <v>0</v>
      </c>
      <c r="R414" s="160">
        <f>Q414*H414</f>
        <v>0</v>
      </c>
      <c r="S414" s="160">
        <v>0</v>
      </c>
      <c r="T414" s="160">
        <f>S414*H414</f>
        <v>0</v>
      </c>
      <c r="U414" s="161" t="s">
        <v>1</v>
      </c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R414" s="162" t="s">
        <v>169</v>
      </c>
      <c r="AT414" s="162" t="s">
        <v>137</v>
      </c>
      <c r="AU414" s="162" t="s">
        <v>142</v>
      </c>
      <c r="AY414" s="14" t="s">
        <v>134</v>
      </c>
      <c r="BE414" s="163">
        <f>IF(N414="základná",J414,0)</f>
        <v>0</v>
      </c>
      <c r="BF414" s="163">
        <f>IF(N414="znížená",J414,0)</f>
        <v>544.04999999999995</v>
      </c>
      <c r="BG414" s="163">
        <f>IF(N414="zákl. prenesená",J414,0)</f>
        <v>0</v>
      </c>
      <c r="BH414" s="163">
        <f>IF(N414="zníž. prenesená",J414,0)</f>
        <v>0</v>
      </c>
      <c r="BI414" s="163">
        <f>IF(N414="nulová",J414,0)</f>
        <v>0</v>
      </c>
      <c r="BJ414" s="14" t="s">
        <v>142</v>
      </c>
      <c r="BK414" s="163">
        <f>ROUND(I414*H414,2)</f>
        <v>544.04999999999995</v>
      </c>
      <c r="BL414" s="14" t="s">
        <v>169</v>
      </c>
      <c r="BM414" s="162" t="s">
        <v>913</v>
      </c>
    </row>
    <row r="415" spans="1:65" s="2" customFormat="1" ht="19.5">
      <c r="A415" s="28"/>
      <c r="B415" s="29"/>
      <c r="C415" s="28"/>
      <c r="D415" s="164" t="s">
        <v>143</v>
      </c>
      <c r="E415" s="28"/>
      <c r="F415" s="165" t="s">
        <v>912</v>
      </c>
      <c r="G415" s="28"/>
      <c r="H415" s="28"/>
      <c r="I415" s="28"/>
      <c r="J415" s="28"/>
      <c r="K415" s="28"/>
      <c r="L415" s="29"/>
      <c r="M415" s="166"/>
      <c r="N415" s="167"/>
      <c r="O415" s="57"/>
      <c r="P415" s="57"/>
      <c r="Q415" s="57"/>
      <c r="R415" s="57"/>
      <c r="S415" s="57"/>
      <c r="T415" s="57"/>
      <c r="U415" s="5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T415" s="14" t="s">
        <v>143</v>
      </c>
      <c r="AU415" s="14" t="s">
        <v>142</v>
      </c>
    </row>
    <row r="416" spans="1:65" s="12" customFormat="1" ht="22.9" customHeight="1">
      <c r="B416" s="138"/>
      <c r="D416" s="139" t="s">
        <v>73</v>
      </c>
      <c r="E416" s="148" t="s">
        <v>914</v>
      </c>
      <c r="F416" s="148" t="s">
        <v>915</v>
      </c>
      <c r="J416" s="149">
        <f>BK416</f>
        <v>44</v>
      </c>
      <c r="L416" s="138"/>
      <c r="M416" s="142"/>
      <c r="N416" s="143"/>
      <c r="O416" s="143"/>
      <c r="P416" s="144">
        <f>SUM(P417:P418)</f>
        <v>0</v>
      </c>
      <c r="Q416" s="143"/>
      <c r="R416" s="144">
        <f>SUM(R417:R418)</f>
        <v>0</v>
      </c>
      <c r="S416" s="143"/>
      <c r="T416" s="144">
        <f>SUM(T417:T418)</f>
        <v>0</v>
      </c>
      <c r="U416" s="145"/>
      <c r="AR416" s="139" t="s">
        <v>142</v>
      </c>
      <c r="AT416" s="146" t="s">
        <v>73</v>
      </c>
      <c r="AU416" s="146" t="s">
        <v>82</v>
      </c>
      <c r="AY416" s="139" t="s">
        <v>134</v>
      </c>
      <c r="BK416" s="147">
        <f>SUM(BK417:BK418)</f>
        <v>44</v>
      </c>
    </row>
    <row r="417" spans="1:65" s="2" customFormat="1" ht="16.5" customHeight="1">
      <c r="A417" s="28"/>
      <c r="B417" s="150"/>
      <c r="C417" s="151" t="s">
        <v>697</v>
      </c>
      <c r="D417" s="151" t="s">
        <v>137</v>
      </c>
      <c r="E417" s="152" t="s">
        <v>916</v>
      </c>
      <c r="F417" s="153" t="s">
        <v>917</v>
      </c>
      <c r="G417" s="154" t="s">
        <v>151</v>
      </c>
      <c r="H417" s="155">
        <v>4</v>
      </c>
      <c r="I417" s="156">
        <v>11</v>
      </c>
      <c r="J417" s="156">
        <f>ROUND(I417*H417,2)</f>
        <v>44</v>
      </c>
      <c r="K417" s="157"/>
      <c r="L417" s="29"/>
      <c r="M417" s="158" t="s">
        <v>1</v>
      </c>
      <c r="N417" s="159" t="s">
        <v>40</v>
      </c>
      <c r="O417" s="160">
        <v>0</v>
      </c>
      <c r="P417" s="160">
        <f>O417*H417</f>
        <v>0</v>
      </c>
      <c r="Q417" s="160">
        <v>0</v>
      </c>
      <c r="R417" s="160">
        <f>Q417*H417</f>
        <v>0</v>
      </c>
      <c r="S417" s="160">
        <v>0</v>
      </c>
      <c r="T417" s="160">
        <f>S417*H417</f>
        <v>0</v>
      </c>
      <c r="U417" s="161" t="s">
        <v>1</v>
      </c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R417" s="162" t="s">
        <v>169</v>
      </c>
      <c r="AT417" s="162" t="s">
        <v>137</v>
      </c>
      <c r="AU417" s="162" t="s">
        <v>142</v>
      </c>
      <c r="AY417" s="14" t="s">
        <v>134</v>
      </c>
      <c r="BE417" s="163">
        <f>IF(N417="základná",J417,0)</f>
        <v>0</v>
      </c>
      <c r="BF417" s="163">
        <f>IF(N417="znížená",J417,0)</f>
        <v>44</v>
      </c>
      <c r="BG417" s="163">
        <f>IF(N417="zákl. prenesená",J417,0)</f>
        <v>0</v>
      </c>
      <c r="BH417" s="163">
        <f>IF(N417="zníž. prenesená",J417,0)</f>
        <v>0</v>
      </c>
      <c r="BI417" s="163">
        <f>IF(N417="nulová",J417,0)</f>
        <v>0</v>
      </c>
      <c r="BJ417" s="14" t="s">
        <v>142</v>
      </c>
      <c r="BK417" s="163">
        <f>ROUND(I417*H417,2)</f>
        <v>44</v>
      </c>
      <c r="BL417" s="14" t="s">
        <v>169</v>
      </c>
      <c r="BM417" s="162" t="s">
        <v>918</v>
      </c>
    </row>
    <row r="418" spans="1:65" s="2" customFormat="1">
      <c r="A418" s="28"/>
      <c r="B418" s="29"/>
      <c r="C418" s="28"/>
      <c r="D418" s="164" t="s">
        <v>143</v>
      </c>
      <c r="E418" s="28"/>
      <c r="F418" s="165" t="s">
        <v>917</v>
      </c>
      <c r="G418" s="28"/>
      <c r="H418" s="28"/>
      <c r="I418" s="28"/>
      <c r="J418" s="28"/>
      <c r="K418" s="28"/>
      <c r="L418" s="29"/>
      <c r="M418" s="166"/>
      <c r="N418" s="167"/>
      <c r="O418" s="57"/>
      <c r="P418" s="57"/>
      <c r="Q418" s="57"/>
      <c r="R418" s="57"/>
      <c r="S418" s="57"/>
      <c r="T418" s="57"/>
      <c r="U418" s="5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T418" s="14" t="s">
        <v>143</v>
      </c>
      <c r="AU418" s="14" t="s">
        <v>142</v>
      </c>
    </row>
    <row r="419" spans="1:65" s="12" customFormat="1" ht="22.9" customHeight="1">
      <c r="B419" s="138"/>
      <c r="D419" s="139" t="s">
        <v>73</v>
      </c>
      <c r="E419" s="148" t="s">
        <v>919</v>
      </c>
      <c r="F419" s="148" t="s">
        <v>920</v>
      </c>
      <c r="J419" s="149">
        <f>BK419</f>
        <v>199.55</v>
      </c>
      <c r="L419" s="138"/>
      <c r="M419" s="142"/>
      <c r="N419" s="143"/>
      <c r="O419" s="143"/>
      <c r="P419" s="144">
        <f>SUM(P420:P423)</f>
        <v>0</v>
      </c>
      <c r="Q419" s="143"/>
      <c r="R419" s="144">
        <f>SUM(R420:R423)</f>
        <v>0</v>
      </c>
      <c r="S419" s="143"/>
      <c r="T419" s="144">
        <f>SUM(T420:T423)</f>
        <v>0</v>
      </c>
      <c r="U419" s="145"/>
      <c r="AR419" s="139" t="s">
        <v>142</v>
      </c>
      <c r="AT419" s="146" t="s">
        <v>73</v>
      </c>
      <c r="AU419" s="146" t="s">
        <v>82</v>
      </c>
      <c r="AY419" s="139" t="s">
        <v>134</v>
      </c>
      <c r="BK419" s="147">
        <f>SUM(BK420:BK423)</f>
        <v>199.55</v>
      </c>
    </row>
    <row r="420" spans="1:65" s="2" customFormat="1" ht="24.2" customHeight="1">
      <c r="A420" s="28"/>
      <c r="B420" s="150"/>
      <c r="C420" s="151" t="s">
        <v>921</v>
      </c>
      <c r="D420" s="151" t="s">
        <v>137</v>
      </c>
      <c r="E420" s="152" t="s">
        <v>922</v>
      </c>
      <c r="F420" s="153" t="s">
        <v>923</v>
      </c>
      <c r="G420" s="154" t="s">
        <v>401</v>
      </c>
      <c r="H420" s="155">
        <v>4.5</v>
      </c>
      <c r="I420" s="156">
        <v>42.43</v>
      </c>
      <c r="J420" s="156">
        <f>ROUND(I420*H420,2)</f>
        <v>190.94</v>
      </c>
      <c r="K420" s="157"/>
      <c r="L420" s="29"/>
      <c r="M420" s="158" t="s">
        <v>1</v>
      </c>
      <c r="N420" s="159" t="s">
        <v>40</v>
      </c>
      <c r="O420" s="160">
        <v>0</v>
      </c>
      <c r="P420" s="160">
        <f>O420*H420</f>
        <v>0</v>
      </c>
      <c r="Q420" s="160">
        <v>0</v>
      </c>
      <c r="R420" s="160">
        <f>Q420*H420</f>
        <v>0</v>
      </c>
      <c r="S420" s="160">
        <v>0</v>
      </c>
      <c r="T420" s="160">
        <f>S420*H420</f>
        <v>0</v>
      </c>
      <c r="U420" s="161" t="s">
        <v>1</v>
      </c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R420" s="162" t="s">
        <v>169</v>
      </c>
      <c r="AT420" s="162" t="s">
        <v>137</v>
      </c>
      <c r="AU420" s="162" t="s">
        <v>142</v>
      </c>
      <c r="AY420" s="14" t="s">
        <v>134</v>
      </c>
      <c r="BE420" s="163">
        <f>IF(N420="základná",J420,0)</f>
        <v>0</v>
      </c>
      <c r="BF420" s="163">
        <f>IF(N420="znížená",J420,0)</f>
        <v>190.94</v>
      </c>
      <c r="BG420" s="163">
        <f>IF(N420="zákl. prenesená",J420,0)</f>
        <v>0</v>
      </c>
      <c r="BH420" s="163">
        <f>IF(N420="zníž. prenesená",J420,0)</f>
        <v>0</v>
      </c>
      <c r="BI420" s="163">
        <f>IF(N420="nulová",J420,0)</f>
        <v>0</v>
      </c>
      <c r="BJ420" s="14" t="s">
        <v>142</v>
      </c>
      <c r="BK420" s="163">
        <f>ROUND(I420*H420,2)</f>
        <v>190.94</v>
      </c>
      <c r="BL420" s="14" t="s">
        <v>169</v>
      </c>
      <c r="BM420" s="162" t="s">
        <v>924</v>
      </c>
    </row>
    <row r="421" spans="1:65" s="2" customFormat="1">
      <c r="A421" s="28"/>
      <c r="B421" s="29"/>
      <c r="C421" s="28"/>
      <c r="D421" s="164" t="s">
        <v>143</v>
      </c>
      <c r="E421" s="28"/>
      <c r="F421" s="165" t="s">
        <v>923</v>
      </c>
      <c r="G421" s="28"/>
      <c r="H421" s="28"/>
      <c r="I421" s="28"/>
      <c r="J421" s="28"/>
      <c r="K421" s="28"/>
      <c r="L421" s="29"/>
      <c r="M421" s="166"/>
      <c r="N421" s="167"/>
      <c r="O421" s="57"/>
      <c r="P421" s="57"/>
      <c r="Q421" s="57"/>
      <c r="R421" s="57"/>
      <c r="S421" s="57"/>
      <c r="T421" s="57"/>
      <c r="U421" s="5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T421" s="14" t="s">
        <v>143</v>
      </c>
      <c r="AU421" s="14" t="s">
        <v>142</v>
      </c>
    </row>
    <row r="422" spans="1:65" s="2" customFormat="1" ht="24.2" customHeight="1">
      <c r="A422" s="28"/>
      <c r="B422" s="150"/>
      <c r="C422" s="151" t="s">
        <v>700</v>
      </c>
      <c r="D422" s="151" t="s">
        <v>137</v>
      </c>
      <c r="E422" s="152" t="s">
        <v>925</v>
      </c>
      <c r="F422" s="153" t="s">
        <v>926</v>
      </c>
      <c r="G422" s="154" t="s">
        <v>263</v>
      </c>
      <c r="H422" s="155">
        <v>1.74</v>
      </c>
      <c r="I422" s="156">
        <v>4.95</v>
      </c>
      <c r="J422" s="156">
        <f>ROUND(I422*H422,2)</f>
        <v>8.61</v>
      </c>
      <c r="K422" s="157"/>
      <c r="L422" s="29"/>
      <c r="M422" s="158" t="s">
        <v>1</v>
      </c>
      <c r="N422" s="159" t="s">
        <v>40</v>
      </c>
      <c r="O422" s="160">
        <v>0</v>
      </c>
      <c r="P422" s="160">
        <f>O422*H422</f>
        <v>0</v>
      </c>
      <c r="Q422" s="160">
        <v>0</v>
      </c>
      <c r="R422" s="160">
        <f>Q422*H422</f>
        <v>0</v>
      </c>
      <c r="S422" s="160">
        <v>0</v>
      </c>
      <c r="T422" s="160">
        <f>S422*H422</f>
        <v>0</v>
      </c>
      <c r="U422" s="161" t="s">
        <v>1</v>
      </c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R422" s="162" t="s">
        <v>169</v>
      </c>
      <c r="AT422" s="162" t="s">
        <v>137</v>
      </c>
      <c r="AU422" s="162" t="s">
        <v>142</v>
      </c>
      <c r="AY422" s="14" t="s">
        <v>134</v>
      </c>
      <c r="BE422" s="163">
        <f>IF(N422="základná",J422,0)</f>
        <v>0</v>
      </c>
      <c r="BF422" s="163">
        <f>IF(N422="znížená",J422,0)</f>
        <v>8.61</v>
      </c>
      <c r="BG422" s="163">
        <f>IF(N422="zákl. prenesená",J422,0)</f>
        <v>0</v>
      </c>
      <c r="BH422" s="163">
        <f>IF(N422="zníž. prenesená",J422,0)</f>
        <v>0</v>
      </c>
      <c r="BI422" s="163">
        <f>IF(N422="nulová",J422,0)</f>
        <v>0</v>
      </c>
      <c r="BJ422" s="14" t="s">
        <v>142</v>
      </c>
      <c r="BK422" s="163">
        <f>ROUND(I422*H422,2)</f>
        <v>8.61</v>
      </c>
      <c r="BL422" s="14" t="s">
        <v>169</v>
      </c>
      <c r="BM422" s="162" t="s">
        <v>927</v>
      </c>
    </row>
    <row r="423" spans="1:65" s="2" customFormat="1">
      <c r="A423" s="28"/>
      <c r="B423" s="29"/>
      <c r="C423" s="28"/>
      <c r="D423" s="164" t="s">
        <v>143</v>
      </c>
      <c r="E423" s="28"/>
      <c r="F423" s="165" t="s">
        <v>926</v>
      </c>
      <c r="G423" s="28"/>
      <c r="H423" s="28"/>
      <c r="I423" s="28"/>
      <c r="J423" s="28"/>
      <c r="K423" s="28"/>
      <c r="L423" s="29"/>
      <c r="M423" s="166"/>
      <c r="N423" s="167"/>
      <c r="O423" s="57"/>
      <c r="P423" s="57"/>
      <c r="Q423" s="57"/>
      <c r="R423" s="57"/>
      <c r="S423" s="57"/>
      <c r="T423" s="57"/>
      <c r="U423" s="5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T423" s="14" t="s">
        <v>143</v>
      </c>
      <c r="AU423" s="14" t="s">
        <v>142</v>
      </c>
    </row>
    <row r="424" spans="1:65" s="12" customFormat="1" ht="22.9" customHeight="1">
      <c r="B424" s="138"/>
      <c r="D424" s="139" t="s">
        <v>73</v>
      </c>
      <c r="E424" s="148" t="s">
        <v>928</v>
      </c>
      <c r="F424" s="148" t="s">
        <v>929</v>
      </c>
      <c r="J424" s="149">
        <f>BK424</f>
        <v>4589.71</v>
      </c>
      <c r="L424" s="138"/>
      <c r="M424" s="142"/>
      <c r="N424" s="143"/>
      <c r="O424" s="143"/>
      <c r="P424" s="144">
        <f>SUM(P425:P440)</f>
        <v>0</v>
      </c>
      <c r="Q424" s="143"/>
      <c r="R424" s="144">
        <f>SUM(R425:R440)</f>
        <v>0</v>
      </c>
      <c r="S424" s="143"/>
      <c r="T424" s="144">
        <f>SUM(T425:T440)</f>
        <v>0</v>
      </c>
      <c r="U424" s="145"/>
      <c r="AR424" s="139" t="s">
        <v>142</v>
      </c>
      <c r="AT424" s="146" t="s">
        <v>73</v>
      </c>
      <c r="AU424" s="146" t="s">
        <v>82</v>
      </c>
      <c r="AY424" s="139" t="s">
        <v>134</v>
      </c>
      <c r="BK424" s="147">
        <f>SUM(BK425:BK440)</f>
        <v>4589.71</v>
      </c>
    </row>
    <row r="425" spans="1:65" s="2" customFormat="1" ht="37.9" customHeight="1">
      <c r="A425" s="28"/>
      <c r="B425" s="150"/>
      <c r="C425" s="151" t="s">
        <v>930</v>
      </c>
      <c r="D425" s="151" t="s">
        <v>137</v>
      </c>
      <c r="E425" s="152" t="s">
        <v>931</v>
      </c>
      <c r="F425" s="153" t="s">
        <v>932</v>
      </c>
      <c r="G425" s="154" t="s">
        <v>140</v>
      </c>
      <c r="H425" s="155">
        <v>4.3</v>
      </c>
      <c r="I425" s="156">
        <v>1.58</v>
      </c>
      <c r="J425" s="156">
        <f>ROUND(I425*H425,2)</f>
        <v>6.79</v>
      </c>
      <c r="K425" s="157"/>
      <c r="L425" s="29"/>
      <c r="M425" s="158" t="s">
        <v>1</v>
      </c>
      <c r="N425" s="159" t="s">
        <v>40</v>
      </c>
      <c r="O425" s="160">
        <v>0</v>
      </c>
      <c r="P425" s="160">
        <f>O425*H425</f>
        <v>0</v>
      </c>
      <c r="Q425" s="160">
        <v>0</v>
      </c>
      <c r="R425" s="160">
        <f>Q425*H425</f>
        <v>0</v>
      </c>
      <c r="S425" s="160">
        <v>0</v>
      </c>
      <c r="T425" s="160">
        <f>S425*H425</f>
        <v>0</v>
      </c>
      <c r="U425" s="161" t="s">
        <v>1</v>
      </c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R425" s="162" t="s">
        <v>169</v>
      </c>
      <c r="AT425" s="162" t="s">
        <v>137</v>
      </c>
      <c r="AU425" s="162" t="s">
        <v>142</v>
      </c>
      <c r="AY425" s="14" t="s">
        <v>134</v>
      </c>
      <c r="BE425" s="163">
        <f>IF(N425="základná",J425,0)</f>
        <v>0</v>
      </c>
      <c r="BF425" s="163">
        <f>IF(N425="znížená",J425,0)</f>
        <v>6.79</v>
      </c>
      <c r="BG425" s="163">
        <f>IF(N425="zákl. prenesená",J425,0)</f>
        <v>0</v>
      </c>
      <c r="BH425" s="163">
        <f>IF(N425="zníž. prenesená",J425,0)</f>
        <v>0</v>
      </c>
      <c r="BI425" s="163">
        <f>IF(N425="nulová",J425,0)</f>
        <v>0</v>
      </c>
      <c r="BJ425" s="14" t="s">
        <v>142</v>
      </c>
      <c r="BK425" s="163">
        <f>ROUND(I425*H425,2)</f>
        <v>6.79</v>
      </c>
      <c r="BL425" s="14" t="s">
        <v>169</v>
      </c>
      <c r="BM425" s="162" t="s">
        <v>933</v>
      </c>
    </row>
    <row r="426" spans="1:65" s="2" customFormat="1" ht="19.5">
      <c r="A426" s="28"/>
      <c r="B426" s="29"/>
      <c r="C426" s="28"/>
      <c r="D426" s="164" t="s">
        <v>143</v>
      </c>
      <c r="E426" s="28"/>
      <c r="F426" s="165" t="s">
        <v>932</v>
      </c>
      <c r="G426" s="28"/>
      <c r="H426" s="28"/>
      <c r="I426" s="28"/>
      <c r="J426" s="28"/>
      <c r="K426" s="28"/>
      <c r="L426" s="29"/>
      <c r="M426" s="166"/>
      <c r="N426" s="167"/>
      <c r="O426" s="57"/>
      <c r="P426" s="57"/>
      <c r="Q426" s="57"/>
      <c r="R426" s="57"/>
      <c r="S426" s="57"/>
      <c r="T426" s="57"/>
      <c r="U426" s="5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T426" s="14" t="s">
        <v>143</v>
      </c>
      <c r="AU426" s="14" t="s">
        <v>142</v>
      </c>
    </row>
    <row r="427" spans="1:65" s="2" customFormat="1" ht="24.2" customHeight="1">
      <c r="A427" s="28"/>
      <c r="B427" s="150"/>
      <c r="C427" s="151" t="s">
        <v>704</v>
      </c>
      <c r="D427" s="151" t="s">
        <v>137</v>
      </c>
      <c r="E427" s="152" t="s">
        <v>934</v>
      </c>
      <c r="F427" s="153" t="s">
        <v>935</v>
      </c>
      <c r="G427" s="154" t="s">
        <v>140</v>
      </c>
      <c r="H427" s="155">
        <v>64.69</v>
      </c>
      <c r="I427" s="156">
        <v>1.44</v>
      </c>
      <c r="J427" s="156">
        <f>ROUND(I427*H427,2)</f>
        <v>93.15</v>
      </c>
      <c r="K427" s="157"/>
      <c r="L427" s="29"/>
      <c r="M427" s="158" t="s">
        <v>1</v>
      </c>
      <c r="N427" s="159" t="s">
        <v>40</v>
      </c>
      <c r="O427" s="160">
        <v>0</v>
      </c>
      <c r="P427" s="160">
        <f>O427*H427</f>
        <v>0</v>
      </c>
      <c r="Q427" s="160">
        <v>0</v>
      </c>
      <c r="R427" s="160">
        <f>Q427*H427</f>
        <v>0</v>
      </c>
      <c r="S427" s="160">
        <v>0</v>
      </c>
      <c r="T427" s="160">
        <f>S427*H427</f>
        <v>0</v>
      </c>
      <c r="U427" s="161" t="s">
        <v>1</v>
      </c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R427" s="162" t="s">
        <v>169</v>
      </c>
      <c r="AT427" s="162" t="s">
        <v>137</v>
      </c>
      <c r="AU427" s="162" t="s">
        <v>142</v>
      </c>
      <c r="AY427" s="14" t="s">
        <v>134</v>
      </c>
      <c r="BE427" s="163">
        <f>IF(N427="základná",J427,0)</f>
        <v>0</v>
      </c>
      <c r="BF427" s="163">
        <f>IF(N427="znížená",J427,0)</f>
        <v>93.15</v>
      </c>
      <c r="BG427" s="163">
        <f>IF(N427="zákl. prenesená",J427,0)</f>
        <v>0</v>
      </c>
      <c r="BH427" s="163">
        <f>IF(N427="zníž. prenesená",J427,0)</f>
        <v>0</v>
      </c>
      <c r="BI427" s="163">
        <f>IF(N427="nulová",J427,0)</f>
        <v>0</v>
      </c>
      <c r="BJ427" s="14" t="s">
        <v>142</v>
      </c>
      <c r="BK427" s="163">
        <f>ROUND(I427*H427,2)</f>
        <v>93.15</v>
      </c>
      <c r="BL427" s="14" t="s">
        <v>169</v>
      </c>
      <c r="BM427" s="162" t="s">
        <v>936</v>
      </c>
    </row>
    <row r="428" spans="1:65" s="2" customFormat="1">
      <c r="A428" s="28"/>
      <c r="B428" s="29"/>
      <c r="C428" s="28"/>
      <c r="D428" s="164" t="s">
        <v>143</v>
      </c>
      <c r="E428" s="28"/>
      <c r="F428" s="165" t="s">
        <v>935</v>
      </c>
      <c r="G428" s="28"/>
      <c r="H428" s="28"/>
      <c r="I428" s="28"/>
      <c r="J428" s="28"/>
      <c r="K428" s="28"/>
      <c r="L428" s="29"/>
      <c r="M428" s="166"/>
      <c r="N428" s="167"/>
      <c r="O428" s="57"/>
      <c r="P428" s="57"/>
      <c r="Q428" s="57"/>
      <c r="R428" s="57"/>
      <c r="S428" s="57"/>
      <c r="T428" s="57"/>
      <c r="U428" s="5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T428" s="14" t="s">
        <v>143</v>
      </c>
      <c r="AU428" s="14" t="s">
        <v>142</v>
      </c>
    </row>
    <row r="429" spans="1:65" s="2" customFormat="1" ht="16.5" customHeight="1">
      <c r="A429" s="28"/>
      <c r="B429" s="150"/>
      <c r="C429" s="151" t="s">
        <v>937</v>
      </c>
      <c r="D429" s="151" t="s">
        <v>137</v>
      </c>
      <c r="E429" s="152" t="s">
        <v>938</v>
      </c>
      <c r="F429" s="153" t="s">
        <v>939</v>
      </c>
      <c r="G429" s="154" t="s">
        <v>401</v>
      </c>
      <c r="H429" s="155">
        <v>4.5</v>
      </c>
      <c r="I429" s="156">
        <v>58.69</v>
      </c>
      <c r="J429" s="156">
        <f>ROUND(I429*H429,2)</f>
        <v>264.11</v>
      </c>
      <c r="K429" s="157"/>
      <c r="L429" s="29"/>
      <c r="M429" s="158" t="s">
        <v>1</v>
      </c>
      <c r="N429" s="159" t="s">
        <v>40</v>
      </c>
      <c r="O429" s="160">
        <v>0</v>
      </c>
      <c r="P429" s="160">
        <f>O429*H429</f>
        <v>0</v>
      </c>
      <c r="Q429" s="160">
        <v>0</v>
      </c>
      <c r="R429" s="160">
        <f>Q429*H429</f>
        <v>0</v>
      </c>
      <c r="S429" s="160">
        <v>0</v>
      </c>
      <c r="T429" s="160">
        <f>S429*H429</f>
        <v>0</v>
      </c>
      <c r="U429" s="161" t="s">
        <v>1</v>
      </c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R429" s="162" t="s">
        <v>169</v>
      </c>
      <c r="AT429" s="162" t="s">
        <v>137</v>
      </c>
      <c r="AU429" s="162" t="s">
        <v>142</v>
      </c>
      <c r="AY429" s="14" t="s">
        <v>134</v>
      </c>
      <c r="BE429" s="163">
        <f>IF(N429="základná",J429,0)</f>
        <v>0</v>
      </c>
      <c r="BF429" s="163">
        <f>IF(N429="znížená",J429,0)</f>
        <v>264.11</v>
      </c>
      <c r="BG429" s="163">
        <f>IF(N429="zákl. prenesená",J429,0)</f>
        <v>0</v>
      </c>
      <c r="BH429" s="163">
        <f>IF(N429="zníž. prenesená",J429,0)</f>
        <v>0</v>
      </c>
      <c r="BI429" s="163">
        <f>IF(N429="nulová",J429,0)</f>
        <v>0</v>
      </c>
      <c r="BJ429" s="14" t="s">
        <v>142</v>
      </c>
      <c r="BK429" s="163">
        <f>ROUND(I429*H429,2)</f>
        <v>264.11</v>
      </c>
      <c r="BL429" s="14" t="s">
        <v>169</v>
      </c>
      <c r="BM429" s="162" t="s">
        <v>940</v>
      </c>
    </row>
    <row r="430" spans="1:65" s="2" customFormat="1">
      <c r="A430" s="28"/>
      <c r="B430" s="29"/>
      <c r="C430" s="28"/>
      <c r="D430" s="164" t="s">
        <v>143</v>
      </c>
      <c r="E430" s="28"/>
      <c r="F430" s="165" t="s">
        <v>939</v>
      </c>
      <c r="G430" s="28"/>
      <c r="H430" s="28"/>
      <c r="I430" s="28"/>
      <c r="J430" s="28"/>
      <c r="K430" s="28"/>
      <c r="L430" s="29"/>
      <c r="M430" s="166"/>
      <c r="N430" s="167"/>
      <c r="O430" s="57"/>
      <c r="P430" s="57"/>
      <c r="Q430" s="57"/>
      <c r="R430" s="57"/>
      <c r="S430" s="57"/>
      <c r="T430" s="57"/>
      <c r="U430" s="5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T430" s="14" t="s">
        <v>143</v>
      </c>
      <c r="AU430" s="14" t="s">
        <v>142</v>
      </c>
    </row>
    <row r="431" spans="1:65" s="2" customFormat="1" ht="24.2" customHeight="1">
      <c r="A431" s="28"/>
      <c r="B431" s="150"/>
      <c r="C431" s="151" t="s">
        <v>707</v>
      </c>
      <c r="D431" s="151" t="s">
        <v>137</v>
      </c>
      <c r="E431" s="152" t="s">
        <v>941</v>
      </c>
      <c r="F431" s="153" t="s">
        <v>942</v>
      </c>
      <c r="G431" s="154" t="s">
        <v>140</v>
      </c>
      <c r="H431" s="155">
        <v>120.7</v>
      </c>
      <c r="I431" s="156">
        <v>1.43</v>
      </c>
      <c r="J431" s="156">
        <f>ROUND(I431*H431,2)</f>
        <v>172.6</v>
      </c>
      <c r="K431" s="157"/>
      <c r="L431" s="29"/>
      <c r="M431" s="158" t="s">
        <v>1</v>
      </c>
      <c r="N431" s="159" t="s">
        <v>40</v>
      </c>
      <c r="O431" s="160">
        <v>0</v>
      </c>
      <c r="P431" s="160">
        <f>O431*H431</f>
        <v>0</v>
      </c>
      <c r="Q431" s="160">
        <v>0</v>
      </c>
      <c r="R431" s="160">
        <f>Q431*H431</f>
        <v>0</v>
      </c>
      <c r="S431" s="160">
        <v>0</v>
      </c>
      <c r="T431" s="160">
        <f>S431*H431</f>
        <v>0</v>
      </c>
      <c r="U431" s="161" t="s">
        <v>1</v>
      </c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R431" s="162" t="s">
        <v>169</v>
      </c>
      <c r="AT431" s="162" t="s">
        <v>137</v>
      </c>
      <c r="AU431" s="162" t="s">
        <v>142</v>
      </c>
      <c r="AY431" s="14" t="s">
        <v>134</v>
      </c>
      <c r="BE431" s="163">
        <f>IF(N431="základná",J431,0)</f>
        <v>0</v>
      </c>
      <c r="BF431" s="163">
        <f>IF(N431="znížená",J431,0)</f>
        <v>172.6</v>
      </c>
      <c r="BG431" s="163">
        <f>IF(N431="zákl. prenesená",J431,0)</f>
        <v>0</v>
      </c>
      <c r="BH431" s="163">
        <f>IF(N431="zníž. prenesená",J431,0)</f>
        <v>0</v>
      </c>
      <c r="BI431" s="163">
        <f>IF(N431="nulová",J431,0)</f>
        <v>0</v>
      </c>
      <c r="BJ431" s="14" t="s">
        <v>142</v>
      </c>
      <c r="BK431" s="163">
        <f>ROUND(I431*H431,2)</f>
        <v>172.6</v>
      </c>
      <c r="BL431" s="14" t="s">
        <v>169</v>
      </c>
      <c r="BM431" s="162" t="s">
        <v>943</v>
      </c>
    </row>
    <row r="432" spans="1:65" s="2" customFormat="1" ht="19.5">
      <c r="A432" s="28"/>
      <c r="B432" s="29"/>
      <c r="C432" s="28"/>
      <c r="D432" s="164" t="s">
        <v>143</v>
      </c>
      <c r="E432" s="28"/>
      <c r="F432" s="165" t="s">
        <v>942</v>
      </c>
      <c r="G432" s="28"/>
      <c r="H432" s="28"/>
      <c r="I432" s="28"/>
      <c r="J432" s="28"/>
      <c r="K432" s="28"/>
      <c r="L432" s="29"/>
      <c r="M432" s="166"/>
      <c r="N432" s="167"/>
      <c r="O432" s="57"/>
      <c r="P432" s="57"/>
      <c r="Q432" s="57"/>
      <c r="R432" s="57"/>
      <c r="S432" s="57"/>
      <c r="T432" s="57"/>
      <c r="U432" s="5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T432" s="14" t="s">
        <v>143</v>
      </c>
      <c r="AU432" s="14" t="s">
        <v>142</v>
      </c>
    </row>
    <row r="433" spans="1:65" s="2" customFormat="1" ht="16.5" customHeight="1">
      <c r="A433" s="28"/>
      <c r="B433" s="150"/>
      <c r="C433" s="151" t="s">
        <v>944</v>
      </c>
      <c r="D433" s="151" t="s">
        <v>137</v>
      </c>
      <c r="E433" s="152" t="s">
        <v>945</v>
      </c>
      <c r="F433" s="153" t="s">
        <v>946</v>
      </c>
      <c r="G433" s="154" t="s">
        <v>258</v>
      </c>
      <c r="H433" s="155">
        <v>3</v>
      </c>
      <c r="I433" s="156">
        <v>379.5</v>
      </c>
      <c r="J433" s="156">
        <f>ROUND(I433*H433,2)</f>
        <v>1138.5</v>
      </c>
      <c r="K433" s="157"/>
      <c r="L433" s="29"/>
      <c r="M433" s="158" t="s">
        <v>1</v>
      </c>
      <c r="N433" s="159" t="s">
        <v>40</v>
      </c>
      <c r="O433" s="160">
        <v>0</v>
      </c>
      <c r="P433" s="160">
        <f>O433*H433</f>
        <v>0</v>
      </c>
      <c r="Q433" s="160">
        <v>0</v>
      </c>
      <c r="R433" s="160">
        <f>Q433*H433</f>
        <v>0</v>
      </c>
      <c r="S433" s="160">
        <v>0</v>
      </c>
      <c r="T433" s="160">
        <f>S433*H433</f>
        <v>0</v>
      </c>
      <c r="U433" s="161" t="s">
        <v>1</v>
      </c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R433" s="162" t="s">
        <v>169</v>
      </c>
      <c r="AT433" s="162" t="s">
        <v>137</v>
      </c>
      <c r="AU433" s="162" t="s">
        <v>142</v>
      </c>
      <c r="AY433" s="14" t="s">
        <v>134</v>
      </c>
      <c r="BE433" s="163">
        <f>IF(N433="základná",J433,0)</f>
        <v>0</v>
      </c>
      <c r="BF433" s="163">
        <f>IF(N433="znížená",J433,0)</f>
        <v>1138.5</v>
      </c>
      <c r="BG433" s="163">
        <f>IF(N433="zákl. prenesená",J433,0)</f>
        <v>0</v>
      </c>
      <c r="BH433" s="163">
        <f>IF(N433="zníž. prenesená",J433,0)</f>
        <v>0</v>
      </c>
      <c r="BI433" s="163">
        <f>IF(N433="nulová",J433,0)</f>
        <v>0</v>
      </c>
      <c r="BJ433" s="14" t="s">
        <v>142</v>
      </c>
      <c r="BK433" s="163">
        <f>ROUND(I433*H433,2)</f>
        <v>1138.5</v>
      </c>
      <c r="BL433" s="14" t="s">
        <v>169</v>
      </c>
      <c r="BM433" s="162" t="s">
        <v>947</v>
      </c>
    </row>
    <row r="434" spans="1:65" s="2" customFormat="1">
      <c r="A434" s="28"/>
      <c r="B434" s="29"/>
      <c r="C434" s="28"/>
      <c r="D434" s="164" t="s">
        <v>143</v>
      </c>
      <c r="E434" s="28"/>
      <c r="F434" s="165" t="s">
        <v>946</v>
      </c>
      <c r="G434" s="28"/>
      <c r="H434" s="28"/>
      <c r="I434" s="28"/>
      <c r="J434" s="28"/>
      <c r="K434" s="28"/>
      <c r="L434" s="29"/>
      <c r="M434" s="166"/>
      <c r="N434" s="167"/>
      <c r="O434" s="57"/>
      <c r="P434" s="57"/>
      <c r="Q434" s="57"/>
      <c r="R434" s="57"/>
      <c r="S434" s="57"/>
      <c r="T434" s="57"/>
      <c r="U434" s="5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T434" s="14" t="s">
        <v>143</v>
      </c>
      <c r="AU434" s="14" t="s">
        <v>142</v>
      </c>
    </row>
    <row r="435" spans="1:65" s="2" customFormat="1" ht="16.5" customHeight="1">
      <c r="A435" s="28"/>
      <c r="B435" s="150"/>
      <c r="C435" s="151" t="s">
        <v>712</v>
      </c>
      <c r="D435" s="151" t="s">
        <v>137</v>
      </c>
      <c r="E435" s="152" t="s">
        <v>948</v>
      </c>
      <c r="F435" s="153" t="s">
        <v>949</v>
      </c>
      <c r="G435" s="154" t="s">
        <v>140</v>
      </c>
      <c r="H435" s="155">
        <v>15</v>
      </c>
      <c r="I435" s="156">
        <v>49.04</v>
      </c>
      <c r="J435" s="156">
        <f>ROUND(I435*H435,2)</f>
        <v>735.6</v>
      </c>
      <c r="K435" s="157"/>
      <c r="L435" s="29"/>
      <c r="M435" s="158" t="s">
        <v>1</v>
      </c>
      <c r="N435" s="159" t="s">
        <v>40</v>
      </c>
      <c r="O435" s="160">
        <v>0</v>
      </c>
      <c r="P435" s="160">
        <f>O435*H435</f>
        <v>0</v>
      </c>
      <c r="Q435" s="160">
        <v>0</v>
      </c>
      <c r="R435" s="160">
        <f>Q435*H435</f>
        <v>0</v>
      </c>
      <c r="S435" s="160">
        <v>0</v>
      </c>
      <c r="T435" s="160">
        <f>S435*H435</f>
        <v>0</v>
      </c>
      <c r="U435" s="161" t="s">
        <v>1</v>
      </c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R435" s="162" t="s">
        <v>169</v>
      </c>
      <c r="AT435" s="162" t="s">
        <v>137</v>
      </c>
      <c r="AU435" s="162" t="s">
        <v>142</v>
      </c>
      <c r="AY435" s="14" t="s">
        <v>134</v>
      </c>
      <c r="BE435" s="163">
        <f>IF(N435="základná",J435,0)</f>
        <v>0</v>
      </c>
      <c r="BF435" s="163">
        <f>IF(N435="znížená",J435,0)</f>
        <v>735.6</v>
      </c>
      <c r="BG435" s="163">
        <f>IF(N435="zákl. prenesená",J435,0)</f>
        <v>0</v>
      </c>
      <c r="BH435" s="163">
        <f>IF(N435="zníž. prenesená",J435,0)</f>
        <v>0</v>
      </c>
      <c r="BI435" s="163">
        <f>IF(N435="nulová",J435,0)</f>
        <v>0</v>
      </c>
      <c r="BJ435" s="14" t="s">
        <v>142</v>
      </c>
      <c r="BK435" s="163">
        <f>ROUND(I435*H435,2)</f>
        <v>735.6</v>
      </c>
      <c r="BL435" s="14" t="s">
        <v>169</v>
      </c>
      <c r="BM435" s="162" t="s">
        <v>950</v>
      </c>
    </row>
    <row r="436" spans="1:65" s="2" customFormat="1">
      <c r="A436" s="28"/>
      <c r="B436" s="29"/>
      <c r="C436" s="28"/>
      <c r="D436" s="164" t="s">
        <v>143</v>
      </c>
      <c r="E436" s="28"/>
      <c r="F436" s="165" t="s">
        <v>949</v>
      </c>
      <c r="G436" s="28"/>
      <c r="H436" s="28"/>
      <c r="I436" s="28"/>
      <c r="J436" s="28"/>
      <c r="K436" s="28"/>
      <c r="L436" s="29"/>
      <c r="M436" s="166"/>
      <c r="N436" s="167"/>
      <c r="O436" s="57"/>
      <c r="P436" s="57"/>
      <c r="Q436" s="57"/>
      <c r="R436" s="57"/>
      <c r="S436" s="57"/>
      <c r="T436" s="57"/>
      <c r="U436" s="5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T436" s="14" t="s">
        <v>143</v>
      </c>
      <c r="AU436" s="14" t="s">
        <v>142</v>
      </c>
    </row>
    <row r="437" spans="1:65" s="2" customFormat="1" ht="24.2" customHeight="1">
      <c r="A437" s="28"/>
      <c r="B437" s="150"/>
      <c r="C437" s="151" t="s">
        <v>951</v>
      </c>
      <c r="D437" s="151" t="s">
        <v>137</v>
      </c>
      <c r="E437" s="152" t="s">
        <v>952</v>
      </c>
      <c r="F437" s="153" t="s">
        <v>953</v>
      </c>
      <c r="G437" s="154" t="s">
        <v>140</v>
      </c>
      <c r="H437" s="155">
        <v>64.69</v>
      </c>
      <c r="I437" s="156">
        <v>32.36</v>
      </c>
      <c r="J437" s="156">
        <f>ROUND(I437*H437,2)</f>
        <v>2093.37</v>
      </c>
      <c r="K437" s="157"/>
      <c r="L437" s="29"/>
      <c r="M437" s="158" t="s">
        <v>1</v>
      </c>
      <c r="N437" s="159" t="s">
        <v>40</v>
      </c>
      <c r="O437" s="160">
        <v>0</v>
      </c>
      <c r="P437" s="160">
        <f>O437*H437</f>
        <v>0</v>
      </c>
      <c r="Q437" s="160">
        <v>0</v>
      </c>
      <c r="R437" s="160">
        <f>Q437*H437</f>
        <v>0</v>
      </c>
      <c r="S437" s="160">
        <v>0</v>
      </c>
      <c r="T437" s="160">
        <f>S437*H437</f>
        <v>0</v>
      </c>
      <c r="U437" s="161" t="s">
        <v>1</v>
      </c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R437" s="162" t="s">
        <v>169</v>
      </c>
      <c r="AT437" s="162" t="s">
        <v>137</v>
      </c>
      <c r="AU437" s="162" t="s">
        <v>142</v>
      </c>
      <c r="AY437" s="14" t="s">
        <v>134</v>
      </c>
      <c r="BE437" s="163">
        <f>IF(N437="základná",J437,0)</f>
        <v>0</v>
      </c>
      <c r="BF437" s="163">
        <f>IF(N437="znížená",J437,0)</f>
        <v>2093.37</v>
      </c>
      <c r="BG437" s="163">
        <f>IF(N437="zákl. prenesená",J437,0)</f>
        <v>0</v>
      </c>
      <c r="BH437" s="163">
        <f>IF(N437="zníž. prenesená",J437,0)</f>
        <v>0</v>
      </c>
      <c r="BI437" s="163">
        <f>IF(N437="nulová",J437,0)</f>
        <v>0</v>
      </c>
      <c r="BJ437" s="14" t="s">
        <v>142</v>
      </c>
      <c r="BK437" s="163">
        <f>ROUND(I437*H437,2)</f>
        <v>2093.37</v>
      </c>
      <c r="BL437" s="14" t="s">
        <v>169</v>
      </c>
      <c r="BM437" s="162" t="s">
        <v>954</v>
      </c>
    </row>
    <row r="438" spans="1:65" s="2" customFormat="1">
      <c r="A438" s="28"/>
      <c r="B438" s="29"/>
      <c r="C438" s="28"/>
      <c r="D438" s="164" t="s">
        <v>143</v>
      </c>
      <c r="E438" s="28"/>
      <c r="F438" s="165" t="s">
        <v>953</v>
      </c>
      <c r="G438" s="28"/>
      <c r="H438" s="28"/>
      <c r="I438" s="28"/>
      <c r="J438" s="28"/>
      <c r="K438" s="28"/>
      <c r="L438" s="29"/>
      <c r="M438" s="166"/>
      <c r="N438" s="167"/>
      <c r="O438" s="57"/>
      <c r="P438" s="57"/>
      <c r="Q438" s="57"/>
      <c r="R438" s="57"/>
      <c r="S438" s="57"/>
      <c r="T438" s="57"/>
      <c r="U438" s="5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T438" s="14" t="s">
        <v>143</v>
      </c>
      <c r="AU438" s="14" t="s">
        <v>142</v>
      </c>
    </row>
    <row r="439" spans="1:65" s="2" customFormat="1" ht="24.2" customHeight="1">
      <c r="A439" s="28"/>
      <c r="B439" s="150"/>
      <c r="C439" s="151" t="s">
        <v>715</v>
      </c>
      <c r="D439" s="151" t="s">
        <v>137</v>
      </c>
      <c r="E439" s="152" t="s">
        <v>955</v>
      </c>
      <c r="F439" s="153" t="s">
        <v>956</v>
      </c>
      <c r="G439" s="154" t="s">
        <v>263</v>
      </c>
      <c r="H439" s="155">
        <v>40.950000000000003</v>
      </c>
      <c r="I439" s="156">
        <v>2.09</v>
      </c>
      <c r="J439" s="156">
        <f>ROUND(I439*H439,2)</f>
        <v>85.59</v>
      </c>
      <c r="K439" s="157"/>
      <c r="L439" s="29"/>
      <c r="M439" s="158" t="s">
        <v>1</v>
      </c>
      <c r="N439" s="159" t="s">
        <v>40</v>
      </c>
      <c r="O439" s="160">
        <v>0</v>
      </c>
      <c r="P439" s="160">
        <f>O439*H439</f>
        <v>0</v>
      </c>
      <c r="Q439" s="160">
        <v>0</v>
      </c>
      <c r="R439" s="160">
        <f>Q439*H439</f>
        <v>0</v>
      </c>
      <c r="S439" s="160">
        <v>0</v>
      </c>
      <c r="T439" s="160">
        <f>S439*H439</f>
        <v>0</v>
      </c>
      <c r="U439" s="161" t="s">
        <v>1</v>
      </c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R439" s="162" t="s">
        <v>169</v>
      </c>
      <c r="AT439" s="162" t="s">
        <v>137</v>
      </c>
      <c r="AU439" s="162" t="s">
        <v>142</v>
      </c>
      <c r="AY439" s="14" t="s">
        <v>134</v>
      </c>
      <c r="BE439" s="163">
        <f>IF(N439="základná",J439,0)</f>
        <v>0</v>
      </c>
      <c r="BF439" s="163">
        <f>IF(N439="znížená",J439,0)</f>
        <v>85.59</v>
      </c>
      <c r="BG439" s="163">
        <f>IF(N439="zákl. prenesená",J439,0)</f>
        <v>0</v>
      </c>
      <c r="BH439" s="163">
        <f>IF(N439="zníž. prenesená",J439,0)</f>
        <v>0</v>
      </c>
      <c r="BI439" s="163">
        <f>IF(N439="nulová",J439,0)</f>
        <v>0</v>
      </c>
      <c r="BJ439" s="14" t="s">
        <v>142</v>
      </c>
      <c r="BK439" s="163">
        <f>ROUND(I439*H439,2)</f>
        <v>85.59</v>
      </c>
      <c r="BL439" s="14" t="s">
        <v>169</v>
      </c>
      <c r="BM439" s="162" t="s">
        <v>957</v>
      </c>
    </row>
    <row r="440" spans="1:65" s="2" customFormat="1" ht="19.5">
      <c r="A440" s="28"/>
      <c r="B440" s="29"/>
      <c r="C440" s="28"/>
      <c r="D440" s="164" t="s">
        <v>143</v>
      </c>
      <c r="E440" s="28"/>
      <c r="F440" s="165" t="s">
        <v>956</v>
      </c>
      <c r="G440" s="28"/>
      <c r="H440" s="28"/>
      <c r="I440" s="28"/>
      <c r="J440" s="28"/>
      <c r="K440" s="28"/>
      <c r="L440" s="29"/>
      <c r="M440" s="166"/>
      <c r="N440" s="167"/>
      <c r="O440" s="57"/>
      <c r="P440" s="57"/>
      <c r="Q440" s="57"/>
      <c r="R440" s="57"/>
      <c r="S440" s="57"/>
      <c r="T440" s="57"/>
      <c r="U440" s="5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T440" s="14" t="s">
        <v>143</v>
      </c>
      <c r="AU440" s="14" t="s">
        <v>142</v>
      </c>
    </row>
    <row r="441" spans="1:65" s="12" customFormat="1" ht="22.9" customHeight="1">
      <c r="B441" s="138"/>
      <c r="D441" s="139" t="s">
        <v>73</v>
      </c>
      <c r="E441" s="148" t="s">
        <v>958</v>
      </c>
      <c r="F441" s="148" t="s">
        <v>959</v>
      </c>
      <c r="J441" s="149">
        <f>BK441</f>
        <v>8031.12</v>
      </c>
      <c r="L441" s="138"/>
      <c r="M441" s="142"/>
      <c r="N441" s="143"/>
      <c r="O441" s="143"/>
      <c r="P441" s="144">
        <f>SUM(P442:P461)</f>
        <v>0</v>
      </c>
      <c r="Q441" s="143"/>
      <c r="R441" s="144">
        <f>SUM(R442:R461)</f>
        <v>0</v>
      </c>
      <c r="S441" s="143"/>
      <c r="T441" s="144">
        <f>SUM(T442:T461)</f>
        <v>0</v>
      </c>
      <c r="U441" s="145"/>
      <c r="AR441" s="139" t="s">
        <v>142</v>
      </c>
      <c r="AT441" s="146" t="s">
        <v>73</v>
      </c>
      <c r="AU441" s="146" t="s">
        <v>82</v>
      </c>
      <c r="AY441" s="139" t="s">
        <v>134</v>
      </c>
      <c r="BK441" s="147">
        <f>SUM(BK442:BK461)</f>
        <v>8031.12</v>
      </c>
    </row>
    <row r="442" spans="1:65" s="2" customFormat="1" ht="24.2" customHeight="1">
      <c r="A442" s="28"/>
      <c r="B442" s="150"/>
      <c r="C442" s="151" t="s">
        <v>960</v>
      </c>
      <c r="D442" s="151" t="s">
        <v>137</v>
      </c>
      <c r="E442" s="152" t="s">
        <v>961</v>
      </c>
      <c r="F442" s="153" t="s">
        <v>962</v>
      </c>
      <c r="G442" s="154" t="s">
        <v>140</v>
      </c>
      <c r="H442" s="155">
        <v>58.42</v>
      </c>
      <c r="I442" s="156">
        <v>27.5</v>
      </c>
      <c r="J442" s="156">
        <f>ROUND(I442*H442,2)</f>
        <v>1606.55</v>
      </c>
      <c r="K442" s="157"/>
      <c r="L442" s="29"/>
      <c r="M442" s="158" t="s">
        <v>1</v>
      </c>
      <c r="N442" s="159" t="s">
        <v>40</v>
      </c>
      <c r="O442" s="160">
        <v>0</v>
      </c>
      <c r="P442" s="160">
        <f>O442*H442</f>
        <v>0</v>
      </c>
      <c r="Q442" s="160">
        <v>0</v>
      </c>
      <c r="R442" s="160">
        <f>Q442*H442</f>
        <v>0</v>
      </c>
      <c r="S442" s="160">
        <v>0</v>
      </c>
      <c r="T442" s="160">
        <f>S442*H442</f>
        <v>0</v>
      </c>
      <c r="U442" s="161" t="s">
        <v>1</v>
      </c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162" t="s">
        <v>169</v>
      </c>
      <c r="AT442" s="162" t="s">
        <v>137</v>
      </c>
      <c r="AU442" s="162" t="s">
        <v>142</v>
      </c>
      <c r="AY442" s="14" t="s">
        <v>134</v>
      </c>
      <c r="BE442" s="163">
        <f>IF(N442="základná",J442,0)</f>
        <v>0</v>
      </c>
      <c r="BF442" s="163">
        <f>IF(N442="znížená",J442,0)</f>
        <v>1606.55</v>
      </c>
      <c r="BG442" s="163">
        <f>IF(N442="zákl. prenesená",J442,0)</f>
        <v>0</v>
      </c>
      <c r="BH442" s="163">
        <f>IF(N442="zníž. prenesená",J442,0)</f>
        <v>0</v>
      </c>
      <c r="BI442" s="163">
        <f>IF(N442="nulová",J442,0)</f>
        <v>0</v>
      </c>
      <c r="BJ442" s="14" t="s">
        <v>142</v>
      </c>
      <c r="BK442" s="163">
        <f>ROUND(I442*H442,2)</f>
        <v>1606.55</v>
      </c>
      <c r="BL442" s="14" t="s">
        <v>169</v>
      </c>
      <c r="BM442" s="162" t="s">
        <v>963</v>
      </c>
    </row>
    <row r="443" spans="1:65" s="2" customFormat="1" ht="19.5">
      <c r="A443" s="28"/>
      <c r="B443" s="29"/>
      <c r="C443" s="28"/>
      <c r="D443" s="164" t="s">
        <v>143</v>
      </c>
      <c r="E443" s="28"/>
      <c r="F443" s="165" t="s">
        <v>962</v>
      </c>
      <c r="G443" s="28"/>
      <c r="H443" s="28"/>
      <c r="I443" s="28"/>
      <c r="J443" s="28"/>
      <c r="K443" s="28"/>
      <c r="L443" s="29"/>
      <c r="M443" s="166"/>
      <c r="N443" s="167"/>
      <c r="O443" s="57"/>
      <c r="P443" s="57"/>
      <c r="Q443" s="57"/>
      <c r="R443" s="57"/>
      <c r="S443" s="57"/>
      <c r="T443" s="57"/>
      <c r="U443" s="5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T443" s="14" t="s">
        <v>143</v>
      </c>
      <c r="AU443" s="14" t="s">
        <v>142</v>
      </c>
    </row>
    <row r="444" spans="1:65" s="2" customFormat="1" ht="37.9" customHeight="1">
      <c r="A444" s="28"/>
      <c r="B444" s="150"/>
      <c r="C444" s="168" t="s">
        <v>719</v>
      </c>
      <c r="D444" s="168" t="s">
        <v>131</v>
      </c>
      <c r="E444" s="169" t="s">
        <v>964</v>
      </c>
      <c r="F444" s="170" t="s">
        <v>965</v>
      </c>
      <c r="G444" s="171" t="s">
        <v>140</v>
      </c>
      <c r="H444" s="172">
        <v>61.34</v>
      </c>
      <c r="I444" s="173">
        <v>1.88</v>
      </c>
      <c r="J444" s="173">
        <f>ROUND(I444*H444,2)</f>
        <v>115.32</v>
      </c>
      <c r="K444" s="174"/>
      <c r="L444" s="175"/>
      <c r="M444" s="176" t="s">
        <v>1</v>
      </c>
      <c r="N444" s="177" t="s">
        <v>40</v>
      </c>
      <c r="O444" s="160">
        <v>0</v>
      </c>
      <c r="P444" s="160">
        <f>O444*H444</f>
        <v>0</v>
      </c>
      <c r="Q444" s="160">
        <v>0</v>
      </c>
      <c r="R444" s="160">
        <f>Q444*H444</f>
        <v>0</v>
      </c>
      <c r="S444" s="160">
        <v>0</v>
      </c>
      <c r="T444" s="160">
        <f>S444*H444</f>
        <v>0</v>
      </c>
      <c r="U444" s="161" t="s">
        <v>1</v>
      </c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R444" s="162" t="s">
        <v>196</v>
      </c>
      <c r="AT444" s="162" t="s">
        <v>131</v>
      </c>
      <c r="AU444" s="162" t="s">
        <v>142</v>
      </c>
      <c r="AY444" s="14" t="s">
        <v>134</v>
      </c>
      <c r="BE444" s="163">
        <f>IF(N444="základná",J444,0)</f>
        <v>0</v>
      </c>
      <c r="BF444" s="163">
        <f>IF(N444="znížená",J444,0)</f>
        <v>115.32</v>
      </c>
      <c r="BG444" s="163">
        <f>IF(N444="zákl. prenesená",J444,0)</f>
        <v>0</v>
      </c>
      <c r="BH444" s="163">
        <f>IF(N444="zníž. prenesená",J444,0)</f>
        <v>0</v>
      </c>
      <c r="BI444" s="163">
        <f>IF(N444="nulová",J444,0)</f>
        <v>0</v>
      </c>
      <c r="BJ444" s="14" t="s">
        <v>142</v>
      </c>
      <c r="BK444" s="163">
        <f>ROUND(I444*H444,2)</f>
        <v>115.32</v>
      </c>
      <c r="BL444" s="14" t="s">
        <v>169</v>
      </c>
      <c r="BM444" s="162" t="s">
        <v>966</v>
      </c>
    </row>
    <row r="445" spans="1:65" s="2" customFormat="1" ht="19.5">
      <c r="A445" s="28"/>
      <c r="B445" s="29"/>
      <c r="C445" s="28"/>
      <c r="D445" s="164" t="s">
        <v>143</v>
      </c>
      <c r="E445" s="28"/>
      <c r="F445" s="165" t="s">
        <v>965</v>
      </c>
      <c r="G445" s="28"/>
      <c r="H445" s="28"/>
      <c r="I445" s="28"/>
      <c r="J445" s="28"/>
      <c r="K445" s="28"/>
      <c r="L445" s="29"/>
      <c r="M445" s="166"/>
      <c r="N445" s="167"/>
      <c r="O445" s="57"/>
      <c r="P445" s="57"/>
      <c r="Q445" s="57"/>
      <c r="R445" s="57"/>
      <c r="S445" s="57"/>
      <c r="T445" s="57"/>
      <c r="U445" s="5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T445" s="14" t="s">
        <v>143</v>
      </c>
      <c r="AU445" s="14" t="s">
        <v>142</v>
      </c>
    </row>
    <row r="446" spans="1:65" s="2" customFormat="1" ht="37.9" customHeight="1">
      <c r="A446" s="28"/>
      <c r="B446" s="150"/>
      <c r="C446" s="168" t="s">
        <v>967</v>
      </c>
      <c r="D446" s="168" t="s">
        <v>131</v>
      </c>
      <c r="E446" s="169" t="s">
        <v>968</v>
      </c>
      <c r="F446" s="170" t="s">
        <v>969</v>
      </c>
      <c r="G446" s="171" t="s">
        <v>140</v>
      </c>
      <c r="H446" s="172">
        <v>61.34</v>
      </c>
      <c r="I446" s="173">
        <v>0.73</v>
      </c>
      <c r="J446" s="173">
        <f>ROUND(I446*H446,2)</f>
        <v>44.78</v>
      </c>
      <c r="K446" s="174"/>
      <c r="L446" s="175"/>
      <c r="M446" s="176" t="s">
        <v>1</v>
      </c>
      <c r="N446" s="177" t="s">
        <v>40</v>
      </c>
      <c r="O446" s="160">
        <v>0</v>
      </c>
      <c r="P446" s="160">
        <f>O446*H446</f>
        <v>0</v>
      </c>
      <c r="Q446" s="160">
        <v>0</v>
      </c>
      <c r="R446" s="160">
        <f>Q446*H446</f>
        <v>0</v>
      </c>
      <c r="S446" s="160">
        <v>0</v>
      </c>
      <c r="T446" s="160">
        <f>S446*H446</f>
        <v>0</v>
      </c>
      <c r="U446" s="161" t="s">
        <v>1</v>
      </c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R446" s="162" t="s">
        <v>196</v>
      </c>
      <c r="AT446" s="162" t="s">
        <v>131</v>
      </c>
      <c r="AU446" s="162" t="s">
        <v>142</v>
      </c>
      <c r="AY446" s="14" t="s">
        <v>134</v>
      </c>
      <c r="BE446" s="163">
        <f>IF(N446="základná",J446,0)</f>
        <v>0</v>
      </c>
      <c r="BF446" s="163">
        <f>IF(N446="znížená",J446,0)</f>
        <v>44.78</v>
      </c>
      <c r="BG446" s="163">
        <f>IF(N446="zákl. prenesená",J446,0)</f>
        <v>0</v>
      </c>
      <c r="BH446" s="163">
        <f>IF(N446="zníž. prenesená",J446,0)</f>
        <v>0</v>
      </c>
      <c r="BI446" s="163">
        <f>IF(N446="nulová",J446,0)</f>
        <v>0</v>
      </c>
      <c r="BJ446" s="14" t="s">
        <v>142</v>
      </c>
      <c r="BK446" s="163">
        <f>ROUND(I446*H446,2)</f>
        <v>44.78</v>
      </c>
      <c r="BL446" s="14" t="s">
        <v>169</v>
      </c>
      <c r="BM446" s="162" t="s">
        <v>970</v>
      </c>
    </row>
    <row r="447" spans="1:65" s="2" customFormat="1" ht="19.5">
      <c r="A447" s="28"/>
      <c r="B447" s="29"/>
      <c r="C447" s="28"/>
      <c r="D447" s="164" t="s">
        <v>143</v>
      </c>
      <c r="E447" s="28"/>
      <c r="F447" s="165" t="s">
        <v>969</v>
      </c>
      <c r="G447" s="28"/>
      <c r="H447" s="28"/>
      <c r="I447" s="28"/>
      <c r="J447" s="28"/>
      <c r="K447" s="28"/>
      <c r="L447" s="29"/>
      <c r="M447" s="166"/>
      <c r="N447" s="167"/>
      <c r="O447" s="57"/>
      <c r="P447" s="57"/>
      <c r="Q447" s="57"/>
      <c r="R447" s="57"/>
      <c r="S447" s="57"/>
      <c r="T447" s="57"/>
      <c r="U447" s="5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T447" s="14" t="s">
        <v>143</v>
      </c>
      <c r="AU447" s="14" t="s">
        <v>142</v>
      </c>
    </row>
    <row r="448" spans="1:65" s="2" customFormat="1" ht="37.9" customHeight="1">
      <c r="A448" s="28"/>
      <c r="B448" s="150"/>
      <c r="C448" s="168" t="s">
        <v>722</v>
      </c>
      <c r="D448" s="168" t="s">
        <v>131</v>
      </c>
      <c r="E448" s="169" t="s">
        <v>971</v>
      </c>
      <c r="F448" s="170" t="s">
        <v>972</v>
      </c>
      <c r="G448" s="171" t="s">
        <v>151</v>
      </c>
      <c r="H448" s="172">
        <v>13</v>
      </c>
      <c r="I448" s="173">
        <v>223.95</v>
      </c>
      <c r="J448" s="173">
        <f>ROUND(I448*H448,2)</f>
        <v>2911.35</v>
      </c>
      <c r="K448" s="174"/>
      <c r="L448" s="175"/>
      <c r="M448" s="176" t="s">
        <v>1</v>
      </c>
      <c r="N448" s="177" t="s">
        <v>40</v>
      </c>
      <c r="O448" s="160">
        <v>0</v>
      </c>
      <c r="P448" s="160">
        <f>O448*H448</f>
        <v>0</v>
      </c>
      <c r="Q448" s="160">
        <v>0</v>
      </c>
      <c r="R448" s="160">
        <f>Q448*H448</f>
        <v>0</v>
      </c>
      <c r="S448" s="160">
        <v>0</v>
      </c>
      <c r="T448" s="160">
        <f>S448*H448</f>
        <v>0</v>
      </c>
      <c r="U448" s="161" t="s">
        <v>1</v>
      </c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R448" s="162" t="s">
        <v>196</v>
      </c>
      <c r="AT448" s="162" t="s">
        <v>131</v>
      </c>
      <c r="AU448" s="162" t="s">
        <v>142</v>
      </c>
      <c r="AY448" s="14" t="s">
        <v>134</v>
      </c>
      <c r="BE448" s="163">
        <f>IF(N448="základná",J448,0)</f>
        <v>0</v>
      </c>
      <c r="BF448" s="163">
        <f>IF(N448="znížená",J448,0)</f>
        <v>2911.35</v>
      </c>
      <c r="BG448" s="163">
        <f>IF(N448="zákl. prenesená",J448,0)</f>
        <v>0</v>
      </c>
      <c r="BH448" s="163">
        <f>IF(N448="zníž. prenesená",J448,0)</f>
        <v>0</v>
      </c>
      <c r="BI448" s="163">
        <f>IF(N448="nulová",J448,0)</f>
        <v>0</v>
      </c>
      <c r="BJ448" s="14" t="s">
        <v>142</v>
      </c>
      <c r="BK448" s="163">
        <f>ROUND(I448*H448,2)</f>
        <v>2911.35</v>
      </c>
      <c r="BL448" s="14" t="s">
        <v>169</v>
      </c>
      <c r="BM448" s="162" t="s">
        <v>973</v>
      </c>
    </row>
    <row r="449" spans="1:65" s="2" customFormat="1" ht="19.5">
      <c r="A449" s="28"/>
      <c r="B449" s="29"/>
      <c r="C449" s="28"/>
      <c r="D449" s="164" t="s">
        <v>143</v>
      </c>
      <c r="E449" s="28"/>
      <c r="F449" s="165" t="s">
        <v>972</v>
      </c>
      <c r="G449" s="28"/>
      <c r="H449" s="28"/>
      <c r="I449" s="28"/>
      <c r="J449" s="28"/>
      <c r="K449" s="28"/>
      <c r="L449" s="29"/>
      <c r="M449" s="166"/>
      <c r="N449" s="167"/>
      <c r="O449" s="57"/>
      <c r="P449" s="57"/>
      <c r="Q449" s="57"/>
      <c r="R449" s="57"/>
      <c r="S449" s="57"/>
      <c r="T449" s="57"/>
      <c r="U449" s="5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T449" s="14" t="s">
        <v>143</v>
      </c>
      <c r="AU449" s="14" t="s">
        <v>142</v>
      </c>
    </row>
    <row r="450" spans="1:65" s="2" customFormat="1" ht="37.9" customHeight="1">
      <c r="A450" s="28"/>
      <c r="B450" s="150"/>
      <c r="C450" s="168" t="s">
        <v>974</v>
      </c>
      <c r="D450" s="168" t="s">
        <v>131</v>
      </c>
      <c r="E450" s="169" t="s">
        <v>975</v>
      </c>
      <c r="F450" s="170" t="s">
        <v>976</v>
      </c>
      <c r="G450" s="171" t="s">
        <v>151</v>
      </c>
      <c r="H450" s="172">
        <v>1</v>
      </c>
      <c r="I450" s="173">
        <v>1083.5</v>
      </c>
      <c r="J450" s="173">
        <f>ROUND(I450*H450,2)</f>
        <v>1083.5</v>
      </c>
      <c r="K450" s="174"/>
      <c r="L450" s="175"/>
      <c r="M450" s="176" t="s">
        <v>1</v>
      </c>
      <c r="N450" s="177" t="s">
        <v>40</v>
      </c>
      <c r="O450" s="160">
        <v>0</v>
      </c>
      <c r="P450" s="160">
        <f>O450*H450</f>
        <v>0</v>
      </c>
      <c r="Q450" s="160">
        <v>0</v>
      </c>
      <c r="R450" s="160">
        <f>Q450*H450</f>
        <v>0</v>
      </c>
      <c r="S450" s="160">
        <v>0</v>
      </c>
      <c r="T450" s="160">
        <f>S450*H450</f>
        <v>0</v>
      </c>
      <c r="U450" s="161" t="s">
        <v>1</v>
      </c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R450" s="162" t="s">
        <v>196</v>
      </c>
      <c r="AT450" s="162" t="s">
        <v>131</v>
      </c>
      <c r="AU450" s="162" t="s">
        <v>142</v>
      </c>
      <c r="AY450" s="14" t="s">
        <v>134</v>
      </c>
      <c r="BE450" s="163">
        <f>IF(N450="základná",J450,0)</f>
        <v>0</v>
      </c>
      <c r="BF450" s="163">
        <f>IF(N450="znížená",J450,0)</f>
        <v>1083.5</v>
      </c>
      <c r="BG450" s="163">
        <f>IF(N450="zákl. prenesená",J450,0)</f>
        <v>0</v>
      </c>
      <c r="BH450" s="163">
        <f>IF(N450="zníž. prenesená",J450,0)</f>
        <v>0</v>
      </c>
      <c r="BI450" s="163">
        <f>IF(N450="nulová",J450,0)</f>
        <v>0</v>
      </c>
      <c r="BJ450" s="14" t="s">
        <v>142</v>
      </c>
      <c r="BK450" s="163">
        <f>ROUND(I450*H450,2)</f>
        <v>1083.5</v>
      </c>
      <c r="BL450" s="14" t="s">
        <v>169</v>
      </c>
      <c r="BM450" s="162" t="s">
        <v>977</v>
      </c>
    </row>
    <row r="451" spans="1:65" s="2" customFormat="1" ht="19.5">
      <c r="A451" s="28"/>
      <c r="B451" s="29"/>
      <c r="C451" s="28"/>
      <c r="D451" s="164" t="s">
        <v>143</v>
      </c>
      <c r="E451" s="28"/>
      <c r="F451" s="165" t="s">
        <v>976</v>
      </c>
      <c r="G451" s="28"/>
      <c r="H451" s="28"/>
      <c r="I451" s="28"/>
      <c r="J451" s="28"/>
      <c r="K451" s="28"/>
      <c r="L451" s="29"/>
      <c r="M451" s="166"/>
      <c r="N451" s="167"/>
      <c r="O451" s="57"/>
      <c r="P451" s="57"/>
      <c r="Q451" s="57"/>
      <c r="R451" s="57"/>
      <c r="S451" s="57"/>
      <c r="T451" s="57"/>
      <c r="U451" s="5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T451" s="14" t="s">
        <v>143</v>
      </c>
      <c r="AU451" s="14" t="s">
        <v>142</v>
      </c>
    </row>
    <row r="452" spans="1:65" s="2" customFormat="1" ht="37.9" customHeight="1">
      <c r="A452" s="28"/>
      <c r="B452" s="150"/>
      <c r="C452" s="151" t="s">
        <v>726</v>
      </c>
      <c r="D452" s="151" t="s">
        <v>137</v>
      </c>
      <c r="E452" s="152" t="s">
        <v>978</v>
      </c>
      <c r="F452" s="153" t="s">
        <v>979</v>
      </c>
      <c r="G452" s="154" t="s">
        <v>151</v>
      </c>
      <c r="H452" s="155">
        <v>5</v>
      </c>
      <c r="I452" s="156">
        <v>36.28</v>
      </c>
      <c r="J452" s="156">
        <f>ROUND(I452*H452,2)</f>
        <v>181.4</v>
      </c>
      <c r="K452" s="157"/>
      <c r="L452" s="29"/>
      <c r="M452" s="158" t="s">
        <v>1</v>
      </c>
      <c r="N452" s="159" t="s">
        <v>40</v>
      </c>
      <c r="O452" s="160">
        <v>0</v>
      </c>
      <c r="P452" s="160">
        <f>O452*H452</f>
        <v>0</v>
      </c>
      <c r="Q452" s="160">
        <v>0</v>
      </c>
      <c r="R452" s="160">
        <f>Q452*H452</f>
        <v>0</v>
      </c>
      <c r="S452" s="160">
        <v>0</v>
      </c>
      <c r="T452" s="160">
        <f>S452*H452</f>
        <v>0</v>
      </c>
      <c r="U452" s="161" t="s">
        <v>1</v>
      </c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R452" s="162" t="s">
        <v>169</v>
      </c>
      <c r="AT452" s="162" t="s">
        <v>137</v>
      </c>
      <c r="AU452" s="162" t="s">
        <v>142</v>
      </c>
      <c r="AY452" s="14" t="s">
        <v>134</v>
      </c>
      <c r="BE452" s="163">
        <f>IF(N452="základná",J452,0)</f>
        <v>0</v>
      </c>
      <c r="BF452" s="163">
        <f>IF(N452="znížená",J452,0)</f>
        <v>181.4</v>
      </c>
      <c r="BG452" s="163">
        <f>IF(N452="zákl. prenesená",J452,0)</f>
        <v>0</v>
      </c>
      <c r="BH452" s="163">
        <f>IF(N452="zníž. prenesená",J452,0)</f>
        <v>0</v>
      </c>
      <c r="BI452" s="163">
        <f>IF(N452="nulová",J452,0)</f>
        <v>0</v>
      </c>
      <c r="BJ452" s="14" t="s">
        <v>142</v>
      </c>
      <c r="BK452" s="163">
        <f>ROUND(I452*H452,2)</f>
        <v>181.4</v>
      </c>
      <c r="BL452" s="14" t="s">
        <v>169</v>
      </c>
      <c r="BM452" s="162" t="s">
        <v>980</v>
      </c>
    </row>
    <row r="453" spans="1:65" s="2" customFormat="1" ht="19.5">
      <c r="A453" s="28"/>
      <c r="B453" s="29"/>
      <c r="C453" s="28"/>
      <c r="D453" s="164" t="s">
        <v>143</v>
      </c>
      <c r="E453" s="28"/>
      <c r="F453" s="165" t="s">
        <v>979</v>
      </c>
      <c r="G453" s="28"/>
      <c r="H453" s="28"/>
      <c r="I453" s="28"/>
      <c r="J453" s="28"/>
      <c r="K453" s="28"/>
      <c r="L453" s="29"/>
      <c r="M453" s="166"/>
      <c r="N453" s="167"/>
      <c r="O453" s="57"/>
      <c r="P453" s="57"/>
      <c r="Q453" s="57"/>
      <c r="R453" s="57"/>
      <c r="S453" s="57"/>
      <c r="T453" s="57"/>
      <c r="U453" s="5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T453" s="14" t="s">
        <v>143</v>
      </c>
      <c r="AU453" s="14" t="s">
        <v>142</v>
      </c>
    </row>
    <row r="454" spans="1:65" s="2" customFormat="1" ht="33" customHeight="1">
      <c r="A454" s="28"/>
      <c r="B454" s="150"/>
      <c r="C454" s="168" t="s">
        <v>981</v>
      </c>
      <c r="D454" s="168" t="s">
        <v>131</v>
      </c>
      <c r="E454" s="169" t="s">
        <v>982</v>
      </c>
      <c r="F454" s="170" t="s">
        <v>983</v>
      </c>
      <c r="G454" s="171" t="s">
        <v>151</v>
      </c>
      <c r="H454" s="172">
        <v>5</v>
      </c>
      <c r="I454" s="173">
        <v>404.8</v>
      </c>
      <c r="J454" s="173">
        <f>ROUND(I454*H454,2)</f>
        <v>2024</v>
      </c>
      <c r="K454" s="174"/>
      <c r="L454" s="175"/>
      <c r="M454" s="176" t="s">
        <v>1</v>
      </c>
      <c r="N454" s="177" t="s">
        <v>40</v>
      </c>
      <c r="O454" s="160">
        <v>0</v>
      </c>
      <c r="P454" s="160">
        <f>O454*H454</f>
        <v>0</v>
      </c>
      <c r="Q454" s="160">
        <v>0</v>
      </c>
      <c r="R454" s="160">
        <f>Q454*H454</f>
        <v>0</v>
      </c>
      <c r="S454" s="160">
        <v>0</v>
      </c>
      <c r="T454" s="160">
        <f>S454*H454</f>
        <v>0</v>
      </c>
      <c r="U454" s="161" t="s">
        <v>1</v>
      </c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R454" s="162" t="s">
        <v>196</v>
      </c>
      <c r="AT454" s="162" t="s">
        <v>131</v>
      </c>
      <c r="AU454" s="162" t="s">
        <v>142</v>
      </c>
      <c r="AY454" s="14" t="s">
        <v>134</v>
      </c>
      <c r="BE454" s="163">
        <f>IF(N454="základná",J454,0)</f>
        <v>0</v>
      </c>
      <c r="BF454" s="163">
        <f>IF(N454="znížená",J454,0)</f>
        <v>2024</v>
      </c>
      <c r="BG454" s="163">
        <f>IF(N454="zákl. prenesená",J454,0)</f>
        <v>0</v>
      </c>
      <c r="BH454" s="163">
        <f>IF(N454="zníž. prenesená",J454,0)</f>
        <v>0</v>
      </c>
      <c r="BI454" s="163">
        <f>IF(N454="nulová",J454,0)</f>
        <v>0</v>
      </c>
      <c r="BJ454" s="14" t="s">
        <v>142</v>
      </c>
      <c r="BK454" s="163">
        <f>ROUND(I454*H454,2)</f>
        <v>2024</v>
      </c>
      <c r="BL454" s="14" t="s">
        <v>169</v>
      </c>
      <c r="BM454" s="162" t="s">
        <v>984</v>
      </c>
    </row>
    <row r="455" spans="1:65" s="2" customFormat="1" ht="19.5">
      <c r="A455" s="28"/>
      <c r="B455" s="29"/>
      <c r="C455" s="28"/>
      <c r="D455" s="164" t="s">
        <v>143</v>
      </c>
      <c r="E455" s="28"/>
      <c r="F455" s="165" t="s">
        <v>983</v>
      </c>
      <c r="G455" s="28"/>
      <c r="H455" s="28"/>
      <c r="I455" s="28"/>
      <c r="J455" s="28"/>
      <c r="K455" s="28"/>
      <c r="L455" s="29"/>
      <c r="M455" s="166"/>
      <c r="N455" s="167"/>
      <c r="O455" s="57"/>
      <c r="P455" s="57"/>
      <c r="Q455" s="57"/>
      <c r="R455" s="57"/>
      <c r="S455" s="57"/>
      <c r="T455" s="57"/>
      <c r="U455" s="5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T455" s="14" t="s">
        <v>143</v>
      </c>
      <c r="AU455" s="14" t="s">
        <v>142</v>
      </c>
    </row>
    <row r="456" spans="1:65" s="2" customFormat="1" ht="24.2" customHeight="1">
      <c r="A456" s="28"/>
      <c r="B456" s="150"/>
      <c r="C456" s="151" t="s">
        <v>729</v>
      </c>
      <c r="D456" s="151" t="s">
        <v>137</v>
      </c>
      <c r="E456" s="152" t="s">
        <v>985</v>
      </c>
      <c r="F456" s="153" t="s">
        <v>986</v>
      </c>
      <c r="G456" s="154" t="s">
        <v>151</v>
      </c>
      <c r="H456" s="155">
        <v>13</v>
      </c>
      <c r="I456" s="156">
        <v>1.4</v>
      </c>
      <c r="J456" s="156">
        <f>ROUND(I456*H456,2)</f>
        <v>18.2</v>
      </c>
      <c r="K456" s="157"/>
      <c r="L456" s="29"/>
      <c r="M456" s="158" t="s">
        <v>1</v>
      </c>
      <c r="N456" s="159" t="s">
        <v>40</v>
      </c>
      <c r="O456" s="160">
        <v>0</v>
      </c>
      <c r="P456" s="160">
        <f>O456*H456</f>
        <v>0</v>
      </c>
      <c r="Q456" s="160">
        <v>0</v>
      </c>
      <c r="R456" s="160">
        <f>Q456*H456</f>
        <v>0</v>
      </c>
      <c r="S456" s="160">
        <v>0</v>
      </c>
      <c r="T456" s="160">
        <f>S456*H456</f>
        <v>0</v>
      </c>
      <c r="U456" s="161" t="s">
        <v>1</v>
      </c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R456" s="162" t="s">
        <v>169</v>
      </c>
      <c r="AT456" s="162" t="s">
        <v>137</v>
      </c>
      <c r="AU456" s="162" t="s">
        <v>142</v>
      </c>
      <c r="AY456" s="14" t="s">
        <v>134</v>
      </c>
      <c r="BE456" s="163">
        <f>IF(N456="základná",J456,0)</f>
        <v>0</v>
      </c>
      <c r="BF456" s="163">
        <f>IF(N456="znížená",J456,0)</f>
        <v>18.2</v>
      </c>
      <c r="BG456" s="163">
        <f>IF(N456="zákl. prenesená",J456,0)</f>
        <v>0</v>
      </c>
      <c r="BH456" s="163">
        <f>IF(N456="zníž. prenesená",J456,0)</f>
        <v>0</v>
      </c>
      <c r="BI456" s="163">
        <f>IF(N456="nulová",J456,0)</f>
        <v>0</v>
      </c>
      <c r="BJ456" s="14" t="s">
        <v>142</v>
      </c>
      <c r="BK456" s="163">
        <f>ROUND(I456*H456,2)</f>
        <v>18.2</v>
      </c>
      <c r="BL456" s="14" t="s">
        <v>169</v>
      </c>
      <c r="BM456" s="162" t="s">
        <v>987</v>
      </c>
    </row>
    <row r="457" spans="1:65" s="2" customFormat="1" ht="19.5">
      <c r="A457" s="28"/>
      <c r="B457" s="29"/>
      <c r="C457" s="28"/>
      <c r="D457" s="164" t="s">
        <v>143</v>
      </c>
      <c r="E457" s="28"/>
      <c r="F457" s="165" t="s">
        <v>986</v>
      </c>
      <c r="G457" s="28"/>
      <c r="H457" s="28"/>
      <c r="I457" s="28"/>
      <c r="J457" s="28"/>
      <c r="K457" s="28"/>
      <c r="L457" s="29"/>
      <c r="M457" s="166"/>
      <c r="N457" s="167"/>
      <c r="O457" s="57"/>
      <c r="P457" s="57"/>
      <c r="Q457" s="57"/>
      <c r="R457" s="57"/>
      <c r="S457" s="57"/>
      <c r="T457" s="57"/>
      <c r="U457" s="5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T457" s="14" t="s">
        <v>143</v>
      </c>
      <c r="AU457" s="14" t="s">
        <v>142</v>
      </c>
    </row>
    <row r="458" spans="1:65" s="2" customFormat="1" ht="24.2" customHeight="1">
      <c r="A458" s="28"/>
      <c r="B458" s="150"/>
      <c r="C458" s="151" t="s">
        <v>988</v>
      </c>
      <c r="D458" s="151" t="s">
        <v>137</v>
      </c>
      <c r="E458" s="152" t="s">
        <v>989</v>
      </c>
      <c r="F458" s="153" t="s">
        <v>990</v>
      </c>
      <c r="G458" s="154" t="s">
        <v>151</v>
      </c>
      <c r="H458" s="155">
        <v>1</v>
      </c>
      <c r="I458" s="156">
        <v>2.1</v>
      </c>
      <c r="J458" s="156">
        <f>ROUND(I458*H458,2)</f>
        <v>2.1</v>
      </c>
      <c r="K458" s="157"/>
      <c r="L458" s="29"/>
      <c r="M458" s="158" t="s">
        <v>1</v>
      </c>
      <c r="N458" s="159" t="s">
        <v>40</v>
      </c>
      <c r="O458" s="160">
        <v>0</v>
      </c>
      <c r="P458" s="160">
        <f>O458*H458</f>
        <v>0</v>
      </c>
      <c r="Q458" s="160">
        <v>0</v>
      </c>
      <c r="R458" s="160">
        <f>Q458*H458</f>
        <v>0</v>
      </c>
      <c r="S458" s="160">
        <v>0</v>
      </c>
      <c r="T458" s="160">
        <f>S458*H458</f>
        <v>0</v>
      </c>
      <c r="U458" s="161" t="s">
        <v>1</v>
      </c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R458" s="162" t="s">
        <v>169</v>
      </c>
      <c r="AT458" s="162" t="s">
        <v>137</v>
      </c>
      <c r="AU458" s="162" t="s">
        <v>142</v>
      </c>
      <c r="AY458" s="14" t="s">
        <v>134</v>
      </c>
      <c r="BE458" s="163">
        <f>IF(N458="základná",J458,0)</f>
        <v>0</v>
      </c>
      <c r="BF458" s="163">
        <f>IF(N458="znížená",J458,0)</f>
        <v>2.1</v>
      </c>
      <c r="BG458" s="163">
        <f>IF(N458="zákl. prenesená",J458,0)</f>
        <v>0</v>
      </c>
      <c r="BH458" s="163">
        <f>IF(N458="zníž. prenesená",J458,0)</f>
        <v>0</v>
      </c>
      <c r="BI458" s="163">
        <f>IF(N458="nulová",J458,0)</f>
        <v>0</v>
      </c>
      <c r="BJ458" s="14" t="s">
        <v>142</v>
      </c>
      <c r="BK458" s="163">
        <f>ROUND(I458*H458,2)</f>
        <v>2.1</v>
      </c>
      <c r="BL458" s="14" t="s">
        <v>169</v>
      </c>
      <c r="BM458" s="162" t="s">
        <v>991</v>
      </c>
    </row>
    <row r="459" spans="1:65" s="2" customFormat="1" ht="19.5">
      <c r="A459" s="28"/>
      <c r="B459" s="29"/>
      <c r="C459" s="28"/>
      <c r="D459" s="164" t="s">
        <v>143</v>
      </c>
      <c r="E459" s="28"/>
      <c r="F459" s="165" t="s">
        <v>990</v>
      </c>
      <c r="G459" s="28"/>
      <c r="H459" s="28"/>
      <c r="I459" s="28"/>
      <c r="J459" s="28"/>
      <c r="K459" s="28"/>
      <c r="L459" s="29"/>
      <c r="M459" s="166"/>
      <c r="N459" s="167"/>
      <c r="O459" s="57"/>
      <c r="P459" s="57"/>
      <c r="Q459" s="57"/>
      <c r="R459" s="57"/>
      <c r="S459" s="57"/>
      <c r="T459" s="57"/>
      <c r="U459" s="5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T459" s="14" t="s">
        <v>143</v>
      </c>
      <c r="AU459" s="14" t="s">
        <v>142</v>
      </c>
    </row>
    <row r="460" spans="1:65" s="2" customFormat="1" ht="24.2" customHeight="1">
      <c r="A460" s="28"/>
      <c r="B460" s="150"/>
      <c r="C460" s="151" t="s">
        <v>733</v>
      </c>
      <c r="D460" s="151" t="s">
        <v>137</v>
      </c>
      <c r="E460" s="152" t="s">
        <v>992</v>
      </c>
      <c r="F460" s="153" t="s">
        <v>993</v>
      </c>
      <c r="G460" s="154" t="s">
        <v>263</v>
      </c>
      <c r="H460" s="155">
        <v>72.599999999999994</v>
      </c>
      <c r="I460" s="156">
        <v>0.60499999999999998</v>
      </c>
      <c r="J460" s="156">
        <f>ROUND(I460*H460,2)</f>
        <v>43.92</v>
      </c>
      <c r="K460" s="157"/>
      <c r="L460" s="29"/>
      <c r="M460" s="158" t="s">
        <v>1</v>
      </c>
      <c r="N460" s="159" t="s">
        <v>40</v>
      </c>
      <c r="O460" s="160">
        <v>0</v>
      </c>
      <c r="P460" s="160">
        <f>O460*H460</f>
        <v>0</v>
      </c>
      <c r="Q460" s="160">
        <v>0</v>
      </c>
      <c r="R460" s="160">
        <f>Q460*H460</f>
        <v>0</v>
      </c>
      <c r="S460" s="160">
        <v>0</v>
      </c>
      <c r="T460" s="160">
        <f>S460*H460</f>
        <v>0</v>
      </c>
      <c r="U460" s="161" t="s">
        <v>1</v>
      </c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R460" s="162" t="s">
        <v>169</v>
      </c>
      <c r="AT460" s="162" t="s">
        <v>137</v>
      </c>
      <c r="AU460" s="162" t="s">
        <v>142</v>
      </c>
      <c r="AY460" s="14" t="s">
        <v>134</v>
      </c>
      <c r="BE460" s="163">
        <f>IF(N460="základná",J460,0)</f>
        <v>0</v>
      </c>
      <c r="BF460" s="163">
        <f>IF(N460="znížená",J460,0)</f>
        <v>43.92</v>
      </c>
      <c r="BG460" s="163">
        <f>IF(N460="zákl. prenesená",J460,0)</f>
        <v>0</v>
      </c>
      <c r="BH460" s="163">
        <f>IF(N460="zníž. prenesená",J460,0)</f>
        <v>0</v>
      </c>
      <c r="BI460" s="163">
        <f>IF(N460="nulová",J460,0)</f>
        <v>0</v>
      </c>
      <c r="BJ460" s="14" t="s">
        <v>142</v>
      </c>
      <c r="BK460" s="163">
        <f>ROUND(I460*H460,2)</f>
        <v>43.92</v>
      </c>
      <c r="BL460" s="14" t="s">
        <v>169</v>
      </c>
      <c r="BM460" s="162" t="s">
        <v>994</v>
      </c>
    </row>
    <row r="461" spans="1:65" s="2" customFormat="1">
      <c r="A461" s="28"/>
      <c r="B461" s="29"/>
      <c r="C461" s="28"/>
      <c r="D461" s="164" t="s">
        <v>143</v>
      </c>
      <c r="E461" s="28"/>
      <c r="F461" s="165" t="s">
        <v>993</v>
      </c>
      <c r="G461" s="28"/>
      <c r="H461" s="28"/>
      <c r="I461" s="28"/>
      <c r="J461" s="28"/>
      <c r="K461" s="28"/>
      <c r="L461" s="29"/>
      <c r="M461" s="166"/>
      <c r="N461" s="167"/>
      <c r="O461" s="57"/>
      <c r="P461" s="57"/>
      <c r="Q461" s="57"/>
      <c r="R461" s="57"/>
      <c r="S461" s="57"/>
      <c r="T461" s="57"/>
      <c r="U461" s="5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T461" s="14" t="s">
        <v>143</v>
      </c>
      <c r="AU461" s="14" t="s">
        <v>142</v>
      </c>
    </row>
    <row r="462" spans="1:65" s="12" customFormat="1" ht="22.9" customHeight="1">
      <c r="B462" s="138"/>
      <c r="D462" s="139" t="s">
        <v>73</v>
      </c>
      <c r="E462" s="148" t="s">
        <v>995</v>
      </c>
      <c r="F462" s="148" t="s">
        <v>996</v>
      </c>
      <c r="J462" s="149">
        <f>BK462</f>
        <v>459.72</v>
      </c>
      <c r="L462" s="138"/>
      <c r="M462" s="142"/>
      <c r="N462" s="143"/>
      <c r="O462" s="143"/>
      <c r="P462" s="144">
        <f>SUM(P463:P468)</f>
        <v>0</v>
      </c>
      <c r="Q462" s="143"/>
      <c r="R462" s="144">
        <f>SUM(R463:R468)</f>
        <v>0</v>
      </c>
      <c r="S462" s="143"/>
      <c r="T462" s="144">
        <f>SUM(T463:T468)</f>
        <v>0</v>
      </c>
      <c r="U462" s="145"/>
      <c r="AR462" s="139" t="s">
        <v>142</v>
      </c>
      <c r="AT462" s="146" t="s">
        <v>73</v>
      </c>
      <c r="AU462" s="146" t="s">
        <v>82</v>
      </c>
      <c r="AY462" s="139" t="s">
        <v>134</v>
      </c>
      <c r="BK462" s="147">
        <f>SUM(BK463:BK468)</f>
        <v>459.72</v>
      </c>
    </row>
    <row r="463" spans="1:65" s="2" customFormat="1" ht="16.5" customHeight="1">
      <c r="A463" s="28"/>
      <c r="B463" s="150"/>
      <c r="C463" s="151" t="s">
        <v>997</v>
      </c>
      <c r="D463" s="151" t="s">
        <v>137</v>
      </c>
      <c r="E463" s="152" t="s">
        <v>998</v>
      </c>
      <c r="F463" s="153" t="s">
        <v>999</v>
      </c>
      <c r="G463" s="154" t="s">
        <v>401</v>
      </c>
      <c r="H463" s="155">
        <v>9.8800000000000008</v>
      </c>
      <c r="I463" s="156">
        <v>16.5</v>
      </c>
      <c r="J463" s="156">
        <f>ROUND(I463*H463,2)</f>
        <v>163.02000000000001</v>
      </c>
      <c r="K463" s="157"/>
      <c r="L463" s="29"/>
      <c r="M463" s="158" t="s">
        <v>1</v>
      </c>
      <c r="N463" s="159" t="s">
        <v>40</v>
      </c>
      <c r="O463" s="160">
        <v>0</v>
      </c>
      <c r="P463" s="160">
        <f>O463*H463</f>
        <v>0</v>
      </c>
      <c r="Q463" s="160">
        <v>0</v>
      </c>
      <c r="R463" s="160">
        <f>Q463*H463</f>
        <v>0</v>
      </c>
      <c r="S463" s="160">
        <v>0</v>
      </c>
      <c r="T463" s="160">
        <f>S463*H463</f>
        <v>0</v>
      </c>
      <c r="U463" s="161" t="s">
        <v>1</v>
      </c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R463" s="162" t="s">
        <v>169</v>
      </c>
      <c r="AT463" s="162" t="s">
        <v>137</v>
      </c>
      <c r="AU463" s="162" t="s">
        <v>142</v>
      </c>
      <c r="AY463" s="14" t="s">
        <v>134</v>
      </c>
      <c r="BE463" s="163">
        <f>IF(N463="základná",J463,0)</f>
        <v>0</v>
      </c>
      <c r="BF463" s="163">
        <f>IF(N463="znížená",J463,0)</f>
        <v>163.02000000000001</v>
      </c>
      <c r="BG463" s="163">
        <f>IF(N463="zákl. prenesená",J463,0)</f>
        <v>0</v>
      </c>
      <c r="BH463" s="163">
        <f>IF(N463="zníž. prenesená",J463,0)</f>
        <v>0</v>
      </c>
      <c r="BI463" s="163">
        <f>IF(N463="nulová",J463,0)</f>
        <v>0</v>
      </c>
      <c r="BJ463" s="14" t="s">
        <v>142</v>
      </c>
      <c r="BK463" s="163">
        <f>ROUND(I463*H463,2)</f>
        <v>163.02000000000001</v>
      </c>
      <c r="BL463" s="14" t="s">
        <v>169</v>
      </c>
      <c r="BM463" s="162" t="s">
        <v>1000</v>
      </c>
    </row>
    <row r="464" spans="1:65" s="2" customFormat="1">
      <c r="A464" s="28"/>
      <c r="B464" s="29"/>
      <c r="C464" s="28"/>
      <c r="D464" s="164" t="s">
        <v>143</v>
      </c>
      <c r="E464" s="28"/>
      <c r="F464" s="165" t="s">
        <v>999</v>
      </c>
      <c r="G464" s="28"/>
      <c r="H464" s="28"/>
      <c r="I464" s="28"/>
      <c r="J464" s="28"/>
      <c r="K464" s="28"/>
      <c r="L464" s="29"/>
      <c r="M464" s="166"/>
      <c r="N464" s="167"/>
      <c r="O464" s="57"/>
      <c r="P464" s="57"/>
      <c r="Q464" s="57"/>
      <c r="R464" s="57"/>
      <c r="S464" s="57"/>
      <c r="T464" s="57"/>
      <c r="U464" s="5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T464" s="14" t="s">
        <v>143</v>
      </c>
      <c r="AU464" s="14" t="s">
        <v>142</v>
      </c>
    </row>
    <row r="465" spans="1:65" s="2" customFormat="1" ht="21.75" customHeight="1">
      <c r="A465" s="28"/>
      <c r="B465" s="150"/>
      <c r="C465" s="151" t="s">
        <v>736</v>
      </c>
      <c r="D465" s="151" t="s">
        <v>137</v>
      </c>
      <c r="E465" s="152" t="s">
        <v>1001</v>
      </c>
      <c r="F465" s="153" t="s">
        <v>1002</v>
      </c>
      <c r="G465" s="154" t="s">
        <v>258</v>
      </c>
      <c r="H465" s="155">
        <v>2</v>
      </c>
      <c r="I465" s="156">
        <v>146.30000000000001</v>
      </c>
      <c r="J465" s="156">
        <f>ROUND(I465*H465,2)</f>
        <v>292.60000000000002</v>
      </c>
      <c r="K465" s="157"/>
      <c r="L465" s="29"/>
      <c r="M465" s="158" t="s">
        <v>1</v>
      </c>
      <c r="N465" s="159" t="s">
        <v>40</v>
      </c>
      <c r="O465" s="160">
        <v>0</v>
      </c>
      <c r="P465" s="160">
        <f>O465*H465</f>
        <v>0</v>
      </c>
      <c r="Q465" s="160">
        <v>0</v>
      </c>
      <c r="R465" s="160">
        <f>Q465*H465</f>
        <v>0</v>
      </c>
      <c r="S465" s="160">
        <v>0</v>
      </c>
      <c r="T465" s="160">
        <f>S465*H465</f>
        <v>0</v>
      </c>
      <c r="U465" s="161" t="s">
        <v>1</v>
      </c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R465" s="162" t="s">
        <v>169</v>
      </c>
      <c r="AT465" s="162" t="s">
        <v>137</v>
      </c>
      <c r="AU465" s="162" t="s">
        <v>142</v>
      </c>
      <c r="AY465" s="14" t="s">
        <v>134</v>
      </c>
      <c r="BE465" s="163">
        <f>IF(N465="základná",J465,0)</f>
        <v>0</v>
      </c>
      <c r="BF465" s="163">
        <f>IF(N465="znížená",J465,0)</f>
        <v>292.60000000000002</v>
      </c>
      <c r="BG465" s="163">
        <f>IF(N465="zákl. prenesená",J465,0)</f>
        <v>0</v>
      </c>
      <c r="BH465" s="163">
        <f>IF(N465="zníž. prenesená",J465,0)</f>
        <v>0</v>
      </c>
      <c r="BI465" s="163">
        <f>IF(N465="nulová",J465,0)</f>
        <v>0</v>
      </c>
      <c r="BJ465" s="14" t="s">
        <v>142</v>
      </c>
      <c r="BK465" s="163">
        <f>ROUND(I465*H465,2)</f>
        <v>292.60000000000002</v>
      </c>
      <c r="BL465" s="14" t="s">
        <v>169</v>
      </c>
      <c r="BM465" s="162" t="s">
        <v>1003</v>
      </c>
    </row>
    <row r="466" spans="1:65" s="2" customFormat="1">
      <c r="A466" s="28"/>
      <c r="B466" s="29"/>
      <c r="C466" s="28"/>
      <c r="D466" s="164" t="s">
        <v>143</v>
      </c>
      <c r="E466" s="28"/>
      <c r="F466" s="165" t="s">
        <v>1002</v>
      </c>
      <c r="G466" s="28"/>
      <c r="H466" s="28"/>
      <c r="I466" s="28"/>
      <c r="J466" s="28"/>
      <c r="K466" s="28"/>
      <c r="L466" s="29"/>
      <c r="M466" s="166"/>
      <c r="N466" s="167"/>
      <c r="O466" s="57"/>
      <c r="P466" s="57"/>
      <c r="Q466" s="57"/>
      <c r="R466" s="57"/>
      <c r="S466" s="57"/>
      <c r="T466" s="57"/>
      <c r="U466" s="5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T466" s="14" t="s">
        <v>143</v>
      </c>
      <c r="AU466" s="14" t="s">
        <v>142</v>
      </c>
    </row>
    <row r="467" spans="1:65" s="2" customFormat="1" ht="24.2" customHeight="1">
      <c r="A467" s="28"/>
      <c r="B467" s="150"/>
      <c r="C467" s="151" t="s">
        <v>1004</v>
      </c>
      <c r="D467" s="151" t="s">
        <v>137</v>
      </c>
      <c r="E467" s="152" t="s">
        <v>1005</v>
      </c>
      <c r="F467" s="153" t="s">
        <v>1006</v>
      </c>
      <c r="G467" s="154" t="s">
        <v>263</v>
      </c>
      <c r="H467" s="155">
        <v>4.1399999999999997</v>
      </c>
      <c r="I467" s="156">
        <v>0.99</v>
      </c>
      <c r="J467" s="156">
        <f>ROUND(I467*H467,2)</f>
        <v>4.0999999999999996</v>
      </c>
      <c r="K467" s="157"/>
      <c r="L467" s="29"/>
      <c r="M467" s="158" t="s">
        <v>1</v>
      </c>
      <c r="N467" s="159" t="s">
        <v>40</v>
      </c>
      <c r="O467" s="160">
        <v>0</v>
      </c>
      <c r="P467" s="160">
        <f>O467*H467</f>
        <v>0</v>
      </c>
      <c r="Q467" s="160">
        <v>0</v>
      </c>
      <c r="R467" s="160">
        <f>Q467*H467</f>
        <v>0</v>
      </c>
      <c r="S467" s="160">
        <v>0</v>
      </c>
      <c r="T467" s="160">
        <f>S467*H467</f>
        <v>0</v>
      </c>
      <c r="U467" s="161" t="s">
        <v>1</v>
      </c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R467" s="162" t="s">
        <v>169</v>
      </c>
      <c r="AT467" s="162" t="s">
        <v>137</v>
      </c>
      <c r="AU467" s="162" t="s">
        <v>142</v>
      </c>
      <c r="AY467" s="14" t="s">
        <v>134</v>
      </c>
      <c r="BE467" s="163">
        <f>IF(N467="základná",J467,0)</f>
        <v>0</v>
      </c>
      <c r="BF467" s="163">
        <f>IF(N467="znížená",J467,0)</f>
        <v>4.0999999999999996</v>
      </c>
      <c r="BG467" s="163">
        <f>IF(N467="zákl. prenesená",J467,0)</f>
        <v>0</v>
      </c>
      <c r="BH467" s="163">
        <f>IF(N467="zníž. prenesená",J467,0)</f>
        <v>0</v>
      </c>
      <c r="BI467" s="163">
        <f>IF(N467="nulová",J467,0)</f>
        <v>0</v>
      </c>
      <c r="BJ467" s="14" t="s">
        <v>142</v>
      </c>
      <c r="BK467" s="163">
        <f>ROUND(I467*H467,2)</f>
        <v>4.0999999999999996</v>
      </c>
      <c r="BL467" s="14" t="s">
        <v>169</v>
      </c>
      <c r="BM467" s="162" t="s">
        <v>1007</v>
      </c>
    </row>
    <row r="468" spans="1:65" s="2" customFormat="1" ht="19.5">
      <c r="A468" s="28"/>
      <c r="B468" s="29"/>
      <c r="C468" s="28"/>
      <c r="D468" s="164" t="s">
        <v>143</v>
      </c>
      <c r="E468" s="28"/>
      <c r="F468" s="165" t="s">
        <v>1006</v>
      </c>
      <c r="G468" s="28"/>
      <c r="H468" s="28"/>
      <c r="I468" s="28"/>
      <c r="J468" s="28"/>
      <c r="K468" s="28"/>
      <c r="L468" s="29"/>
      <c r="M468" s="166"/>
      <c r="N468" s="167"/>
      <c r="O468" s="57"/>
      <c r="P468" s="57"/>
      <c r="Q468" s="57"/>
      <c r="R468" s="57"/>
      <c r="S468" s="57"/>
      <c r="T468" s="57"/>
      <c r="U468" s="5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T468" s="14" t="s">
        <v>143</v>
      </c>
      <c r="AU468" s="14" t="s">
        <v>142</v>
      </c>
    </row>
    <row r="469" spans="1:65" s="12" customFormat="1" ht="22.9" customHeight="1">
      <c r="B469" s="138"/>
      <c r="D469" s="139" t="s">
        <v>73</v>
      </c>
      <c r="E469" s="148" t="s">
        <v>450</v>
      </c>
      <c r="F469" s="148" t="s">
        <v>451</v>
      </c>
      <c r="J469" s="149">
        <f>BK469</f>
        <v>325.63999999999993</v>
      </c>
      <c r="L469" s="138"/>
      <c r="M469" s="142"/>
      <c r="N469" s="143"/>
      <c r="O469" s="143"/>
      <c r="P469" s="144">
        <f>SUM(P470:P485)</f>
        <v>0</v>
      </c>
      <c r="Q469" s="143"/>
      <c r="R469" s="144">
        <f>SUM(R470:R485)</f>
        <v>0</v>
      </c>
      <c r="S469" s="143"/>
      <c r="T469" s="144">
        <f>SUM(T470:T485)</f>
        <v>0</v>
      </c>
      <c r="U469" s="145"/>
      <c r="AR469" s="139" t="s">
        <v>142</v>
      </c>
      <c r="AT469" s="146" t="s">
        <v>73</v>
      </c>
      <c r="AU469" s="146" t="s">
        <v>82</v>
      </c>
      <c r="AY469" s="139" t="s">
        <v>134</v>
      </c>
      <c r="BK469" s="147">
        <f>SUM(BK470:BK485)</f>
        <v>325.63999999999993</v>
      </c>
    </row>
    <row r="470" spans="1:65" s="2" customFormat="1" ht="21.75" customHeight="1">
      <c r="A470" s="28"/>
      <c r="B470" s="150"/>
      <c r="C470" s="151" t="s">
        <v>740</v>
      </c>
      <c r="D470" s="151" t="s">
        <v>137</v>
      </c>
      <c r="E470" s="152" t="s">
        <v>1008</v>
      </c>
      <c r="F470" s="153" t="s">
        <v>1009</v>
      </c>
      <c r="G470" s="154" t="s">
        <v>151</v>
      </c>
      <c r="H470" s="155">
        <v>20</v>
      </c>
      <c r="I470" s="156">
        <v>3.89</v>
      </c>
      <c r="J470" s="156">
        <f>ROUND(I470*H470,2)</f>
        <v>77.8</v>
      </c>
      <c r="K470" s="157"/>
      <c r="L470" s="29"/>
      <c r="M470" s="158" t="s">
        <v>1</v>
      </c>
      <c r="N470" s="159" t="s">
        <v>40</v>
      </c>
      <c r="O470" s="160">
        <v>0</v>
      </c>
      <c r="P470" s="160">
        <f>O470*H470</f>
        <v>0</v>
      </c>
      <c r="Q470" s="160">
        <v>0</v>
      </c>
      <c r="R470" s="160">
        <f>Q470*H470</f>
        <v>0</v>
      </c>
      <c r="S470" s="160">
        <v>0</v>
      </c>
      <c r="T470" s="160">
        <f>S470*H470</f>
        <v>0</v>
      </c>
      <c r="U470" s="161" t="s">
        <v>1</v>
      </c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R470" s="162" t="s">
        <v>169</v>
      </c>
      <c r="AT470" s="162" t="s">
        <v>137</v>
      </c>
      <c r="AU470" s="162" t="s">
        <v>142</v>
      </c>
      <c r="AY470" s="14" t="s">
        <v>134</v>
      </c>
      <c r="BE470" s="163">
        <f>IF(N470="základná",J470,0)</f>
        <v>0</v>
      </c>
      <c r="BF470" s="163">
        <f>IF(N470="znížená",J470,0)</f>
        <v>77.8</v>
      </c>
      <c r="BG470" s="163">
        <f>IF(N470="zákl. prenesená",J470,0)</f>
        <v>0</v>
      </c>
      <c r="BH470" s="163">
        <f>IF(N470="zníž. prenesená",J470,0)</f>
        <v>0</v>
      </c>
      <c r="BI470" s="163">
        <f>IF(N470="nulová",J470,0)</f>
        <v>0</v>
      </c>
      <c r="BJ470" s="14" t="s">
        <v>142</v>
      </c>
      <c r="BK470" s="163">
        <f>ROUND(I470*H470,2)</f>
        <v>77.8</v>
      </c>
      <c r="BL470" s="14" t="s">
        <v>169</v>
      </c>
      <c r="BM470" s="162" t="s">
        <v>1010</v>
      </c>
    </row>
    <row r="471" spans="1:65" s="2" customFormat="1">
      <c r="A471" s="28"/>
      <c r="B471" s="29"/>
      <c r="C471" s="28"/>
      <c r="D471" s="164" t="s">
        <v>143</v>
      </c>
      <c r="E471" s="28"/>
      <c r="F471" s="165" t="s">
        <v>1009</v>
      </c>
      <c r="G471" s="28"/>
      <c r="H471" s="28"/>
      <c r="I471" s="28"/>
      <c r="J471" s="28"/>
      <c r="K471" s="28"/>
      <c r="L471" s="29"/>
      <c r="M471" s="166"/>
      <c r="N471" s="167"/>
      <c r="O471" s="57"/>
      <c r="P471" s="57"/>
      <c r="Q471" s="57"/>
      <c r="R471" s="57"/>
      <c r="S471" s="57"/>
      <c r="T471" s="57"/>
      <c r="U471" s="5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T471" s="14" t="s">
        <v>143</v>
      </c>
      <c r="AU471" s="14" t="s">
        <v>142</v>
      </c>
    </row>
    <row r="472" spans="1:65" s="2" customFormat="1" ht="24.2" customHeight="1">
      <c r="A472" s="28"/>
      <c r="B472" s="150"/>
      <c r="C472" s="168" t="s">
        <v>1011</v>
      </c>
      <c r="D472" s="168" t="s">
        <v>131</v>
      </c>
      <c r="E472" s="169" t="s">
        <v>1012</v>
      </c>
      <c r="F472" s="170" t="s">
        <v>1013</v>
      </c>
      <c r="G472" s="171" t="s">
        <v>151</v>
      </c>
      <c r="H472" s="172">
        <v>20</v>
      </c>
      <c r="I472" s="173">
        <v>8.68</v>
      </c>
      <c r="J472" s="173">
        <f>ROUND(I472*H472,2)</f>
        <v>173.6</v>
      </c>
      <c r="K472" s="174"/>
      <c r="L472" s="175"/>
      <c r="M472" s="176" t="s">
        <v>1</v>
      </c>
      <c r="N472" s="177" t="s">
        <v>40</v>
      </c>
      <c r="O472" s="160">
        <v>0</v>
      </c>
      <c r="P472" s="160">
        <f>O472*H472</f>
        <v>0</v>
      </c>
      <c r="Q472" s="160">
        <v>0</v>
      </c>
      <c r="R472" s="160">
        <f>Q472*H472</f>
        <v>0</v>
      </c>
      <c r="S472" s="160">
        <v>0</v>
      </c>
      <c r="T472" s="160">
        <f>S472*H472</f>
        <v>0</v>
      </c>
      <c r="U472" s="161" t="s">
        <v>1</v>
      </c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R472" s="162" t="s">
        <v>196</v>
      </c>
      <c r="AT472" s="162" t="s">
        <v>131</v>
      </c>
      <c r="AU472" s="162" t="s">
        <v>142</v>
      </c>
      <c r="AY472" s="14" t="s">
        <v>134</v>
      </c>
      <c r="BE472" s="163">
        <f>IF(N472="základná",J472,0)</f>
        <v>0</v>
      </c>
      <c r="BF472" s="163">
        <f>IF(N472="znížená",J472,0)</f>
        <v>173.6</v>
      </c>
      <c r="BG472" s="163">
        <f>IF(N472="zákl. prenesená",J472,0)</f>
        <v>0</v>
      </c>
      <c r="BH472" s="163">
        <f>IF(N472="zníž. prenesená",J472,0)</f>
        <v>0</v>
      </c>
      <c r="BI472" s="163">
        <f>IF(N472="nulová",J472,0)</f>
        <v>0</v>
      </c>
      <c r="BJ472" s="14" t="s">
        <v>142</v>
      </c>
      <c r="BK472" s="163">
        <f>ROUND(I472*H472,2)</f>
        <v>173.6</v>
      </c>
      <c r="BL472" s="14" t="s">
        <v>169</v>
      </c>
      <c r="BM472" s="162" t="s">
        <v>1014</v>
      </c>
    </row>
    <row r="473" spans="1:65" s="2" customFormat="1">
      <c r="A473" s="28"/>
      <c r="B473" s="29"/>
      <c r="C473" s="28"/>
      <c r="D473" s="164" t="s">
        <v>143</v>
      </c>
      <c r="E473" s="28"/>
      <c r="F473" s="165" t="s">
        <v>1013</v>
      </c>
      <c r="G473" s="28"/>
      <c r="H473" s="28"/>
      <c r="I473" s="28"/>
      <c r="J473" s="28"/>
      <c r="K473" s="28"/>
      <c r="L473" s="29"/>
      <c r="M473" s="166"/>
      <c r="N473" s="167"/>
      <c r="O473" s="57"/>
      <c r="P473" s="57"/>
      <c r="Q473" s="57"/>
      <c r="R473" s="57"/>
      <c r="S473" s="57"/>
      <c r="T473" s="57"/>
      <c r="U473" s="5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T473" s="14" t="s">
        <v>143</v>
      </c>
      <c r="AU473" s="14" t="s">
        <v>142</v>
      </c>
    </row>
    <row r="474" spans="1:65" s="2" customFormat="1" ht="24.2" customHeight="1">
      <c r="A474" s="28"/>
      <c r="B474" s="150"/>
      <c r="C474" s="151" t="s">
        <v>743</v>
      </c>
      <c r="D474" s="151" t="s">
        <v>137</v>
      </c>
      <c r="E474" s="152" t="s">
        <v>1015</v>
      </c>
      <c r="F474" s="153" t="s">
        <v>1016</v>
      </c>
      <c r="G474" s="154" t="s">
        <v>151</v>
      </c>
      <c r="H474" s="155">
        <v>2</v>
      </c>
      <c r="I474" s="156">
        <v>4.91</v>
      </c>
      <c r="J474" s="156">
        <f>ROUND(I474*H474,2)</f>
        <v>9.82</v>
      </c>
      <c r="K474" s="157"/>
      <c r="L474" s="29"/>
      <c r="M474" s="158" t="s">
        <v>1</v>
      </c>
      <c r="N474" s="159" t="s">
        <v>40</v>
      </c>
      <c r="O474" s="160">
        <v>0</v>
      </c>
      <c r="P474" s="160">
        <f>O474*H474</f>
        <v>0</v>
      </c>
      <c r="Q474" s="160">
        <v>0</v>
      </c>
      <c r="R474" s="160">
        <f>Q474*H474</f>
        <v>0</v>
      </c>
      <c r="S474" s="160">
        <v>0</v>
      </c>
      <c r="T474" s="160">
        <f>S474*H474</f>
        <v>0</v>
      </c>
      <c r="U474" s="161" t="s">
        <v>1</v>
      </c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R474" s="162" t="s">
        <v>169</v>
      </c>
      <c r="AT474" s="162" t="s">
        <v>137</v>
      </c>
      <c r="AU474" s="162" t="s">
        <v>142</v>
      </c>
      <c r="AY474" s="14" t="s">
        <v>134</v>
      </c>
      <c r="BE474" s="163">
        <f>IF(N474="základná",J474,0)</f>
        <v>0</v>
      </c>
      <c r="BF474" s="163">
        <f>IF(N474="znížená",J474,0)</f>
        <v>9.82</v>
      </c>
      <c r="BG474" s="163">
        <f>IF(N474="zákl. prenesená",J474,0)</f>
        <v>0</v>
      </c>
      <c r="BH474" s="163">
        <f>IF(N474="zníž. prenesená",J474,0)</f>
        <v>0</v>
      </c>
      <c r="BI474" s="163">
        <f>IF(N474="nulová",J474,0)</f>
        <v>0</v>
      </c>
      <c r="BJ474" s="14" t="s">
        <v>142</v>
      </c>
      <c r="BK474" s="163">
        <f>ROUND(I474*H474,2)</f>
        <v>9.82</v>
      </c>
      <c r="BL474" s="14" t="s">
        <v>169</v>
      </c>
      <c r="BM474" s="162" t="s">
        <v>1017</v>
      </c>
    </row>
    <row r="475" spans="1:65" s="2" customFormat="1">
      <c r="A475" s="28"/>
      <c r="B475" s="29"/>
      <c r="C475" s="28"/>
      <c r="D475" s="164" t="s">
        <v>143</v>
      </c>
      <c r="E475" s="28"/>
      <c r="F475" s="165" t="s">
        <v>1016</v>
      </c>
      <c r="G475" s="28"/>
      <c r="H475" s="28"/>
      <c r="I475" s="28"/>
      <c r="J475" s="28"/>
      <c r="K475" s="28"/>
      <c r="L475" s="29"/>
      <c r="M475" s="166"/>
      <c r="N475" s="167"/>
      <c r="O475" s="57"/>
      <c r="P475" s="57"/>
      <c r="Q475" s="57"/>
      <c r="R475" s="57"/>
      <c r="S475" s="57"/>
      <c r="T475" s="57"/>
      <c r="U475" s="5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T475" s="14" t="s">
        <v>143</v>
      </c>
      <c r="AU475" s="14" t="s">
        <v>142</v>
      </c>
    </row>
    <row r="476" spans="1:65" s="2" customFormat="1" ht="16.5" customHeight="1">
      <c r="A476" s="28"/>
      <c r="B476" s="150"/>
      <c r="C476" s="168" t="s">
        <v>1018</v>
      </c>
      <c r="D476" s="168" t="s">
        <v>131</v>
      </c>
      <c r="E476" s="169" t="s">
        <v>1019</v>
      </c>
      <c r="F476" s="170" t="s">
        <v>1020</v>
      </c>
      <c r="G476" s="171" t="s">
        <v>151</v>
      </c>
      <c r="H476" s="172">
        <v>1</v>
      </c>
      <c r="I476" s="173">
        <v>15.07</v>
      </c>
      <c r="J476" s="173">
        <f>ROUND(I476*H476,2)</f>
        <v>15.07</v>
      </c>
      <c r="K476" s="174"/>
      <c r="L476" s="175"/>
      <c r="M476" s="176" t="s">
        <v>1</v>
      </c>
      <c r="N476" s="177" t="s">
        <v>40</v>
      </c>
      <c r="O476" s="160">
        <v>0</v>
      </c>
      <c r="P476" s="160">
        <f>O476*H476</f>
        <v>0</v>
      </c>
      <c r="Q476" s="160">
        <v>0</v>
      </c>
      <c r="R476" s="160">
        <f>Q476*H476</f>
        <v>0</v>
      </c>
      <c r="S476" s="160">
        <v>0</v>
      </c>
      <c r="T476" s="160">
        <f>S476*H476</f>
        <v>0</v>
      </c>
      <c r="U476" s="161" t="s">
        <v>1</v>
      </c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R476" s="162" t="s">
        <v>196</v>
      </c>
      <c r="AT476" s="162" t="s">
        <v>131</v>
      </c>
      <c r="AU476" s="162" t="s">
        <v>142</v>
      </c>
      <c r="AY476" s="14" t="s">
        <v>134</v>
      </c>
      <c r="BE476" s="163">
        <f>IF(N476="základná",J476,0)</f>
        <v>0</v>
      </c>
      <c r="BF476" s="163">
        <f>IF(N476="znížená",J476,0)</f>
        <v>15.07</v>
      </c>
      <c r="BG476" s="163">
        <f>IF(N476="zákl. prenesená",J476,0)</f>
        <v>0</v>
      </c>
      <c r="BH476" s="163">
        <f>IF(N476="zníž. prenesená",J476,0)</f>
        <v>0</v>
      </c>
      <c r="BI476" s="163">
        <f>IF(N476="nulová",J476,0)</f>
        <v>0</v>
      </c>
      <c r="BJ476" s="14" t="s">
        <v>142</v>
      </c>
      <c r="BK476" s="163">
        <f>ROUND(I476*H476,2)</f>
        <v>15.07</v>
      </c>
      <c r="BL476" s="14" t="s">
        <v>169</v>
      </c>
      <c r="BM476" s="162" t="s">
        <v>1021</v>
      </c>
    </row>
    <row r="477" spans="1:65" s="2" customFormat="1">
      <c r="A477" s="28"/>
      <c r="B477" s="29"/>
      <c r="C477" s="28"/>
      <c r="D477" s="164" t="s">
        <v>143</v>
      </c>
      <c r="E477" s="28"/>
      <c r="F477" s="165" t="s">
        <v>1020</v>
      </c>
      <c r="G477" s="28"/>
      <c r="H477" s="28"/>
      <c r="I477" s="28"/>
      <c r="J477" s="28"/>
      <c r="K477" s="28"/>
      <c r="L477" s="29"/>
      <c r="M477" s="166"/>
      <c r="N477" s="167"/>
      <c r="O477" s="57"/>
      <c r="P477" s="57"/>
      <c r="Q477" s="57"/>
      <c r="R477" s="57"/>
      <c r="S477" s="57"/>
      <c r="T477" s="57"/>
      <c r="U477" s="5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T477" s="14" t="s">
        <v>143</v>
      </c>
      <c r="AU477" s="14" t="s">
        <v>142</v>
      </c>
    </row>
    <row r="478" spans="1:65" s="2" customFormat="1" ht="16.5" customHeight="1">
      <c r="A478" s="28"/>
      <c r="B478" s="150"/>
      <c r="C478" s="168" t="s">
        <v>749</v>
      </c>
      <c r="D478" s="168" t="s">
        <v>131</v>
      </c>
      <c r="E478" s="169" t="s">
        <v>1022</v>
      </c>
      <c r="F478" s="170" t="s">
        <v>1023</v>
      </c>
      <c r="G478" s="171" t="s">
        <v>151</v>
      </c>
      <c r="H478" s="172">
        <v>1</v>
      </c>
      <c r="I478" s="173">
        <v>16.649999999999999</v>
      </c>
      <c r="J478" s="173">
        <f>ROUND(I478*H478,2)</f>
        <v>16.649999999999999</v>
      </c>
      <c r="K478" s="174"/>
      <c r="L478" s="175"/>
      <c r="M478" s="176" t="s">
        <v>1</v>
      </c>
      <c r="N478" s="177" t="s">
        <v>40</v>
      </c>
      <c r="O478" s="160">
        <v>0</v>
      </c>
      <c r="P478" s="160">
        <f>O478*H478</f>
        <v>0</v>
      </c>
      <c r="Q478" s="160">
        <v>0</v>
      </c>
      <c r="R478" s="160">
        <f>Q478*H478</f>
        <v>0</v>
      </c>
      <c r="S478" s="160">
        <v>0</v>
      </c>
      <c r="T478" s="160">
        <f>S478*H478</f>
        <v>0</v>
      </c>
      <c r="U478" s="161" t="s">
        <v>1</v>
      </c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R478" s="162" t="s">
        <v>196</v>
      </c>
      <c r="AT478" s="162" t="s">
        <v>131</v>
      </c>
      <c r="AU478" s="162" t="s">
        <v>142</v>
      </c>
      <c r="AY478" s="14" t="s">
        <v>134</v>
      </c>
      <c r="BE478" s="163">
        <f>IF(N478="základná",J478,0)</f>
        <v>0</v>
      </c>
      <c r="BF478" s="163">
        <f>IF(N478="znížená",J478,0)</f>
        <v>16.649999999999999</v>
      </c>
      <c r="BG478" s="163">
        <f>IF(N478="zákl. prenesená",J478,0)</f>
        <v>0</v>
      </c>
      <c r="BH478" s="163">
        <f>IF(N478="zníž. prenesená",J478,0)</f>
        <v>0</v>
      </c>
      <c r="BI478" s="163">
        <f>IF(N478="nulová",J478,0)</f>
        <v>0</v>
      </c>
      <c r="BJ478" s="14" t="s">
        <v>142</v>
      </c>
      <c r="BK478" s="163">
        <f>ROUND(I478*H478,2)</f>
        <v>16.649999999999999</v>
      </c>
      <c r="BL478" s="14" t="s">
        <v>169</v>
      </c>
      <c r="BM478" s="162" t="s">
        <v>1024</v>
      </c>
    </row>
    <row r="479" spans="1:65" s="2" customFormat="1">
      <c r="A479" s="28"/>
      <c r="B479" s="29"/>
      <c r="C479" s="28"/>
      <c r="D479" s="164" t="s">
        <v>143</v>
      </c>
      <c r="E479" s="28"/>
      <c r="F479" s="165" t="s">
        <v>1023</v>
      </c>
      <c r="G479" s="28"/>
      <c r="H479" s="28"/>
      <c r="I479" s="28"/>
      <c r="J479" s="28"/>
      <c r="K479" s="28"/>
      <c r="L479" s="29"/>
      <c r="M479" s="166"/>
      <c r="N479" s="167"/>
      <c r="O479" s="57"/>
      <c r="P479" s="57"/>
      <c r="Q479" s="57"/>
      <c r="R479" s="57"/>
      <c r="S479" s="57"/>
      <c r="T479" s="57"/>
      <c r="U479" s="5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T479" s="14" t="s">
        <v>143</v>
      </c>
      <c r="AU479" s="14" t="s">
        <v>142</v>
      </c>
    </row>
    <row r="480" spans="1:65" s="2" customFormat="1" ht="24.2" customHeight="1">
      <c r="A480" s="28"/>
      <c r="B480" s="150"/>
      <c r="C480" s="151" t="s">
        <v>1025</v>
      </c>
      <c r="D480" s="151" t="s">
        <v>137</v>
      </c>
      <c r="E480" s="152" t="s">
        <v>1026</v>
      </c>
      <c r="F480" s="153" t="s">
        <v>1027</v>
      </c>
      <c r="G480" s="154" t="s">
        <v>151</v>
      </c>
      <c r="H480" s="155">
        <v>20</v>
      </c>
      <c r="I480" s="156">
        <v>1.21</v>
      </c>
      <c r="J480" s="156">
        <f>ROUND(I480*H480,2)</f>
        <v>24.2</v>
      </c>
      <c r="K480" s="157"/>
      <c r="L480" s="29"/>
      <c r="M480" s="158" t="s">
        <v>1</v>
      </c>
      <c r="N480" s="159" t="s">
        <v>40</v>
      </c>
      <c r="O480" s="160">
        <v>0</v>
      </c>
      <c r="P480" s="160">
        <f>O480*H480</f>
        <v>0</v>
      </c>
      <c r="Q480" s="160">
        <v>0</v>
      </c>
      <c r="R480" s="160">
        <f>Q480*H480</f>
        <v>0</v>
      </c>
      <c r="S480" s="160">
        <v>0</v>
      </c>
      <c r="T480" s="160">
        <f>S480*H480</f>
        <v>0</v>
      </c>
      <c r="U480" s="161" t="s">
        <v>1</v>
      </c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R480" s="162" t="s">
        <v>169</v>
      </c>
      <c r="AT480" s="162" t="s">
        <v>137</v>
      </c>
      <c r="AU480" s="162" t="s">
        <v>142</v>
      </c>
      <c r="AY480" s="14" t="s">
        <v>134</v>
      </c>
      <c r="BE480" s="163">
        <f>IF(N480="základná",J480,0)</f>
        <v>0</v>
      </c>
      <c r="BF480" s="163">
        <f>IF(N480="znížená",J480,0)</f>
        <v>24.2</v>
      </c>
      <c r="BG480" s="163">
        <f>IF(N480="zákl. prenesená",J480,0)</f>
        <v>0</v>
      </c>
      <c r="BH480" s="163">
        <f>IF(N480="zníž. prenesená",J480,0)</f>
        <v>0</v>
      </c>
      <c r="BI480" s="163">
        <f>IF(N480="nulová",J480,0)</f>
        <v>0</v>
      </c>
      <c r="BJ480" s="14" t="s">
        <v>142</v>
      </c>
      <c r="BK480" s="163">
        <f>ROUND(I480*H480,2)</f>
        <v>24.2</v>
      </c>
      <c r="BL480" s="14" t="s">
        <v>169</v>
      </c>
      <c r="BM480" s="162" t="s">
        <v>1028</v>
      </c>
    </row>
    <row r="481" spans="1:65" s="2" customFormat="1">
      <c r="A481" s="28"/>
      <c r="B481" s="29"/>
      <c r="C481" s="28"/>
      <c r="D481" s="164" t="s">
        <v>143</v>
      </c>
      <c r="E481" s="28"/>
      <c r="F481" s="165" t="s">
        <v>1027</v>
      </c>
      <c r="G481" s="28"/>
      <c r="H481" s="28"/>
      <c r="I481" s="28"/>
      <c r="J481" s="28"/>
      <c r="K481" s="28"/>
      <c r="L481" s="29"/>
      <c r="M481" s="166"/>
      <c r="N481" s="167"/>
      <c r="O481" s="57"/>
      <c r="P481" s="57"/>
      <c r="Q481" s="57"/>
      <c r="R481" s="57"/>
      <c r="S481" s="57"/>
      <c r="T481" s="57"/>
      <c r="U481" s="5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T481" s="14" t="s">
        <v>143</v>
      </c>
      <c r="AU481" s="14" t="s">
        <v>142</v>
      </c>
    </row>
    <row r="482" spans="1:65" s="2" customFormat="1" ht="24.2" customHeight="1">
      <c r="A482" s="28"/>
      <c r="B482" s="150"/>
      <c r="C482" s="151" t="s">
        <v>754</v>
      </c>
      <c r="D482" s="151" t="s">
        <v>137</v>
      </c>
      <c r="E482" s="152" t="s">
        <v>1029</v>
      </c>
      <c r="F482" s="153" t="s">
        <v>1030</v>
      </c>
      <c r="G482" s="154" t="s">
        <v>151</v>
      </c>
      <c r="H482" s="155">
        <v>2</v>
      </c>
      <c r="I482" s="156">
        <v>1.53</v>
      </c>
      <c r="J482" s="156">
        <f>ROUND(I482*H482,2)</f>
        <v>3.06</v>
      </c>
      <c r="K482" s="157"/>
      <c r="L482" s="29"/>
      <c r="M482" s="158" t="s">
        <v>1</v>
      </c>
      <c r="N482" s="159" t="s">
        <v>40</v>
      </c>
      <c r="O482" s="160">
        <v>0</v>
      </c>
      <c r="P482" s="160">
        <f>O482*H482</f>
        <v>0</v>
      </c>
      <c r="Q482" s="160">
        <v>0</v>
      </c>
      <c r="R482" s="160">
        <f>Q482*H482</f>
        <v>0</v>
      </c>
      <c r="S482" s="160">
        <v>0</v>
      </c>
      <c r="T482" s="160">
        <f>S482*H482</f>
        <v>0</v>
      </c>
      <c r="U482" s="161" t="s">
        <v>1</v>
      </c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R482" s="162" t="s">
        <v>169</v>
      </c>
      <c r="AT482" s="162" t="s">
        <v>137</v>
      </c>
      <c r="AU482" s="162" t="s">
        <v>142</v>
      </c>
      <c r="AY482" s="14" t="s">
        <v>134</v>
      </c>
      <c r="BE482" s="163">
        <f>IF(N482="základná",J482,0)</f>
        <v>0</v>
      </c>
      <c r="BF482" s="163">
        <f>IF(N482="znížená",J482,0)</f>
        <v>3.06</v>
      </c>
      <c r="BG482" s="163">
        <f>IF(N482="zákl. prenesená",J482,0)</f>
        <v>0</v>
      </c>
      <c r="BH482" s="163">
        <f>IF(N482="zníž. prenesená",J482,0)</f>
        <v>0</v>
      </c>
      <c r="BI482" s="163">
        <f>IF(N482="nulová",J482,0)</f>
        <v>0</v>
      </c>
      <c r="BJ482" s="14" t="s">
        <v>142</v>
      </c>
      <c r="BK482" s="163">
        <f>ROUND(I482*H482,2)</f>
        <v>3.06</v>
      </c>
      <c r="BL482" s="14" t="s">
        <v>169</v>
      </c>
      <c r="BM482" s="162" t="s">
        <v>1031</v>
      </c>
    </row>
    <row r="483" spans="1:65" s="2" customFormat="1" ht="19.5">
      <c r="A483" s="28"/>
      <c r="B483" s="29"/>
      <c r="C483" s="28"/>
      <c r="D483" s="164" t="s">
        <v>143</v>
      </c>
      <c r="E483" s="28"/>
      <c r="F483" s="165" t="s">
        <v>1030</v>
      </c>
      <c r="G483" s="28"/>
      <c r="H483" s="28"/>
      <c r="I483" s="28"/>
      <c r="J483" s="28"/>
      <c r="K483" s="28"/>
      <c r="L483" s="29"/>
      <c r="M483" s="166"/>
      <c r="N483" s="167"/>
      <c r="O483" s="57"/>
      <c r="P483" s="57"/>
      <c r="Q483" s="57"/>
      <c r="R483" s="57"/>
      <c r="S483" s="57"/>
      <c r="T483" s="57"/>
      <c r="U483" s="5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T483" s="14" t="s">
        <v>143</v>
      </c>
      <c r="AU483" s="14" t="s">
        <v>142</v>
      </c>
    </row>
    <row r="484" spans="1:65" s="2" customFormat="1" ht="24.2" customHeight="1">
      <c r="A484" s="28"/>
      <c r="B484" s="150"/>
      <c r="C484" s="151" t="s">
        <v>1032</v>
      </c>
      <c r="D484" s="151" t="s">
        <v>137</v>
      </c>
      <c r="E484" s="152" t="s">
        <v>1033</v>
      </c>
      <c r="F484" s="153" t="s">
        <v>1034</v>
      </c>
      <c r="G484" s="154" t="s">
        <v>263</v>
      </c>
      <c r="H484" s="155">
        <v>2.91</v>
      </c>
      <c r="I484" s="156">
        <v>1.87</v>
      </c>
      <c r="J484" s="156">
        <f>ROUND(I484*H484,2)</f>
        <v>5.44</v>
      </c>
      <c r="K484" s="157"/>
      <c r="L484" s="29"/>
      <c r="M484" s="158" t="s">
        <v>1</v>
      </c>
      <c r="N484" s="159" t="s">
        <v>40</v>
      </c>
      <c r="O484" s="160">
        <v>0</v>
      </c>
      <c r="P484" s="160">
        <f>O484*H484</f>
        <v>0</v>
      </c>
      <c r="Q484" s="160">
        <v>0</v>
      </c>
      <c r="R484" s="160">
        <f>Q484*H484</f>
        <v>0</v>
      </c>
      <c r="S484" s="160">
        <v>0</v>
      </c>
      <c r="T484" s="160">
        <f>S484*H484</f>
        <v>0</v>
      </c>
      <c r="U484" s="161" t="s">
        <v>1</v>
      </c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R484" s="162" t="s">
        <v>169</v>
      </c>
      <c r="AT484" s="162" t="s">
        <v>137</v>
      </c>
      <c r="AU484" s="162" t="s">
        <v>142</v>
      </c>
      <c r="AY484" s="14" t="s">
        <v>134</v>
      </c>
      <c r="BE484" s="163">
        <f>IF(N484="základná",J484,0)</f>
        <v>0</v>
      </c>
      <c r="BF484" s="163">
        <f>IF(N484="znížená",J484,0)</f>
        <v>5.44</v>
      </c>
      <c r="BG484" s="163">
        <f>IF(N484="zákl. prenesená",J484,0)</f>
        <v>0</v>
      </c>
      <c r="BH484" s="163">
        <f>IF(N484="zníž. prenesená",J484,0)</f>
        <v>0</v>
      </c>
      <c r="BI484" s="163">
        <f>IF(N484="nulová",J484,0)</f>
        <v>0</v>
      </c>
      <c r="BJ484" s="14" t="s">
        <v>142</v>
      </c>
      <c r="BK484" s="163">
        <f>ROUND(I484*H484,2)</f>
        <v>5.44</v>
      </c>
      <c r="BL484" s="14" t="s">
        <v>169</v>
      </c>
      <c r="BM484" s="162" t="s">
        <v>1035</v>
      </c>
    </row>
    <row r="485" spans="1:65" s="2" customFormat="1" ht="19.5">
      <c r="A485" s="28"/>
      <c r="B485" s="29"/>
      <c r="C485" s="28"/>
      <c r="D485" s="164" t="s">
        <v>143</v>
      </c>
      <c r="E485" s="28"/>
      <c r="F485" s="165" t="s">
        <v>1034</v>
      </c>
      <c r="G485" s="28"/>
      <c r="H485" s="28"/>
      <c r="I485" s="28"/>
      <c r="J485" s="28"/>
      <c r="K485" s="28"/>
      <c r="L485" s="29"/>
      <c r="M485" s="166"/>
      <c r="N485" s="167"/>
      <c r="O485" s="57"/>
      <c r="P485" s="57"/>
      <c r="Q485" s="57"/>
      <c r="R485" s="57"/>
      <c r="S485" s="57"/>
      <c r="T485" s="57"/>
      <c r="U485" s="5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T485" s="14" t="s">
        <v>143</v>
      </c>
      <c r="AU485" s="14" t="s">
        <v>142</v>
      </c>
    </row>
    <row r="486" spans="1:65" s="12" customFormat="1" ht="22.9" customHeight="1">
      <c r="B486" s="138"/>
      <c r="D486" s="139" t="s">
        <v>73</v>
      </c>
      <c r="E486" s="148" t="s">
        <v>1036</v>
      </c>
      <c r="F486" s="148" t="s">
        <v>1037</v>
      </c>
      <c r="J486" s="149">
        <f>BK486</f>
        <v>7000.66</v>
      </c>
      <c r="L486" s="138"/>
      <c r="M486" s="142"/>
      <c r="N486" s="143"/>
      <c r="O486" s="143"/>
      <c r="P486" s="144">
        <f>SUM(P487:P488)</f>
        <v>0</v>
      </c>
      <c r="Q486" s="143"/>
      <c r="R486" s="144">
        <f>SUM(R487:R488)</f>
        <v>0</v>
      </c>
      <c r="S486" s="143"/>
      <c r="T486" s="144">
        <f>SUM(T487:T488)</f>
        <v>0</v>
      </c>
      <c r="U486" s="145"/>
      <c r="AR486" s="139" t="s">
        <v>142</v>
      </c>
      <c r="AT486" s="146" t="s">
        <v>73</v>
      </c>
      <c r="AU486" s="146" t="s">
        <v>82</v>
      </c>
      <c r="AY486" s="139" t="s">
        <v>134</v>
      </c>
      <c r="BK486" s="147">
        <f>SUM(BK487:BK488)</f>
        <v>7000.66</v>
      </c>
    </row>
    <row r="487" spans="1:65" s="2" customFormat="1" ht="24.2" customHeight="1">
      <c r="A487" s="28"/>
      <c r="B487" s="150"/>
      <c r="C487" s="151" t="s">
        <v>758</v>
      </c>
      <c r="D487" s="151" t="s">
        <v>137</v>
      </c>
      <c r="E487" s="152" t="s">
        <v>1038</v>
      </c>
      <c r="F487" s="153" t="s">
        <v>1039</v>
      </c>
      <c r="G487" s="154" t="s">
        <v>401</v>
      </c>
      <c r="H487" s="155">
        <v>154.03</v>
      </c>
      <c r="I487" s="156">
        <v>45.45</v>
      </c>
      <c r="J487" s="156">
        <f>ROUND(I487*H487,2)</f>
        <v>7000.66</v>
      </c>
      <c r="K487" s="157"/>
      <c r="L487" s="29"/>
      <c r="M487" s="158" t="s">
        <v>1</v>
      </c>
      <c r="N487" s="159" t="s">
        <v>40</v>
      </c>
      <c r="O487" s="160">
        <v>0</v>
      </c>
      <c r="P487" s="160">
        <f>O487*H487</f>
        <v>0</v>
      </c>
      <c r="Q487" s="160">
        <v>0</v>
      </c>
      <c r="R487" s="160">
        <f>Q487*H487</f>
        <v>0</v>
      </c>
      <c r="S487" s="160">
        <v>0</v>
      </c>
      <c r="T487" s="160">
        <f>S487*H487</f>
        <v>0</v>
      </c>
      <c r="U487" s="161" t="s">
        <v>1</v>
      </c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R487" s="162" t="s">
        <v>169</v>
      </c>
      <c r="AT487" s="162" t="s">
        <v>137</v>
      </c>
      <c r="AU487" s="162" t="s">
        <v>142</v>
      </c>
      <c r="AY487" s="14" t="s">
        <v>134</v>
      </c>
      <c r="BE487" s="163">
        <f>IF(N487="základná",J487,0)</f>
        <v>0</v>
      </c>
      <c r="BF487" s="163">
        <f>IF(N487="znížená",J487,0)</f>
        <v>7000.66</v>
      </c>
      <c r="BG487" s="163">
        <f>IF(N487="zákl. prenesená",J487,0)</f>
        <v>0</v>
      </c>
      <c r="BH487" s="163">
        <f>IF(N487="zníž. prenesená",J487,0)</f>
        <v>0</v>
      </c>
      <c r="BI487" s="163">
        <f>IF(N487="nulová",J487,0)</f>
        <v>0</v>
      </c>
      <c r="BJ487" s="14" t="s">
        <v>142</v>
      </c>
      <c r="BK487" s="163">
        <f>ROUND(I487*H487,2)</f>
        <v>7000.66</v>
      </c>
      <c r="BL487" s="14" t="s">
        <v>169</v>
      </c>
      <c r="BM487" s="162" t="s">
        <v>1040</v>
      </c>
    </row>
    <row r="488" spans="1:65" s="2" customFormat="1" ht="19.5">
      <c r="A488" s="28"/>
      <c r="B488" s="29"/>
      <c r="C488" s="28"/>
      <c r="D488" s="164" t="s">
        <v>143</v>
      </c>
      <c r="E488" s="28"/>
      <c r="F488" s="165" t="s">
        <v>1039</v>
      </c>
      <c r="G488" s="28"/>
      <c r="H488" s="28"/>
      <c r="I488" s="28"/>
      <c r="J488" s="28"/>
      <c r="K488" s="28"/>
      <c r="L488" s="29"/>
      <c r="M488" s="166"/>
      <c r="N488" s="167"/>
      <c r="O488" s="57"/>
      <c r="P488" s="57"/>
      <c r="Q488" s="57"/>
      <c r="R488" s="57"/>
      <c r="S488" s="57"/>
      <c r="T488" s="57"/>
      <c r="U488" s="5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T488" s="14" t="s">
        <v>143</v>
      </c>
      <c r="AU488" s="14" t="s">
        <v>142</v>
      </c>
    </row>
    <row r="489" spans="1:65" s="12" customFormat="1" ht="22.9" customHeight="1">
      <c r="B489" s="138"/>
      <c r="D489" s="139" t="s">
        <v>73</v>
      </c>
      <c r="E489" s="148" t="s">
        <v>1041</v>
      </c>
      <c r="F489" s="148" t="s">
        <v>1042</v>
      </c>
      <c r="J489" s="149">
        <f>BK489</f>
        <v>383.28000000000003</v>
      </c>
      <c r="L489" s="138"/>
      <c r="M489" s="142"/>
      <c r="N489" s="143"/>
      <c r="O489" s="143"/>
      <c r="P489" s="144">
        <f>SUM(P490:P501)</f>
        <v>0</v>
      </c>
      <c r="Q489" s="143"/>
      <c r="R489" s="144">
        <f>SUM(R490:R501)</f>
        <v>0</v>
      </c>
      <c r="S489" s="143"/>
      <c r="T489" s="144">
        <f>SUM(T490:T501)</f>
        <v>0</v>
      </c>
      <c r="U489" s="145"/>
      <c r="AR489" s="139" t="s">
        <v>142</v>
      </c>
      <c r="AT489" s="146" t="s">
        <v>73</v>
      </c>
      <c r="AU489" s="146" t="s">
        <v>82</v>
      </c>
      <c r="AY489" s="139" t="s">
        <v>134</v>
      </c>
      <c r="BK489" s="147">
        <f>SUM(BK490:BK501)</f>
        <v>383.28000000000003</v>
      </c>
    </row>
    <row r="490" spans="1:65" s="2" customFormat="1" ht="24.2" customHeight="1">
      <c r="A490" s="28"/>
      <c r="B490" s="150"/>
      <c r="C490" s="151" t="s">
        <v>1043</v>
      </c>
      <c r="D490" s="151" t="s">
        <v>137</v>
      </c>
      <c r="E490" s="152" t="s">
        <v>1044</v>
      </c>
      <c r="F490" s="153" t="s">
        <v>1045</v>
      </c>
      <c r="G490" s="154" t="s">
        <v>401</v>
      </c>
      <c r="H490" s="155">
        <v>24</v>
      </c>
      <c r="I490" s="156">
        <v>1.32</v>
      </c>
      <c r="J490" s="156">
        <f>ROUND(I490*H490,2)</f>
        <v>31.68</v>
      </c>
      <c r="K490" s="157"/>
      <c r="L490" s="29"/>
      <c r="M490" s="158" t="s">
        <v>1</v>
      </c>
      <c r="N490" s="159" t="s">
        <v>40</v>
      </c>
      <c r="O490" s="160">
        <v>0</v>
      </c>
      <c r="P490" s="160">
        <f>O490*H490</f>
        <v>0</v>
      </c>
      <c r="Q490" s="160">
        <v>0</v>
      </c>
      <c r="R490" s="160">
        <f>Q490*H490</f>
        <v>0</v>
      </c>
      <c r="S490" s="160">
        <v>0</v>
      </c>
      <c r="T490" s="160">
        <f>S490*H490</f>
        <v>0</v>
      </c>
      <c r="U490" s="161" t="s">
        <v>1</v>
      </c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R490" s="162" t="s">
        <v>169</v>
      </c>
      <c r="AT490" s="162" t="s">
        <v>137</v>
      </c>
      <c r="AU490" s="162" t="s">
        <v>142</v>
      </c>
      <c r="AY490" s="14" t="s">
        <v>134</v>
      </c>
      <c r="BE490" s="163">
        <f>IF(N490="základná",J490,0)</f>
        <v>0</v>
      </c>
      <c r="BF490" s="163">
        <f>IF(N490="znížená",J490,0)</f>
        <v>31.68</v>
      </c>
      <c r="BG490" s="163">
        <f>IF(N490="zákl. prenesená",J490,0)</f>
        <v>0</v>
      </c>
      <c r="BH490" s="163">
        <f>IF(N490="zníž. prenesená",J490,0)</f>
        <v>0</v>
      </c>
      <c r="BI490" s="163">
        <f>IF(N490="nulová",J490,0)</f>
        <v>0</v>
      </c>
      <c r="BJ490" s="14" t="s">
        <v>142</v>
      </c>
      <c r="BK490" s="163">
        <f>ROUND(I490*H490,2)</f>
        <v>31.68</v>
      </c>
      <c r="BL490" s="14" t="s">
        <v>169</v>
      </c>
      <c r="BM490" s="162" t="s">
        <v>1046</v>
      </c>
    </row>
    <row r="491" spans="1:65" s="2" customFormat="1" ht="19.5">
      <c r="A491" s="28"/>
      <c r="B491" s="29"/>
      <c r="C491" s="28"/>
      <c r="D491" s="164" t="s">
        <v>143</v>
      </c>
      <c r="E491" s="28"/>
      <c r="F491" s="165" t="s">
        <v>1045</v>
      </c>
      <c r="G491" s="28"/>
      <c r="H491" s="28"/>
      <c r="I491" s="28"/>
      <c r="J491" s="28"/>
      <c r="K491" s="28"/>
      <c r="L491" s="29"/>
      <c r="M491" s="166"/>
      <c r="N491" s="167"/>
      <c r="O491" s="57"/>
      <c r="P491" s="57"/>
      <c r="Q491" s="57"/>
      <c r="R491" s="57"/>
      <c r="S491" s="57"/>
      <c r="T491" s="57"/>
      <c r="U491" s="5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T491" s="14" t="s">
        <v>143</v>
      </c>
      <c r="AU491" s="14" t="s">
        <v>142</v>
      </c>
    </row>
    <row r="492" spans="1:65" s="2" customFormat="1" ht="24.2" customHeight="1">
      <c r="A492" s="28"/>
      <c r="B492" s="150"/>
      <c r="C492" s="151" t="s">
        <v>761</v>
      </c>
      <c r="D492" s="151" t="s">
        <v>137</v>
      </c>
      <c r="E492" s="152" t="s">
        <v>1047</v>
      </c>
      <c r="F492" s="153" t="s">
        <v>1048</v>
      </c>
      <c r="G492" s="154" t="s">
        <v>401</v>
      </c>
      <c r="H492" s="155">
        <v>24</v>
      </c>
      <c r="I492" s="156">
        <v>6.39</v>
      </c>
      <c r="J492" s="156">
        <f>ROUND(I492*H492,2)</f>
        <v>153.36000000000001</v>
      </c>
      <c r="K492" s="157"/>
      <c r="L492" s="29"/>
      <c r="M492" s="158" t="s">
        <v>1</v>
      </c>
      <c r="N492" s="159" t="s">
        <v>40</v>
      </c>
      <c r="O492" s="160">
        <v>0</v>
      </c>
      <c r="P492" s="160">
        <f>O492*H492</f>
        <v>0</v>
      </c>
      <c r="Q492" s="160">
        <v>0</v>
      </c>
      <c r="R492" s="160">
        <f>Q492*H492</f>
        <v>0</v>
      </c>
      <c r="S492" s="160">
        <v>0</v>
      </c>
      <c r="T492" s="160">
        <f>S492*H492</f>
        <v>0</v>
      </c>
      <c r="U492" s="161" t="s">
        <v>1</v>
      </c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R492" s="162" t="s">
        <v>169</v>
      </c>
      <c r="AT492" s="162" t="s">
        <v>137</v>
      </c>
      <c r="AU492" s="162" t="s">
        <v>142</v>
      </c>
      <c r="AY492" s="14" t="s">
        <v>134</v>
      </c>
      <c r="BE492" s="163">
        <f>IF(N492="základná",J492,0)</f>
        <v>0</v>
      </c>
      <c r="BF492" s="163">
        <f>IF(N492="znížená",J492,0)</f>
        <v>153.36000000000001</v>
      </c>
      <c r="BG492" s="163">
        <f>IF(N492="zákl. prenesená",J492,0)</f>
        <v>0</v>
      </c>
      <c r="BH492" s="163">
        <f>IF(N492="zníž. prenesená",J492,0)</f>
        <v>0</v>
      </c>
      <c r="BI492" s="163">
        <f>IF(N492="nulová",J492,0)</f>
        <v>0</v>
      </c>
      <c r="BJ492" s="14" t="s">
        <v>142</v>
      </c>
      <c r="BK492" s="163">
        <f>ROUND(I492*H492,2)</f>
        <v>153.36000000000001</v>
      </c>
      <c r="BL492" s="14" t="s">
        <v>169</v>
      </c>
      <c r="BM492" s="162" t="s">
        <v>1049</v>
      </c>
    </row>
    <row r="493" spans="1:65" s="2" customFormat="1" ht="19.5">
      <c r="A493" s="28"/>
      <c r="B493" s="29"/>
      <c r="C493" s="28"/>
      <c r="D493" s="164" t="s">
        <v>143</v>
      </c>
      <c r="E493" s="28"/>
      <c r="F493" s="165" t="s">
        <v>1048</v>
      </c>
      <c r="G493" s="28"/>
      <c r="H493" s="28"/>
      <c r="I493" s="28"/>
      <c r="J493" s="28"/>
      <c r="K493" s="28"/>
      <c r="L493" s="29"/>
      <c r="M493" s="166"/>
      <c r="N493" s="167"/>
      <c r="O493" s="57"/>
      <c r="P493" s="57"/>
      <c r="Q493" s="57"/>
      <c r="R493" s="57"/>
      <c r="S493" s="57"/>
      <c r="T493" s="57"/>
      <c r="U493" s="5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T493" s="14" t="s">
        <v>143</v>
      </c>
      <c r="AU493" s="14" t="s">
        <v>142</v>
      </c>
    </row>
    <row r="494" spans="1:65" s="2" customFormat="1" ht="24.2" customHeight="1">
      <c r="A494" s="28"/>
      <c r="B494" s="150"/>
      <c r="C494" s="151" t="s">
        <v>1050</v>
      </c>
      <c r="D494" s="151" t="s">
        <v>137</v>
      </c>
      <c r="E494" s="152" t="s">
        <v>1051</v>
      </c>
      <c r="F494" s="153" t="s">
        <v>1052</v>
      </c>
      <c r="G494" s="154" t="s">
        <v>401</v>
      </c>
      <c r="H494" s="155">
        <v>24</v>
      </c>
      <c r="I494" s="156">
        <v>3.36</v>
      </c>
      <c r="J494" s="156">
        <f>ROUND(I494*H494,2)</f>
        <v>80.64</v>
      </c>
      <c r="K494" s="157"/>
      <c r="L494" s="29"/>
      <c r="M494" s="158" t="s">
        <v>1</v>
      </c>
      <c r="N494" s="159" t="s">
        <v>40</v>
      </c>
      <c r="O494" s="160">
        <v>0</v>
      </c>
      <c r="P494" s="160">
        <f>O494*H494</f>
        <v>0</v>
      </c>
      <c r="Q494" s="160">
        <v>0</v>
      </c>
      <c r="R494" s="160">
        <f>Q494*H494</f>
        <v>0</v>
      </c>
      <c r="S494" s="160">
        <v>0</v>
      </c>
      <c r="T494" s="160">
        <f>S494*H494</f>
        <v>0</v>
      </c>
      <c r="U494" s="161" t="s">
        <v>1</v>
      </c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R494" s="162" t="s">
        <v>169</v>
      </c>
      <c r="AT494" s="162" t="s">
        <v>137</v>
      </c>
      <c r="AU494" s="162" t="s">
        <v>142</v>
      </c>
      <c r="AY494" s="14" t="s">
        <v>134</v>
      </c>
      <c r="BE494" s="163">
        <f>IF(N494="základná",J494,0)</f>
        <v>0</v>
      </c>
      <c r="BF494" s="163">
        <f>IF(N494="znížená",J494,0)</f>
        <v>80.64</v>
      </c>
      <c r="BG494" s="163">
        <f>IF(N494="zákl. prenesená",J494,0)</f>
        <v>0</v>
      </c>
      <c r="BH494" s="163">
        <f>IF(N494="zníž. prenesená",J494,0)</f>
        <v>0</v>
      </c>
      <c r="BI494" s="163">
        <f>IF(N494="nulová",J494,0)</f>
        <v>0</v>
      </c>
      <c r="BJ494" s="14" t="s">
        <v>142</v>
      </c>
      <c r="BK494" s="163">
        <f>ROUND(I494*H494,2)</f>
        <v>80.64</v>
      </c>
      <c r="BL494" s="14" t="s">
        <v>169</v>
      </c>
      <c r="BM494" s="162" t="s">
        <v>1053</v>
      </c>
    </row>
    <row r="495" spans="1:65" s="2" customFormat="1" ht="19.5">
      <c r="A495" s="28"/>
      <c r="B495" s="29"/>
      <c r="C495" s="28"/>
      <c r="D495" s="164" t="s">
        <v>143</v>
      </c>
      <c r="E495" s="28"/>
      <c r="F495" s="165" t="s">
        <v>1052</v>
      </c>
      <c r="G495" s="28"/>
      <c r="H495" s="28"/>
      <c r="I495" s="28"/>
      <c r="J495" s="28"/>
      <c r="K495" s="28"/>
      <c r="L495" s="29"/>
      <c r="M495" s="166"/>
      <c r="N495" s="167"/>
      <c r="O495" s="57"/>
      <c r="P495" s="57"/>
      <c r="Q495" s="57"/>
      <c r="R495" s="57"/>
      <c r="S495" s="57"/>
      <c r="T495" s="57"/>
      <c r="U495" s="5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T495" s="14" t="s">
        <v>143</v>
      </c>
      <c r="AU495" s="14" t="s">
        <v>142</v>
      </c>
    </row>
    <row r="496" spans="1:65" s="2" customFormat="1" ht="21.75" customHeight="1">
      <c r="A496" s="28"/>
      <c r="B496" s="150"/>
      <c r="C496" s="151" t="s">
        <v>765</v>
      </c>
      <c r="D496" s="151" t="s">
        <v>137</v>
      </c>
      <c r="E496" s="152" t="s">
        <v>1054</v>
      </c>
      <c r="F496" s="153" t="s">
        <v>1055</v>
      </c>
      <c r="G496" s="154" t="s">
        <v>401</v>
      </c>
      <c r="H496" s="155">
        <v>24</v>
      </c>
      <c r="I496" s="156">
        <v>2.75</v>
      </c>
      <c r="J496" s="156">
        <f>ROUND(I496*H496,2)</f>
        <v>66</v>
      </c>
      <c r="K496" s="157"/>
      <c r="L496" s="29"/>
      <c r="M496" s="158" t="s">
        <v>1</v>
      </c>
      <c r="N496" s="159" t="s">
        <v>40</v>
      </c>
      <c r="O496" s="160">
        <v>0</v>
      </c>
      <c r="P496" s="160">
        <f>O496*H496</f>
        <v>0</v>
      </c>
      <c r="Q496" s="160">
        <v>0</v>
      </c>
      <c r="R496" s="160">
        <f>Q496*H496</f>
        <v>0</v>
      </c>
      <c r="S496" s="160">
        <v>0</v>
      </c>
      <c r="T496" s="160">
        <f>S496*H496</f>
        <v>0</v>
      </c>
      <c r="U496" s="161" t="s">
        <v>1</v>
      </c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R496" s="162" t="s">
        <v>169</v>
      </c>
      <c r="AT496" s="162" t="s">
        <v>137</v>
      </c>
      <c r="AU496" s="162" t="s">
        <v>142</v>
      </c>
      <c r="AY496" s="14" t="s">
        <v>134</v>
      </c>
      <c r="BE496" s="163">
        <f>IF(N496="základná",J496,0)</f>
        <v>0</v>
      </c>
      <c r="BF496" s="163">
        <f>IF(N496="znížená",J496,0)</f>
        <v>66</v>
      </c>
      <c r="BG496" s="163">
        <f>IF(N496="zákl. prenesená",J496,0)</f>
        <v>0</v>
      </c>
      <c r="BH496" s="163">
        <f>IF(N496="zníž. prenesená",J496,0)</f>
        <v>0</v>
      </c>
      <c r="BI496" s="163">
        <f>IF(N496="nulová",J496,0)</f>
        <v>0</v>
      </c>
      <c r="BJ496" s="14" t="s">
        <v>142</v>
      </c>
      <c r="BK496" s="163">
        <f>ROUND(I496*H496,2)</f>
        <v>66</v>
      </c>
      <c r="BL496" s="14" t="s">
        <v>169</v>
      </c>
      <c r="BM496" s="162" t="s">
        <v>1056</v>
      </c>
    </row>
    <row r="497" spans="1:65" s="2" customFormat="1">
      <c r="A497" s="28"/>
      <c r="B497" s="29"/>
      <c r="C497" s="28"/>
      <c r="D497" s="164" t="s">
        <v>143</v>
      </c>
      <c r="E497" s="28"/>
      <c r="F497" s="165" t="s">
        <v>1055</v>
      </c>
      <c r="G497" s="28"/>
      <c r="H497" s="28"/>
      <c r="I497" s="28"/>
      <c r="J497" s="28"/>
      <c r="K497" s="28"/>
      <c r="L497" s="29"/>
      <c r="M497" s="166"/>
      <c r="N497" s="167"/>
      <c r="O497" s="57"/>
      <c r="P497" s="57"/>
      <c r="Q497" s="57"/>
      <c r="R497" s="57"/>
      <c r="S497" s="57"/>
      <c r="T497" s="57"/>
      <c r="U497" s="5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T497" s="14" t="s">
        <v>143</v>
      </c>
      <c r="AU497" s="14" t="s">
        <v>142</v>
      </c>
    </row>
    <row r="498" spans="1:65" s="2" customFormat="1" ht="16.5" customHeight="1">
      <c r="A498" s="28"/>
      <c r="B498" s="150"/>
      <c r="C498" s="151" t="s">
        <v>1057</v>
      </c>
      <c r="D498" s="151" t="s">
        <v>137</v>
      </c>
      <c r="E498" s="152" t="s">
        <v>1058</v>
      </c>
      <c r="F498" s="153" t="s">
        <v>1059</v>
      </c>
      <c r="G498" s="154" t="s">
        <v>401</v>
      </c>
      <c r="H498" s="155">
        <v>24</v>
      </c>
      <c r="I498" s="156">
        <v>1.32</v>
      </c>
      <c r="J498" s="156">
        <f>ROUND(I498*H498,2)</f>
        <v>31.68</v>
      </c>
      <c r="K498" s="157"/>
      <c r="L498" s="29"/>
      <c r="M498" s="158" t="s">
        <v>1</v>
      </c>
      <c r="N498" s="159" t="s">
        <v>40</v>
      </c>
      <c r="O498" s="160">
        <v>0</v>
      </c>
      <c r="P498" s="160">
        <f>O498*H498</f>
        <v>0</v>
      </c>
      <c r="Q498" s="160">
        <v>0</v>
      </c>
      <c r="R498" s="160">
        <f>Q498*H498</f>
        <v>0</v>
      </c>
      <c r="S498" s="160">
        <v>0</v>
      </c>
      <c r="T498" s="160">
        <f>S498*H498</f>
        <v>0</v>
      </c>
      <c r="U498" s="161" t="s">
        <v>1</v>
      </c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R498" s="162" t="s">
        <v>169</v>
      </c>
      <c r="AT498" s="162" t="s">
        <v>137</v>
      </c>
      <c r="AU498" s="162" t="s">
        <v>142</v>
      </c>
      <c r="AY498" s="14" t="s">
        <v>134</v>
      </c>
      <c r="BE498" s="163">
        <f>IF(N498="základná",J498,0)</f>
        <v>0</v>
      </c>
      <c r="BF498" s="163">
        <f>IF(N498="znížená",J498,0)</f>
        <v>31.68</v>
      </c>
      <c r="BG498" s="163">
        <f>IF(N498="zákl. prenesená",J498,0)</f>
        <v>0</v>
      </c>
      <c r="BH498" s="163">
        <f>IF(N498="zníž. prenesená",J498,0)</f>
        <v>0</v>
      </c>
      <c r="BI498" s="163">
        <f>IF(N498="nulová",J498,0)</f>
        <v>0</v>
      </c>
      <c r="BJ498" s="14" t="s">
        <v>142</v>
      </c>
      <c r="BK498" s="163">
        <f>ROUND(I498*H498,2)</f>
        <v>31.68</v>
      </c>
      <c r="BL498" s="14" t="s">
        <v>169</v>
      </c>
      <c r="BM498" s="162" t="s">
        <v>1060</v>
      </c>
    </row>
    <row r="499" spans="1:65" s="2" customFormat="1">
      <c r="A499" s="28"/>
      <c r="B499" s="29"/>
      <c r="C499" s="28"/>
      <c r="D499" s="164" t="s">
        <v>143</v>
      </c>
      <c r="E499" s="28"/>
      <c r="F499" s="165" t="s">
        <v>1059</v>
      </c>
      <c r="G499" s="28"/>
      <c r="H499" s="28"/>
      <c r="I499" s="28"/>
      <c r="J499" s="28"/>
      <c r="K499" s="28"/>
      <c r="L499" s="29"/>
      <c r="M499" s="166"/>
      <c r="N499" s="167"/>
      <c r="O499" s="57"/>
      <c r="P499" s="57"/>
      <c r="Q499" s="57"/>
      <c r="R499" s="57"/>
      <c r="S499" s="57"/>
      <c r="T499" s="57"/>
      <c r="U499" s="5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T499" s="14" t="s">
        <v>143</v>
      </c>
      <c r="AU499" s="14" t="s">
        <v>142</v>
      </c>
    </row>
    <row r="500" spans="1:65" s="2" customFormat="1" ht="24.2" customHeight="1">
      <c r="A500" s="28"/>
      <c r="B500" s="150"/>
      <c r="C500" s="151" t="s">
        <v>768</v>
      </c>
      <c r="D500" s="151" t="s">
        <v>137</v>
      </c>
      <c r="E500" s="152" t="s">
        <v>1061</v>
      </c>
      <c r="F500" s="153" t="s">
        <v>1062</v>
      </c>
      <c r="G500" s="154" t="s">
        <v>401</v>
      </c>
      <c r="H500" s="155">
        <v>24</v>
      </c>
      <c r="I500" s="156">
        <v>0.83</v>
      </c>
      <c r="J500" s="156">
        <f>ROUND(I500*H500,2)</f>
        <v>19.920000000000002</v>
      </c>
      <c r="K500" s="157"/>
      <c r="L500" s="29"/>
      <c r="M500" s="158" t="s">
        <v>1</v>
      </c>
      <c r="N500" s="159" t="s">
        <v>40</v>
      </c>
      <c r="O500" s="160">
        <v>0</v>
      </c>
      <c r="P500" s="160">
        <f>O500*H500</f>
        <v>0</v>
      </c>
      <c r="Q500" s="160">
        <v>0</v>
      </c>
      <c r="R500" s="160">
        <f>Q500*H500</f>
        <v>0</v>
      </c>
      <c r="S500" s="160">
        <v>0</v>
      </c>
      <c r="T500" s="160">
        <f>S500*H500</f>
        <v>0</v>
      </c>
      <c r="U500" s="161" t="s">
        <v>1</v>
      </c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R500" s="162" t="s">
        <v>169</v>
      </c>
      <c r="AT500" s="162" t="s">
        <v>137</v>
      </c>
      <c r="AU500" s="162" t="s">
        <v>142</v>
      </c>
      <c r="AY500" s="14" t="s">
        <v>134</v>
      </c>
      <c r="BE500" s="163">
        <f>IF(N500="základná",J500,0)</f>
        <v>0</v>
      </c>
      <c r="BF500" s="163">
        <f>IF(N500="znížená",J500,0)</f>
        <v>19.920000000000002</v>
      </c>
      <c r="BG500" s="163">
        <f>IF(N500="zákl. prenesená",J500,0)</f>
        <v>0</v>
      </c>
      <c r="BH500" s="163">
        <f>IF(N500="zníž. prenesená",J500,0)</f>
        <v>0</v>
      </c>
      <c r="BI500" s="163">
        <f>IF(N500="nulová",J500,0)</f>
        <v>0</v>
      </c>
      <c r="BJ500" s="14" t="s">
        <v>142</v>
      </c>
      <c r="BK500" s="163">
        <f>ROUND(I500*H500,2)</f>
        <v>19.920000000000002</v>
      </c>
      <c r="BL500" s="14" t="s">
        <v>169</v>
      </c>
      <c r="BM500" s="162" t="s">
        <v>1063</v>
      </c>
    </row>
    <row r="501" spans="1:65" s="2" customFormat="1" ht="19.5">
      <c r="A501" s="28"/>
      <c r="B501" s="29"/>
      <c r="C501" s="28"/>
      <c r="D501" s="164" t="s">
        <v>143</v>
      </c>
      <c r="E501" s="28"/>
      <c r="F501" s="165" t="s">
        <v>1062</v>
      </c>
      <c r="G501" s="28"/>
      <c r="H501" s="28"/>
      <c r="I501" s="28"/>
      <c r="J501" s="28"/>
      <c r="K501" s="28"/>
      <c r="L501" s="29"/>
      <c r="M501" s="166"/>
      <c r="N501" s="167"/>
      <c r="O501" s="57"/>
      <c r="P501" s="57"/>
      <c r="Q501" s="57"/>
      <c r="R501" s="57"/>
      <c r="S501" s="57"/>
      <c r="T501" s="57"/>
      <c r="U501" s="5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T501" s="14" t="s">
        <v>143</v>
      </c>
      <c r="AU501" s="14" t="s">
        <v>142</v>
      </c>
    </row>
    <row r="502" spans="1:65" s="12" customFormat="1" ht="22.9" customHeight="1">
      <c r="B502" s="138"/>
      <c r="D502" s="139" t="s">
        <v>73</v>
      </c>
      <c r="E502" s="148" t="s">
        <v>1064</v>
      </c>
      <c r="F502" s="148" t="s">
        <v>1065</v>
      </c>
      <c r="J502" s="149">
        <f>BK502</f>
        <v>2642.05</v>
      </c>
      <c r="L502" s="138"/>
      <c r="M502" s="142"/>
      <c r="N502" s="143"/>
      <c r="O502" s="143"/>
      <c r="P502" s="144">
        <f>SUM(P503:P510)</f>
        <v>0</v>
      </c>
      <c r="Q502" s="143"/>
      <c r="R502" s="144">
        <f>SUM(R503:R510)</f>
        <v>0</v>
      </c>
      <c r="S502" s="143"/>
      <c r="T502" s="144">
        <f>SUM(T503:T510)</f>
        <v>0</v>
      </c>
      <c r="U502" s="145"/>
      <c r="AR502" s="139" t="s">
        <v>142</v>
      </c>
      <c r="AT502" s="146" t="s">
        <v>73</v>
      </c>
      <c r="AU502" s="146" t="s">
        <v>82</v>
      </c>
      <c r="AY502" s="139" t="s">
        <v>134</v>
      </c>
      <c r="BK502" s="147">
        <f>SUM(BK503:BK510)</f>
        <v>2642.05</v>
      </c>
    </row>
    <row r="503" spans="1:65" s="2" customFormat="1" ht="21.75" customHeight="1">
      <c r="A503" s="28"/>
      <c r="B503" s="150"/>
      <c r="C503" s="151" t="s">
        <v>1066</v>
      </c>
      <c r="D503" s="151" t="s">
        <v>137</v>
      </c>
      <c r="E503" s="152" t="s">
        <v>1067</v>
      </c>
      <c r="F503" s="153" t="s">
        <v>1068</v>
      </c>
      <c r="G503" s="154" t="s">
        <v>151</v>
      </c>
      <c r="H503" s="155">
        <v>40</v>
      </c>
      <c r="I503" s="156">
        <v>0.45</v>
      </c>
      <c r="J503" s="156">
        <f>ROUND(I503*H503,2)</f>
        <v>18</v>
      </c>
      <c r="K503" s="157"/>
      <c r="L503" s="29"/>
      <c r="M503" s="158" t="s">
        <v>1</v>
      </c>
      <c r="N503" s="159" t="s">
        <v>40</v>
      </c>
      <c r="O503" s="160">
        <v>0</v>
      </c>
      <c r="P503" s="160">
        <f>O503*H503</f>
        <v>0</v>
      </c>
      <c r="Q503" s="160">
        <v>0</v>
      </c>
      <c r="R503" s="160">
        <f>Q503*H503</f>
        <v>0</v>
      </c>
      <c r="S503" s="160">
        <v>0</v>
      </c>
      <c r="T503" s="160">
        <f>S503*H503</f>
        <v>0</v>
      </c>
      <c r="U503" s="161" t="s">
        <v>1</v>
      </c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R503" s="162" t="s">
        <v>169</v>
      </c>
      <c r="AT503" s="162" t="s">
        <v>137</v>
      </c>
      <c r="AU503" s="162" t="s">
        <v>142</v>
      </c>
      <c r="AY503" s="14" t="s">
        <v>134</v>
      </c>
      <c r="BE503" s="163">
        <f>IF(N503="základná",J503,0)</f>
        <v>0</v>
      </c>
      <c r="BF503" s="163">
        <f>IF(N503="znížená",J503,0)</f>
        <v>18</v>
      </c>
      <c r="BG503" s="163">
        <f>IF(N503="zákl. prenesená",J503,0)</f>
        <v>0</v>
      </c>
      <c r="BH503" s="163">
        <f>IF(N503="zníž. prenesená",J503,0)</f>
        <v>0</v>
      </c>
      <c r="BI503" s="163">
        <f>IF(N503="nulová",J503,0)</f>
        <v>0</v>
      </c>
      <c r="BJ503" s="14" t="s">
        <v>142</v>
      </c>
      <c r="BK503" s="163">
        <f>ROUND(I503*H503,2)</f>
        <v>18</v>
      </c>
      <c r="BL503" s="14" t="s">
        <v>169</v>
      </c>
      <c r="BM503" s="162" t="s">
        <v>1069</v>
      </c>
    </row>
    <row r="504" spans="1:65" s="2" customFormat="1">
      <c r="A504" s="28"/>
      <c r="B504" s="29"/>
      <c r="C504" s="28"/>
      <c r="D504" s="164" t="s">
        <v>143</v>
      </c>
      <c r="E504" s="28"/>
      <c r="F504" s="165" t="s">
        <v>1068</v>
      </c>
      <c r="G504" s="28"/>
      <c r="H504" s="28"/>
      <c r="I504" s="28"/>
      <c r="J504" s="28"/>
      <c r="K504" s="28"/>
      <c r="L504" s="29"/>
      <c r="M504" s="166"/>
      <c r="N504" s="167"/>
      <c r="O504" s="57"/>
      <c r="P504" s="57"/>
      <c r="Q504" s="57"/>
      <c r="R504" s="57"/>
      <c r="S504" s="57"/>
      <c r="T504" s="57"/>
      <c r="U504" s="5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T504" s="14" t="s">
        <v>143</v>
      </c>
      <c r="AU504" s="14" t="s">
        <v>142</v>
      </c>
    </row>
    <row r="505" spans="1:65" s="2" customFormat="1" ht="24.2" customHeight="1">
      <c r="A505" s="28"/>
      <c r="B505" s="150"/>
      <c r="C505" s="151" t="s">
        <v>772</v>
      </c>
      <c r="D505" s="151" t="s">
        <v>137</v>
      </c>
      <c r="E505" s="152" t="s">
        <v>1070</v>
      </c>
      <c r="F505" s="153" t="s">
        <v>1071</v>
      </c>
      <c r="G505" s="154" t="s">
        <v>401</v>
      </c>
      <c r="H505" s="155">
        <v>722.43</v>
      </c>
      <c r="I505" s="156">
        <v>0.74</v>
      </c>
      <c r="J505" s="156">
        <f>ROUND(I505*H505,2)</f>
        <v>534.6</v>
      </c>
      <c r="K505" s="157"/>
      <c r="L505" s="29"/>
      <c r="M505" s="158" t="s">
        <v>1</v>
      </c>
      <c r="N505" s="159" t="s">
        <v>40</v>
      </c>
      <c r="O505" s="160">
        <v>0</v>
      </c>
      <c r="P505" s="160">
        <f>O505*H505</f>
        <v>0</v>
      </c>
      <c r="Q505" s="160">
        <v>0</v>
      </c>
      <c r="R505" s="160">
        <f>Q505*H505</f>
        <v>0</v>
      </c>
      <c r="S505" s="160">
        <v>0</v>
      </c>
      <c r="T505" s="160">
        <f>S505*H505</f>
        <v>0</v>
      </c>
      <c r="U505" s="161" t="s">
        <v>1</v>
      </c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R505" s="162" t="s">
        <v>169</v>
      </c>
      <c r="AT505" s="162" t="s">
        <v>137</v>
      </c>
      <c r="AU505" s="162" t="s">
        <v>142</v>
      </c>
      <c r="AY505" s="14" t="s">
        <v>134</v>
      </c>
      <c r="BE505" s="163">
        <f>IF(N505="základná",J505,0)</f>
        <v>0</v>
      </c>
      <c r="BF505" s="163">
        <f>IF(N505="znížená",J505,0)</f>
        <v>534.6</v>
      </c>
      <c r="BG505" s="163">
        <f>IF(N505="zákl. prenesená",J505,0)</f>
        <v>0</v>
      </c>
      <c r="BH505" s="163">
        <f>IF(N505="zníž. prenesená",J505,0)</f>
        <v>0</v>
      </c>
      <c r="BI505" s="163">
        <f>IF(N505="nulová",J505,0)</f>
        <v>0</v>
      </c>
      <c r="BJ505" s="14" t="s">
        <v>142</v>
      </c>
      <c r="BK505" s="163">
        <f>ROUND(I505*H505,2)</f>
        <v>534.6</v>
      </c>
      <c r="BL505" s="14" t="s">
        <v>169</v>
      </c>
      <c r="BM505" s="162" t="s">
        <v>1072</v>
      </c>
    </row>
    <row r="506" spans="1:65" s="2" customFormat="1" ht="19.5">
      <c r="A506" s="28"/>
      <c r="B506" s="29"/>
      <c r="C506" s="28"/>
      <c r="D506" s="164" t="s">
        <v>143</v>
      </c>
      <c r="E506" s="28"/>
      <c r="F506" s="165" t="s">
        <v>1071</v>
      </c>
      <c r="G506" s="28"/>
      <c r="H506" s="28"/>
      <c r="I506" s="28"/>
      <c r="J506" s="28"/>
      <c r="K506" s="28"/>
      <c r="L506" s="29"/>
      <c r="M506" s="166"/>
      <c r="N506" s="167"/>
      <c r="O506" s="57"/>
      <c r="P506" s="57"/>
      <c r="Q506" s="57"/>
      <c r="R506" s="57"/>
      <c r="S506" s="57"/>
      <c r="T506" s="57"/>
      <c r="U506" s="5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T506" s="14" t="s">
        <v>143</v>
      </c>
      <c r="AU506" s="14" t="s">
        <v>142</v>
      </c>
    </row>
    <row r="507" spans="1:65" s="2" customFormat="1" ht="24.2" customHeight="1">
      <c r="A507" s="28"/>
      <c r="B507" s="150"/>
      <c r="C507" s="151" t="s">
        <v>1073</v>
      </c>
      <c r="D507" s="151" t="s">
        <v>137</v>
      </c>
      <c r="E507" s="152" t="s">
        <v>1074</v>
      </c>
      <c r="F507" s="153" t="s">
        <v>1075</v>
      </c>
      <c r="G507" s="154" t="s">
        <v>401</v>
      </c>
      <c r="H507" s="155">
        <v>154.03</v>
      </c>
      <c r="I507" s="156">
        <v>1.23</v>
      </c>
      <c r="J507" s="156">
        <f>ROUND(I507*H507,2)</f>
        <v>189.46</v>
      </c>
      <c r="K507" s="157"/>
      <c r="L507" s="29"/>
      <c r="M507" s="158" t="s">
        <v>1</v>
      </c>
      <c r="N507" s="159" t="s">
        <v>40</v>
      </c>
      <c r="O507" s="160">
        <v>0</v>
      </c>
      <c r="P507" s="160">
        <f>O507*H507</f>
        <v>0</v>
      </c>
      <c r="Q507" s="160">
        <v>0</v>
      </c>
      <c r="R507" s="160">
        <f>Q507*H507</f>
        <v>0</v>
      </c>
      <c r="S507" s="160">
        <v>0</v>
      </c>
      <c r="T507" s="160">
        <f>S507*H507</f>
        <v>0</v>
      </c>
      <c r="U507" s="161" t="s">
        <v>1</v>
      </c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R507" s="162" t="s">
        <v>169</v>
      </c>
      <c r="AT507" s="162" t="s">
        <v>137</v>
      </c>
      <c r="AU507" s="162" t="s">
        <v>142</v>
      </c>
      <c r="AY507" s="14" t="s">
        <v>134</v>
      </c>
      <c r="BE507" s="163">
        <f>IF(N507="základná",J507,0)</f>
        <v>0</v>
      </c>
      <c r="BF507" s="163">
        <f>IF(N507="znížená",J507,0)</f>
        <v>189.46</v>
      </c>
      <c r="BG507" s="163">
        <f>IF(N507="zákl. prenesená",J507,0)</f>
        <v>0</v>
      </c>
      <c r="BH507" s="163">
        <f>IF(N507="zníž. prenesená",J507,0)</f>
        <v>0</v>
      </c>
      <c r="BI507" s="163">
        <f>IF(N507="nulová",J507,0)</f>
        <v>0</v>
      </c>
      <c r="BJ507" s="14" t="s">
        <v>142</v>
      </c>
      <c r="BK507" s="163">
        <f>ROUND(I507*H507,2)</f>
        <v>189.46</v>
      </c>
      <c r="BL507" s="14" t="s">
        <v>169</v>
      </c>
      <c r="BM507" s="162" t="s">
        <v>1076</v>
      </c>
    </row>
    <row r="508" spans="1:65" s="2" customFormat="1" ht="19.5">
      <c r="A508" s="28"/>
      <c r="B508" s="29"/>
      <c r="C508" s="28"/>
      <c r="D508" s="164" t="s">
        <v>143</v>
      </c>
      <c r="E508" s="28"/>
      <c r="F508" s="165" t="s">
        <v>1075</v>
      </c>
      <c r="G508" s="28"/>
      <c r="H508" s="28"/>
      <c r="I508" s="28"/>
      <c r="J508" s="28"/>
      <c r="K508" s="28"/>
      <c r="L508" s="29"/>
      <c r="M508" s="166"/>
      <c r="N508" s="167"/>
      <c r="O508" s="57"/>
      <c r="P508" s="57"/>
      <c r="Q508" s="57"/>
      <c r="R508" s="57"/>
      <c r="S508" s="57"/>
      <c r="T508" s="57"/>
      <c r="U508" s="5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T508" s="14" t="s">
        <v>143</v>
      </c>
      <c r="AU508" s="14" t="s">
        <v>142</v>
      </c>
    </row>
    <row r="509" spans="1:65" s="2" customFormat="1" ht="33" customHeight="1">
      <c r="A509" s="28"/>
      <c r="B509" s="150"/>
      <c r="C509" s="151" t="s">
        <v>777</v>
      </c>
      <c r="D509" s="151" t="s">
        <v>137</v>
      </c>
      <c r="E509" s="152" t="s">
        <v>1077</v>
      </c>
      <c r="F509" s="153" t="s">
        <v>1078</v>
      </c>
      <c r="G509" s="154" t="s">
        <v>401</v>
      </c>
      <c r="H509" s="155">
        <v>722.43</v>
      </c>
      <c r="I509" s="156">
        <v>2.63</v>
      </c>
      <c r="J509" s="156">
        <f>ROUND(I509*H509,2)</f>
        <v>1899.99</v>
      </c>
      <c r="K509" s="157"/>
      <c r="L509" s="29"/>
      <c r="M509" s="158" t="s">
        <v>1</v>
      </c>
      <c r="N509" s="159" t="s">
        <v>40</v>
      </c>
      <c r="O509" s="160">
        <v>0</v>
      </c>
      <c r="P509" s="160">
        <f>O509*H509</f>
        <v>0</v>
      </c>
      <c r="Q509" s="160">
        <v>0</v>
      </c>
      <c r="R509" s="160">
        <f>Q509*H509</f>
        <v>0</v>
      </c>
      <c r="S509" s="160">
        <v>0</v>
      </c>
      <c r="T509" s="160">
        <f>S509*H509</f>
        <v>0</v>
      </c>
      <c r="U509" s="161" t="s">
        <v>1</v>
      </c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R509" s="162" t="s">
        <v>169</v>
      </c>
      <c r="AT509" s="162" t="s">
        <v>137</v>
      </c>
      <c r="AU509" s="162" t="s">
        <v>142</v>
      </c>
      <c r="AY509" s="14" t="s">
        <v>134</v>
      </c>
      <c r="BE509" s="163">
        <f>IF(N509="základná",J509,0)</f>
        <v>0</v>
      </c>
      <c r="BF509" s="163">
        <f>IF(N509="znížená",J509,0)</f>
        <v>1899.99</v>
      </c>
      <c r="BG509" s="163">
        <f>IF(N509="zákl. prenesená",J509,0)</f>
        <v>0</v>
      </c>
      <c r="BH509" s="163">
        <f>IF(N509="zníž. prenesená",J509,0)</f>
        <v>0</v>
      </c>
      <c r="BI509" s="163">
        <f>IF(N509="nulová",J509,0)</f>
        <v>0</v>
      </c>
      <c r="BJ509" s="14" t="s">
        <v>142</v>
      </c>
      <c r="BK509" s="163">
        <f>ROUND(I509*H509,2)</f>
        <v>1899.99</v>
      </c>
      <c r="BL509" s="14" t="s">
        <v>169</v>
      </c>
      <c r="BM509" s="162" t="s">
        <v>1079</v>
      </c>
    </row>
    <row r="510" spans="1:65" s="2" customFormat="1" ht="19.5">
      <c r="A510" s="28"/>
      <c r="B510" s="29"/>
      <c r="C510" s="28"/>
      <c r="D510" s="164" t="s">
        <v>143</v>
      </c>
      <c r="E510" s="28"/>
      <c r="F510" s="165" t="s">
        <v>1078</v>
      </c>
      <c r="G510" s="28"/>
      <c r="H510" s="28"/>
      <c r="I510" s="28"/>
      <c r="J510" s="28"/>
      <c r="K510" s="28"/>
      <c r="L510" s="29"/>
      <c r="M510" s="178"/>
      <c r="N510" s="179"/>
      <c r="O510" s="180"/>
      <c r="P510" s="180"/>
      <c r="Q510" s="180"/>
      <c r="R510" s="180"/>
      <c r="S510" s="180"/>
      <c r="T510" s="180"/>
      <c r="U510" s="181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T510" s="14" t="s">
        <v>143</v>
      </c>
      <c r="AU510" s="14" t="s">
        <v>142</v>
      </c>
    </row>
    <row r="511" spans="1:65" s="2" customFormat="1" ht="6.95" customHeight="1">
      <c r="A511" s="28"/>
      <c r="B511" s="46"/>
      <c r="C511" s="47"/>
      <c r="D511" s="47"/>
      <c r="E511" s="47"/>
      <c r="F511" s="47"/>
      <c r="G511" s="47"/>
      <c r="H511" s="47"/>
      <c r="I511" s="47"/>
      <c r="J511" s="47"/>
      <c r="K511" s="47"/>
      <c r="L511" s="29"/>
      <c r="M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</row>
  </sheetData>
  <autoFilter ref="C138:K510"/>
  <mergeCells count="8">
    <mergeCell ref="E129:H129"/>
    <mergeCell ref="E131:H131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85"/>
  <sheetViews>
    <sheetView showGridLines="0" topLeftCell="A58" workbookViewId="0">
      <selection activeCell="W78" sqref="W7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98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103</v>
      </c>
      <c r="L4" s="17"/>
      <c r="M4" s="97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21" t="str">
        <f>'Rekapitulácia stavby'!K6</f>
        <v>Cabajska</v>
      </c>
      <c r="F7" s="222"/>
      <c r="G7" s="222"/>
      <c r="H7" s="222"/>
      <c r="L7" s="17"/>
    </row>
    <row r="8" spans="1:46" s="2" customFormat="1" ht="12" customHeight="1">
      <c r="A8" s="28"/>
      <c r="B8" s="29"/>
      <c r="C8" s="28"/>
      <c r="D8" s="23" t="s">
        <v>104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2" t="s">
        <v>1080</v>
      </c>
      <c r="F9" s="223"/>
      <c r="G9" s="223"/>
      <c r="H9" s="223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15</v>
      </c>
      <c r="E11" s="28"/>
      <c r="F11" s="21" t="s">
        <v>1</v>
      </c>
      <c r="G11" s="28"/>
      <c r="H11" s="28"/>
      <c r="I11" s="23" t="s">
        <v>16</v>
      </c>
      <c r="J11" s="21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17</v>
      </c>
      <c r="E12" s="28"/>
      <c r="F12" s="21" t="s">
        <v>18</v>
      </c>
      <c r="G12" s="28"/>
      <c r="H12" s="28"/>
      <c r="I12" s="23" t="s">
        <v>19</v>
      </c>
      <c r="J12" s="54" t="str">
        <f>'Rekapitulácia stavby'!AN8</f>
        <v>4. 11. 2021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21</v>
      </c>
      <c r="E14" s="28"/>
      <c r="F14" s="28"/>
      <c r="G14" s="28"/>
      <c r="H14" s="28"/>
      <c r="I14" s="23" t="s">
        <v>22</v>
      </c>
      <c r="J14" s="21" t="str">
        <f>IF('Rekapitulácia stavby'!AN10="","",'Rekapitulácia stavby'!AN10)</f>
        <v/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 xml:space="preserve"> </v>
      </c>
      <c r="F15" s="28"/>
      <c r="G15" s="28"/>
      <c r="H15" s="28"/>
      <c r="I15" s="23" t="s">
        <v>23</v>
      </c>
      <c r="J15" s="21" t="str">
        <f>IF('Rekapitulácia stavby'!AN11="","",'Rekapitulácia stavby'!AN11)</f>
        <v/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24</v>
      </c>
      <c r="E17" s="28"/>
      <c r="F17" s="28"/>
      <c r="G17" s="28"/>
      <c r="H17" s="28"/>
      <c r="I17" s="23" t="s">
        <v>22</v>
      </c>
      <c r="J17" s="21" t="s">
        <v>25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" t="s">
        <v>26</v>
      </c>
      <c r="F18" s="28"/>
      <c r="G18" s="28"/>
      <c r="H18" s="28"/>
      <c r="I18" s="23" t="s">
        <v>23</v>
      </c>
      <c r="J18" s="21" t="s">
        <v>27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28</v>
      </c>
      <c r="E20" s="28"/>
      <c r="F20" s="28"/>
      <c r="G20" s="28"/>
      <c r="H20" s="28"/>
      <c r="I20" s="23" t="s">
        <v>22</v>
      </c>
      <c r="J20" s="21" t="str">
        <f>IF('Rekapitulácia stavby'!AN16="","",'Rekapitulácia stavby'!AN16)</f>
        <v/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 xml:space="preserve"> </v>
      </c>
      <c r="F21" s="28"/>
      <c r="G21" s="28"/>
      <c r="H21" s="28"/>
      <c r="I21" s="23" t="s">
        <v>23</v>
      </c>
      <c r="J21" s="21" t="str">
        <f>IF('Rekapitulácia stavby'!AN17="","",'Rekapitulácia stavby'!AN17)</f>
        <v/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30</v>
      </c>
      <c r="E23" s="28"/>
      <c r="F23" s="28"/>
      <c r="G23" s="28"/>
      <c r="H23" s="28"/>
      <c r="I23" s="23" t="s">
        <v>22</v>
      </c>
      <c r="J23" s="21" t="str">
        <f>IF('Rekapitulácia stavby'!AN19="","",'Rekapitulácia stavby'!AN19)</f>
        <v/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 xml:space="preserve"> </v>
      </c>
      <c r="F24" s="28"/>
      <c r="G24" s="28"/>
      <c r="H24" s="28"/>
      <c r="I24" s="23" t="s">
        <v>23</v>
      </c>
      <c r="J24" s="21" t="str">
        <f>IF('Rekapitulácia stavby'!AN20="","",'Rekapitulácia stavby'!AN20)</f>
        <v/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31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8"/>
      <c r="B27" s="99"/>
      <c r="C27" s="98"/>
      <c r="D27" s="98"/>
      <c r="E27" s="198" t="s">
        <v>1</v>
      </c>
      <c r="F27" s="198"/>
      <c r="G27" s="198"/>
      <c r="H27" s="198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106</v>
      </c>
      <c r="E30" s="28"/>
      <c r="F30" s="28"/>
      <c r="G30" s="28"/>
      <c r="H30" s="28"/>
      <c r="I30" s="28"/>
      <c r="J30" s="27">
        <f>J96</f>
        <v>284341.81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107</v>
      </c>
      <c r="E31" s="28"/>
      <c r="F31" s="28"/>
      <c r="G31" s="28"/>
      <c r="H31" s="28"/>
      <c r="I31" s="28"/>
      <c r="J31" s="27">
        <f>J116</f>
        <v>0</v>
      </c>
      <c r="K31" s="28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1" t="s">
        <v>34</v>
      </c>
      <c r="E32" s="28"/>
      <c r="F32" s="28"/>
      <c r="G32" s="28"/>
      <c r="H32" s="28"/>
      <c r="I32" s="28"/>
      <c r="J32" s="70">
        <f>ROUND(J30 + J31, 2)</f>
        <v>284341.81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5"/>
      <c r="E33" s="65"/>
      <c r="F33" s="65"/>
      <c r="G33" s="65"/>
      <c r="H33" s="65"/>
      <c r="I33" s="65"/>
      <c r="J33" s="65"/>
      <c r="K33" s="65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36</v>
      </c>
      <c r="G34" s="28"/>
      <c r="H34" s="28"/>
      <c r="I34" s="32" t="s">
        <v>35</v>
      </c>
      <c r="J34" s="32" t="s">
        <v>37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2" t="s">
        <v>38</v>
      </c>
      <c r="E35" s="34" t="s">
        <v>39</v>
      </c>
      <c r="F35" s="103">
        <f>ROUND((SUM(BE116:BE117) + SUM(BE137:BE484)),  2)</f>
        <v>0</v>
      </c>
      <c r="G35" s="104"/>
      <c r="H35" s="104"/>
      <c r="I35" s="105">
        <v>0.2</v>
      </c>
      <c r="J35" s="103">
        <f>ROUND(((SUM(BE116:BE117) + SUM(BE137:BE484))*I35),  2)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34" t="s">
        <v>40</v>
      </c>
      <c r="F36" s="106">
        <f>ROUND((SUM(BF116:BF117) + SUM(BF137:BF484)),  2)</f>
        <v>284341.81</v>
      </c>
      <c r="G36" s="28"/>
      <c r="H36" s="28"/>
      <c r="I36" s="107">
        <v>0.2</v>
      </c>
      <c r="J36" s="106">
        <f>ROUND(((SUM(BF116:BF117) + SUM(BF137:BF484))*I36),  2)</f>
        <v>56868.36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41</v>
      </c>
      <c r="F37" s="106">
        <f>ROUND((SUM(BG116:BG117) + SUM(BG137:BG484)),  2)</f>
        <v>0</v>
      </c>
      <c r="G37" s="28"/>
      <c r="H37" s="28"/>
      <c r="I37" s="107">
        <v>0.2</v>
      </c>
      <c r="J37" s="106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42</v>
      </c>
      <c r="F38" s="106">
        <f>ROUND((SUM(BH116:BH117) + SUM(BH137:BH484)),  2)</f>
        <v>0</v>
      </c>
      <c r="G38" s="28"/>
      <c r="H38" s="28"/>
      <c r="I38" s="107">
        <v>0.2</v>
      </c>
      <c r="J38" s="106">
        <f>0</f>
        <v>0</v>
      </c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34" t="s">
        <v>43</v>
      </c>
      <c r="F39" s="103">
        <f>ROUND((SUM(BI116:BI117) + SUM(BI137:BI484)),  2)</f>
        <v>0</v>
      </c>
      <c r="G39" s="104"/>
      <c r="H39" s="104"/>
      <c r="I39" s="105">
        <v>0</v>
      </c>
      <c r="J39" s="103">
        <f>0</f>
        <v>0</v>
      </c>
      <c r="K39" s="2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4"/>
      <c r="D41" s="108" t="s">
        <v>44</v>
      </c>
      <c r="E41" s="59"/>
      <c r="F41" s="59"/>
      <c r="G41" s="109" t="s">
        <v>45</v>
      </c>
      <c r="H41" s="110" t="s">
        <v>46</v>
      </c>
      <c r="I41" s="59"/>
      <c r="J41" s="111">
        <f>SUM(J32:J39)</f>
        <v>341210.17</v>
      </c>
      <c r="K41" s="112"/>
      <c r="L41" s="41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41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49</v>
      </c>
      <c r="E61" s="31"/>
      <c r="F61" s="113" t="s">
        <v>50</v>
      </c>
      <c r="G61" s="44" t="s">
        <v>49</v>
      </c>
      <c r="H61" s="31"/>
      <c r="I61" s="31"/>
      <c r="J61" s="114" t="s">
        <v>50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49</v>
      </c>
      <c r="E76" s="31"/>
      <c r="F76" s="113" t="s">
        <v>50</v>
      </c>
      <c r="G76" s="44" t="s">
        <v>49</v>
      </c>
      <c r="H76" s="31"/>
      <c r="I76" s="31"/>
      <c r="J76" s="114" t="s">
        <v>50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108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13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1" t="str">
        <f>E7</f>
        <v>Cabajska</v>
      </c>
      <c r="F85" s="222"/>
      <c r="G85" s="222"/>
      <c r="H85" s="222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104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2" t="str">
        <f>E9</f>
        <v>ZFS01 - SO 01 - Školský p...</v>
      </c>
      <c r="F87" s="223"/>
      <c r="G87" s="223"/>
      <c r="H87" s="223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17</v>
      </c>
      <c r="D89" s="28"/>
      <c r="E89" s="28"/>
      <c r="F89" s="21" t="str">
        <f>F12</f>
        <v xml:space="preserve"> </v>
      </c>
      <c r="G89" s="28"/>
      <c r="H89" s="28"/>
      <c r="I89" s="23" t="s">
        <v>19</v>
      </c>
      <c r="J89" s="54" t="str">
        <f>IF(J12="","",J12)</f>
        <v>4. 11. 2021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21</v>
      </c>
      <c r="D91" s="28"/>
      <c r="E91" s="28"/>
      <c r="F91" s="21" t="str">
        <f>E15</f>
        <v xml:space="preserve"> </v>
      </c>
      <c r="G91" s="28"/>
      <c r="H91" s="28"/>
      <c r="I91" s="23" t="s">
        <v>28</v>
      </c>
      <c r="J91" s="24" t="str">
        <f>E21</f>
        <v xml:space="preserve">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24</v>
      </c>
      <c r="D92" s="28"/>
      <c r="E92" s="28"/>
      <c r="F92" s="21" t="str">
        <f>IF(E18="","",E18)</f>
        <v>BAUMANN Nitra s.r.o.</v>
      </c>
      <c r="G92" s="28"/>
      <c r="H92" s="28"/>
      <c r="I92" s="23" t="s">
        <v>30</v>
      </c>
      <c r="J92" s="24" t="str">
        <f>E24</f>
        <v xml:space="preserve"> 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5" t="s">
        <v>109</v>
      </c>
      <c r="D94" s="94"/>
      <c r="E94" s="94"/>
      <c r="F94" s="94"/>
      <c r="G94" s="94"/>
      <c r="H94" s="94"/>
      <c r="I94" s="94"/>
      <c r="J94" s="116" t="s">
        <v>110</v>
      </c>
      <c r="K94" s="94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7" t="s">
        <v>111</v>
      </c>
      <c r="D96" s="28"/>
      <c r="E96" s="28"/>
      <c r="F96" s="28"/>
      <c r="G96" s="28"/>
      <c r="H96" s="28"/>
      <c r="I96" s="28"/>
      <c r="J96" s="70">
        <f>J137</f>
        <v>284341.81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112</v>
      </c>
    </row>
    <row r="97" spans="2:12" s="9" customFormat="1" ht="24.95" customHeight="1">
      <c r="B97" s="118"/>
      <c r="D97" s="119" t="s">
        <v>510</v>
      </c>
      <c r="E97" s="120"/>
      <c r="F97" s="120"/>
      <c r="G97" s="120"/>
      <c r="H97" s="120"/>
      <c r="I97" s="120"/>
      <c r="J97" s="121">
        <f>J138</f>
        <v>163046.13</v>
      </c>
      <c r="L97" s="118"/>
    </row>
    <row r="98" spans="2:12" s="10" customFormat="1" ht="19.899999999999999" customHeight="1">
      <c r="B98" s="122"/>
      <c r="D98" s="123" t="s">
        <v>511</v>
      </c>
      <c r="E98" s="124"/>
      <c r="F98" s="124"/>
      <c r="G98" s="124"/>
      <c r="H98" s="124"/>
      <c r="I98" s="124"/>
      <c r="J98" s="125">
        <f>J139</f>
        <v>2917.4900000000002</v>
      </c>
      <c r="L98" s="122"/>
    </row>
    <row r="99" spans="2:12" s="10" customFormat="1" ht="19.899999999999999" customHeight="1">
      <c r="B99" s="122"/>
      <c r="D99" s="123" t="s">
        <v>1081</v>
      </c>
      <c r="E99" s="124"/>
      <c r="F99" s="124"/>
      <c r="G99" s="124"/>
      <c r="H99" s="124"/>
      <c r="I99" s="124"/>
      <c r="J99" s="125">
        <f>J152</f>
        <v>139.94999999999999</v>
      </c>
      <c r="L99" s="122"/>
    </row>
    <row r="100" spans="2:12" s="10" customFormat="1" ht="19.899999999999999" customHeight="1">
      <c r="B100" s="122"/>
      <c r="D100" s="123" t="s">
        <v>512</v>
      </c>
      <c r="E100" s="124"/>
      <c r="F100" s="124"/>
      <c r="G100" s="124"/>
      <c r="H100" s="124"/>
      <c r="I100" s="124"/>
      <c r="J100" s="125">
        <f>J155</f>
        <v>282.57</v>
      </c>
      <c r="L100" s="122"/>
    </row>
    <row r="101" spans="2:12" s="10" customFormat="1" ht="19.899999999999999" customHeight="1">
      <c r="B101" s="122"/>
      <c r="D101" s="123" t="s">
        <v>513</v>
      </c>
      <c r="E101" s="124"/>
      <c r="F101" s="124"/>
      <c r="G101" s="124"/>
      <c r="H101" s="124"/>
      <c r="I101" s="124"/>
      <c r="J101" s="125">
        <f>J158</f>
        <v>96679.590000000011</v>
      </c>
      <c r="L101" s="122"/>
    </row>
    <row r="102" spans="2:12" s="10" customFormat="1" ht="19.899999999999999" customHeight="1">
      <c r="B102" s="122"/>
      <c r="D102" s="123" t="s">
        <v>115</v>
      </c>
      <c r="E102" s="124"/>
      <c r="F102" s="124"/>
      <c r="G102" s="124"/>
      <c r="H102" s="124"/>
      <c r="I102" s="124"/>
      <c r="J102" s="125">
        <f>J215</f>
        <v>55752.720000000016</v>
      </c>
      <c r="L102" s="122"/>
    </row>
    <row r="103" spans="2:12" s="10" customFormat="1" ht="19.899999999999999" customHeight="1">
      <c r="B103" s="122"/>
      <c r="D103" s="123" t="s">
        <v>514</v>
      </c>
      <c r="E103" s="124"/>
      <c r="F103" s="124"/>
      <c r="G103" s="124"/>
      <c r="H103" s="124"/>
      <c r="I103" s="124"/>
      <c r="J103" s="125">
        <f>J280</f>
        <v>7273.81</v>
      </c>
      <c r="L103" s="122"/>
    </row>
    <row r="104" spans="2:12" s="9" customFormat="1" ht="24.95" customHeight="1">
      <c r="B104" s="118"/>
      <c r="D104" s="119" t="s">
        <v>445</v>
      </c>
      <c r="E104" s="120"/>
      <c r="F104" s="120"/>
      <c r="G104" s="120"/>
      <c r="H104" s="120"/>
      <c r="I104" s="120"/>
      <c r="J104" s="121">
        <f>J283</f>
        <v>121295.67999999998</v>
      </c>
      <c r="L104" s="118"/>
    </row>
    <row r="105" spans="2:12" s="10" customFormat="1" ht="19.899999999999999" customHeight="1">
      <c r="B105" s="122"/>
      <c r="D105" s="123" t="s">
        <v>515</v>
      </c>
      <c r="E105" s="124"/>
      <c r="F105" s="124"/>
      <c r="G105" s="124"/>
      <c r="H105" s="124"/>
      <c r="I105" s="124"/>
      <c r="J105" s="125">
        <f>J284</f>
        <v>3896.25</v>
      </c>
      <c r="L105" s="122"/>
    </row>
    <row r="106" spans="2:12" s="10" customFormat="1" ht="19.899999999999999" customHeight="1">
      <c r="B106" s="122"/>
      <c r="D106" s="123" t="s">
        <v>516</v>
      </c>
      <c r="E106" s="124"/>
      <c r="F106" s="124"/>
      <c r="G106" s="124"/>
      <c r="H106" s="124"/>
      <c r="I106" s="124"/>
      <c r="J106" s="125">
        <f>J297</f>
        <v>37779.4</v>
      </c>
      <c r="L106" s="122"/>
    </row>
    <row r="107" spans="2:12" s="10" customFormat="1" ht="19.899999999999999" customHeight="1">
      <c r="B107" s="122"/>
      <c r="D107" s="123" t="s">
        <v>517</v>
      </c>
      <c r="E107" s="124"/>
      <c r="F107" s="124"/>
      <c r="G107" s="124"/>
      <c r="H107" s="124"/>
      <c r="I107" s="124"/>
      <c r="J107" s="125">
        <f>J380</f>
        <v>33104.409999999996</v>
      </c>
      <c r="L107" s="122"/>
    </row>
    <row r="108" spans="2:12" s="10" customFormat="1" ht="19.899999999999999" customHeight="1">
      <c r="B108" s="122"/>
      <c r="D108" s="123" t="s">
        <v>519</v>
      </c>
      <c r="E108" s="124"/>
      <c r="F108" s="124"/>
      <c r="G108" s="124"/>
      <c r="H108" s="124"/>
      <c r="I108" s="124"/>
      <c r="J108" s="125">
        <f>J401</f>
        <v>2280.9999999999995</v>
      </c>
      <c r="L108" s="122"/>
    </row>
    <row r="109" spans="2:12" s="10" customFormat="1" ht="19.899999999999999" customHeight="1">
      <c r="B109" s="122"/>
      <c r="D109" s="123" t="s">
        <v>520</v>
      </c>
      <c r="E109" s="124"/>
      <c r="F109" s="124"/>
      <c r="G109" s="124"/>
      <c r="H109" s="124"/>
      <c r="I109" s="124"/>
      <c r="J109" s="125">
        <f>J412</f>
        <v>6872.62</v>
      </c>
      <c r="L109" s="122"/>
    </row>
    <row r="110" spans="2:12" s="10" customFormat="1" ht="19.899999999999999" customHeight="1">
      <c r="B110" s="122"/>
      <c r="D110" s="123" t="s">
        <v>521</v>
      </c>
      <c r="E110" s="124"/>
      <c r="F110" s="124"/>
      <c r="G110" s="124"/>
      <c r="H110" s="124"/>
      <c r="I110" s="124"/>
      <c r="J110" s="125">
        <f>J435</f>
        <v>1961.9999999999998</v>
      </c>
      <c r="L110" s="122"/>
    </row>
    <row r="111" spans="2:12" s="10" customFormat="1" ht="19.899999999999999" customHeight="1">
      <c r="B111" s="122"/>
      <c r="D111" s="123" t="s">
        <v>522</v>
      </c>
      <c r="E111" s="124"/>
      <c r="F111" s="124"/>
      <c r="G111" s="124"/>
      <c r="H111" s="124"/>
      <c r="I111" s="124"/>
      <c r="J111" s="125">
        <f>J444</f>
        <v>34684.549999999996</v>
      </c>
      <c r="L111" s="122"/>
    </row>
    <row r="112" spans="2:12" s="10" customFormat="1" ht="19.899999999999999" customHeight="1">
      <c r="B112" s="122"/>
      <c r="D112" s="123" t="s">
        <v>446</v>
      </c>
      <c r="E112" s="124"/>
      <c r="F112" s="124"/>
      <c r="G112" s="124"/>
      <c r="H112" s="124"/>
      <c r="I112" s="124"/>
      <c r="J112" s="125">
        <f>J461</f>
        <v>231.31</v>
      </c>
      <c r="L112" s="122"/>
    </row>
    <row r="113" spans="1:31" s="10" customFormat="1" ht="19.899999999999999" customHeight="1">
      <c r="B113" s="122"/>
      <c r="D113" s="123" t="s">
        <v>524</v>
      </c>
      <c r="E113" s="124"/>
      <c r="F113" s="124"/>
      <c r="G113" s="124"/>
      <c r="H113" s="124"/>
      <c r="I113" s="124"/>
      <c r="J113" s="125">
        <f>J470</f>
        <v>484.14000000000004</v>
      </c>
      <c r="L113" s="122"/>
    </row>
    <row r="114" spans="1:31" s="2" customFormat="1" ht="21.7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31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9.25" customHeight="1">
      <c r="A116" s="28"/>
      <c r="B116" s="29"/>
      <c r="C116" s="117" t="s">
        <v>117</v>
      </c>
      <c r="D116" s="28"/>
      <c r="E116" s="28"/>
      <c r="F116" s="28"/>
      <c r="G116" s="28"/>
      <c r="H116" s="28"/>
      <c r="I116" s="28"/>
      <c r="J116" s="126">
        <v>0</v>
      </c>
      <c r="K116" s="28"/>
      <c r="L116" s="41"/>
      <c r="N116" s="127" t="s">
        <v>38</v>
      </c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18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29.25" customHeight="1">
      <c r="A118" s="28"/>
      <c r="B118" s="29"/>
      <c r="C118" s="93" t="s">
        <v>102</v>
      </c>
      <c r="D118" s="94"/>
      <c r="E118" s="94"/>
      <c r="F118" s="94"/>
      <c r="G118" s="94"/>
      <c r="H118" s="94"/>
      <c r="I118" s="94"/>
      <c r="J118" s="95">
        <f>ROUND(J96+J116,2)</f>
        <v>284341.81</v>
      </c>
      <c r="K118" s="94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6.95" customHeight="1">
      <c r="A119" s="28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3" spans="1:31" s="2" customFormat="1" ht="6.95" customHeight="1">
      <c r="A123" s="2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24.95" customHeight="1">
      <c r="A124" s="28"/>
      <c r="B124" s="29"/>
      <c r="C124" s="18" t="s">
        <v>118</v>
      </c>
      <c r="D124" s="28"/>
      <c r="E124" s="28"/>
      <c r="F124" s="28"/>
      <c r="G124" s="28"/>
      <c r="H124" s="28"/>
      <c r="I124" s="28"/>
      <c r="J124" s="28"/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3" t="s">
        <v>13</v>
      </c>
      <c r="D126" s="28"/>
      <c r="E126" s="28"/>
      <c r="F126" s="28"/>
      <c r="G126" s="28"/>
      <c r="H126" s="28"/>
      <c r="I126" s="28"/>
      <c r="J126" s="28"/>
      <c r="K126" s="28"/>
      <c r="L126" s="41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6.5" customHeight="1">
      <c r="A127" s="28"/>
      <c r="B127" s="29"/>
      <c r="C127" s="28"/>
      <c r="D127" s="28"/>
      <c r="E127" s="221" t="str">
        <f>E7</f>
        <v>Cabajska</v>
      </c>
      <c r="F127" s="222"/>
      <c r="G127" s="222"/>
      <c r="H127" s="222"/>
      <c r="I127" s="28"/>
      <c r="J127" s="28"/>
      <c r="K127" s="28"/>
      <c r="L127" s="41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2" customHeight="1">
      <c r="A128" s="28"/>
      <c r="B128" s="29"/>
      <c r="C128" s="23" t="s">
        <v>104</v>
      </c>
      <c r="D128" s="28"/>
      <c r="E128" s="28"/>
      <c r="F128" s="28"/>
      <c r="G128" s="28"/>
      <c r="H128" s="28"/>
      <c r="I128" s="28"/>
      <c r="J128" s="28"/>
      <c r="K128" s="28"/>
      <c r="L128" s="41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6.5" customHeight="1">
      <c r="A129" s="28"/>
      <c r="B129" s="29"/>
      <c r="C129" s="28"/>
      <c r="D129" s="28"/>
      <c r="E129" s="212" t="str">
        <f>E9</f>
        <v>ZFS01 - SO 01 - Školský p...</v>
      </c>
      <c r="F129" s="223"/>
      <c r="G129" s="223"/>
      <c r="H129" s="223"/>
      <c r="I129" s="28"/>
      <c r="J129" s="28"/>
      <c r="K129" s="28"/>
      <c r="L129" s="41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6.95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41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2" customHeight="1">
      <c r="A131" s="28"/>
      <c r="B131" s="29"/>
      <c r="C131" s="23" t="s">
        <v>17</v>
      </c>
      <c r="D131" s="28"/>
      <c r="E131" s="28"/>
      <c r="F131" s="21" t="str">
        <f>F12</f>
        <v xml:space="preserve"> </v>
      </c>
      <c r="G131" s="28"/>
      <c r="H131" s="28"/>
      <c r="I131" s="23" t="s">
        <v>19</v>
      </c>
      <c r="J131" s="54" t="str">
        <f>IF(J12="","",J12)</f>
        <v>4. 11. 2021</v>
      </c>
      <c r="K131" s="28"/>
      <c r="L131" s="41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6.95" customHeight="1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41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5.2" customHeight="1">
      <c r="A133" s="28"/>
      <c r="B133" s="29"/>
      <c r="C133" s="23" t="s">
        <v>21</v>
      </c>
      <c r="D133" s="28"/>
      <c r="E133" s="28"/>
      <c r="F133" s="21" t="str">
        <f>E15</f>
        <v xml:space="preserve"> </v>
      </c>
      <c r="G133" s="28"/>
      <c r="H133" s="28"/>
      <c r="I133" s="23" t="s">
        <v>28</v>
      </c>
      <c r="J133" s="24" t="str">
        <f>E21</f>
        <v xml:space="preserve"> </v>
      </c>
      <c r="K133" s="28"/>
      <c r="L133" s="41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15.2" customHeight="1">
      <c r="A134" s="28"/>
      <c r="B134" s="29"/>
      <c r="C134" s="23" t="s">
        <v>24</v>
      </c>
      <c r="D134" s="28"/>
      <c r="E134" s="28"/>
      <c r="F134" s="21" t="str">
        <f>IF(E18="","",E18)</f>
        <v>BAUMANN Nitra s.r.o.</v>
      </c>
      <c r="G134" s="28"/>
      <c r="H134" s="28"/>
      <c r="I134" s="23" t="s">
        <v>30</v>
      </c>
      <c r="J134" s="24" t="str">
        <f>E24</f>
        <v xml:space="preserve"> </v>
      </c>
      <c r="K134" s="28"/>
      <c r="L134" s="41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0.35" customHeight="1">
      <c r="A135" s="28"/>
      <c r="B135" s="29"/>
      <c r="C135" s="28"/>
      <c r="D135" s="28"/>
      <c r="E135" s="28"/>
      <c r="F135" s="28"/>
      <c r="G135" s="28"/>
      <c r="H135" s="28"/>
      <c r="I135" s="28"/>
      <c r="J135" s="28"/>
      <c r="K135" s="28"/>
      <c r="L135" s="41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11" customFormat="1" ht="29.25" customHeight="1">
      <c r="A136" s="128"/>
      <c r="B136" s="129"/>
      <c r="C136" s="130" t="s">
        <v>119</v>
      </c>
      <c r="D136" s="131" t="s">
        <v>59</v>
      </c>
      <c r="E136" s="131" t="s">
        <v>55</v>
      </c>
      <c r="F136" s="131" t="s">
        <v>56</v>
      </c>
      <c r="G136" s="131" t="s">
        <v>120</v>
      </c>
      <c r="H136" s="131" t="s">
        <v>121</v>
      </c>
      <c r="I136" s="131" t="s">
        <v>122</v>
      </c>
      <c r="J136" s="132" t="s">
        <v>110</v>
      </c>
      <c r="K136" s="133" t="s">
        <v>123</v>
      </c>
      <c r="L136" s="134"/>
      <c r="M136" s="61" t="s">
        <v>1</v>
      </c>
      <c r="N136" s="62" t="s">
        <v>38</v>
      </c>
      <c r="O136" s="62" t="s">
        <v>124</v>
      </c>
      <c r="P136" s="62" t="s">
        <v>125</v>
      </c>
      <c r="Q136" s="62" t="s">
        <v>126</v>
      </c>
      <c r="R136" s="62" t="s">
        <v>127</v>
      </c>
      <c r="S136" s="62" t="s">
        <v>128</v>
      </c>
      <c r="T136" s="62" t="s">
        <v>129</v>
      </c>
      <c r="U136" s="63" t="s">
        <v>130</v>
      </c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</row>
    <row r="137" spans="1:65" s="2" customFormat="1" ht="22.9" customHeight="1">
      <c r="A137" s="28"/>
      <c r="B137" s="29"/>
      <c r="C137" s="68" t="s">
        <v>106</v>
      </c>
      <c r="D137" s="28"/>
      <c r="E137" s="28"/>
      <c r="F137" s="28"/>
      <c r="G137" s="28"/>
      <c r="H137" s="28"/>
      <c r="I137" s="28"/>
      <c r="J137" s="135">
        <f>BK137</f>
        <v>284341.81</v>
      </c>
      <c r="K137" s="28"/>
      <c r="L137" s="29"/>
      <c r="M137" s="64"/>
      <c r="N137" s="55"/>
      <c r="O137" s="65"/>
      <c r="P137" s="136">
        <f>P138+P283</f>
        <v>0</v>
      </c>
      <c r="Q137" s="65"/>
      <c r="R137" s="136">
        <f>R138+R283</f>
        <v>0</v>
      </c>
      <c r="S137" s="65"/>
      <c r="T137" s="136">
        <f>T138+T283</f>
        <v>0</v>
      </c>
      <c r="U137" s="66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73</v>
      </c>
      <c r="AU137" s="14" t="s">
        <v>112</v>
      </c>
      <c r="BK137" s="137">
        <f>BK138+BK283</f>
        <v>284341.81</v>
      </c>
    </row>
    <row r="138" spans="1:65" s="12" customFormat="1" ht="25.9" customHeight="1">
      <c r="B138" s="138"/>
      <c r="D138" s="139" t="s">
        <v>73</v>
      </c>
      <c r="E138" s="140" t="s">
        <v>526</v>
      </c>
      <c r="F138" s="140" t="s">
        <v>527</v>
      </c>
      <c r="J138" s="141">
        <f>BK138</f>
        <v>163046.13</v>
      </c>
      <c r="L138" s="138"/>
      <c r="M138" s="142"/>
      <c r="N138" s="143"/>
      <c r="O138" s="143"/>
      <c r="P138" s="144">
        <f>P139+P152+P155+P158+P215+P280</f>
        <v>0</v>
      </c>
      <c r="Q138" s="143"/>
      <c r="R138" s="144">
        <f>R139+R152+R155+R158+R215+R280</f>
        <v>0</v>
      </c>
      <c r="S138" s="143"/>
      <c r="T138" s="144">
        <f>T139+T152+T155+T158+T215+T280</f>
        <v>0</v>
      </c>
      <c r="U138" s="145"/>
      <c r="AR138" s="139" t="s">
        <v>82</v>
      </c>
      <c r="AT138" s="146" t="s">
        <v>73</v>
      </c>
      <c r="AU138" s="146" t="s">
        <v>74</v>
      </c>
      <c r="AY138" s="139" t="s">
        <v>134</v>
      </c>
      <c r="BK138" s="147">
        <f>BK139+BK152+BK155+BK158+BK215+BK280</f>
        <v>163046.13</v>
      </c>
    </row>
    <row r="139" spans="1:65" s="12" customFormat="1" ht="22.9" customHeight="1">
      <c r="B139" s="138"/>
      <c r="D139" s="139" t="s">
        <v>73</v>
      </c>
      <c r="E139" s="148" t="s">
        <v>82</v>
      </c>
      <c r="F139" s="148" t="s">
        <v>528</v>
      </c>
      <c r="J139" s="149">
        <f>BK139</f>
        <v>2917.4900000000002</v>
      </c>
      <c r="L139" s="138"/>
      <c r="M139" s="142"/>
      <c r="N139" s="143"/>
      <c r="O139" s="143"/>
      <c r="P139" s="144">
        <f>SUM(P140:P151)</f>
        <v>0</v>
      </c>
      <c r="Q139" s="143"/>
      <c r="R139" s="144">
        <f>SUM(R140:R151)</f>
        <v>0</v>
      </c>
      <c r="S139" s="143"/>
      <c r="T139" s="144">
        <f>SUM(T140:T151)</f>
        <v>0</v>
      </c>
      <c r="U139" s="145"/>
      <c r="AR139" s="139" t="s">
        <v>82</v>
      </c>
      <c r="AT139" s="146" t="s">
        <v>73</v>
      </c>
      <c r="AU139" s="146" t="s">
        <v>82</v>
      </c>
      <c r="AY139" s="139" t="s">
        <v>134</v>
      </c>
      <c r="BK139" s="147">
        <f>SUM(BK140:BK151)</f>
        <v>2917.4900000000002</v>
      </c>
    </row>
    <row r="140" spans="1:65" s="2" customFormat="1" ht="33" customHeight="1">
      <c r="A140" s="28"/>
      <c r="B140" s="150"/>
      <c r="C140" s="151" t="s">
        <v>82</v>
      </c>
      <c r="D140" s="151" t="s">
        <v>137</v>
      </c>
      <c r="E140" s="152" t="s">
        <v>1082</v>
      </c>
      <c r="F140" s="153" t="s">
        <v>1083</v>
      </c>
      <c r="G140" s="154" t="s">
        <v>401</v>
      </c>
      <c r="H140" s="155">
        <v>4.8</v>
      </c>
      <c r="I140" s="156">
        <v>1.72</v>
      </c>
      <c r="J140" s="156">
        <f>ROUND(I140*H140,2)</f>
        <v>8.26</v>
      </c>
      <c r="K140" s="157"/>
      <c r="L140" s="29"/>
      <c r="M140" s="158" t="s">
        <v>1</v>
      </c>
      <c r="N140" s="159" t="s">
        <v>40</v>
      </c>
      <c r="O140" s="160">
        <v>0</v>
      </c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0">
        <f>S140*H140</f>
        <v>0</v>
      </c>
      <c r="U140" s="161" t="s">
        <v>1</v>
      </c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2" t="s">
        <v>148</v>
      </c>
      <c r="AT140" s="162" t="s">
        <v>137</v>
      </c>
      <c r="AU140" s="162" t="s">
        <v>142</v>
      </c>
      <c r="AY140" s="14" t="s">
        <v>134</v>
      </c>
      <c r="BE140" s="163">
        <f>IF(N140="základná",J140,0)</f>
        <v>0</v>
      </c>
      <c r="BF140" s="163">
        <f>IF(N140="znížená",J140,0)</f>
        <v>8.26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4" t="s">
        <v>142</v>
      </c>
      <c r="BK140" s="163">
        <f>ROUND(I140*H140,2)</f>
        <v>8.26</v>
      </c>
      <c r="BL140" s="14" t="s">
        <v>148</v>
      </c>
      <c r="BM140" s="162" t="s">
        <v>142</v>
      </c>
    </row>
    <row r="141" spans="1:65" s="2" customFormat="1" ht="19.5">
      <c r="A141" s="28"/>
      <c r="B141" s="29"/>
      <c r="C141" s="28"/>
      <c r="D141" s="164" t="s">
        <v>143</v>
      </c>
      <c r="E141" s="28"/>
      <c r="F141" s="165" t="s">
        <v>1083</v>
      </c>
      <c r="G141" s="28"/>
      <c r="H141" s="28"/>
      <c r="I141" s="28"/>
      <c r="J141" s="28"/>
      <c r="K141" s="28"/>
      <c r="L141" s="29"/>
      <c r="M141" s="166"/>
      <c r="N141" s="167"/>
      <c r="O141" s="57"/>
      <c r="P141" s="57"/>
      <c r="Q141" s="57"/>
      <c r="R141" s="57"/>
      <c r="S141" s="57"/>
      <c r="T141" s="57"/>
      <c r="U141" s="5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143</v>
      </c>
      <c r="AU141" s="14" t="s">
        <v>142</v>
      </c>
    </row>
    <row r="142" spans="1:65" s="2" customFormat="1" ht="24.2" customHeight="1">
      <c r="A142" s="28"/>
      <c r="B142" s="150"/>
      <c r="C142" s="151" t="s">
        <v>142</v>
      </c>
      <c r="D142" s="151" t="s">
        <v>137</v>
      </c>
      <c r="E142" s="152" t="s">
        <v>529</v>
      </c>
      <c r="F142" s="153" t="s">
        <v>530</v>
      </c>
      <c r="G142" s="154" t="s">
        <v>531</v>
      </c>
      <c r="H142" s="155">
        <v>37.86</v>
      </c>
      <c r="I142" s="156">
        <v>69.11</v>
      </c>
      <c r="J142" s="156">
        <f>ROUND(I142*H142,2)</f>
        <v>2616.5</v>
      </c>
      <c r="K142" s="157"/>
      <c r="L142" s="29"/>
      <c r="M142" s="158" t="s">
        <v>1</v>
      </c>
      <c r="N142" s="159" t="s">
        <v>40</v>
      </c>
      <c r="O142" s="160">
        <v>0</v>
      </c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0">
        <f>S142*H142</f>
        <v>0</v>
      </c>
      <c r="U142" s="161" t="s">
        <v>1</v>
      </c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2" t="s">
        <v>148</v>
      </c>
      <c r="AT142" s="162" t="s">
        <v>137</v>
      </c>
      <c r="AU142" s="162" t="s">
        <v>142</v>
      </c>
      <c r="AY142" s="14" t="s">
        <v>134</v>
      </c>
      <c r="BE142" s="163">
        <f>IF(N142="základná",J142,0)</f>
        <v>0</v>
      </c>
      <c r="BF142" s="163">
        <f>IF(N142="znížená",J142,0)</f>
        <v>2616.5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4" t="s">
        <v>142</v>
      </c>
      <c r="BK142" s="163">
        <f>ROUND(I142*H142,2)</f>
        <v>2616.5</v>
      </c>
      <c r="BL142" s="14" t="s">
        <v>148</v>
      </c>
      <c r="BM142" s="162" t="s">
        <v>148</v>
      </c>
    </row>
    <row r="143" spans="1:65" s="2" customFormat="1" ht="19.5">
      <c r="A143" s="28"/>
      <c r="B143" s="29"/>
      <c r="C143" s="28"/>
      <c r="D143" s="164" t="s">
        <v>143</v>
      </c>
      <c r="E143" s="28"/>
      <c r="F143" s="165" t="s">
        <v>530</v>
      </c>
      <c r="G143" s="28"/>
      <c r="H143" s="28"/>
      <c r="I143" s="28"/>
      <c r="J143" s="28"/>
      <c r="K143" s="28"/>
      <c r="L143" s="29"/>
      <c r="M143" s="166"/>
      <c r="N143" s="167"/>
      <c r="O143" s="57"/>
      <c r="P143" s="57"/>
      <c r="Q143" s="57"/>
      <c r="R143" s="57"/>
      <c r="S143" s="57"/>
      <c r="T143" s="57"/>
      <c r="U143" s="5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4" t="s">
        <v>143</v>
      </c>
      <c r="AU143" s="14" t="s">
        <v>142</v>
      </c>
    </row>
    <row r="144" spans="1:65" s="2" customFormat="1" ht="24.2" customHeight="1">
      <c r="A144" s="28"/>
      <c r="B144" s="150"/>
      <c r="C144" s="151" t="s">
        <v>133</v>
      </c>
      <c r="D144" s="151" t="s">
        <v>137</v>
      </c>
      <c r="E144" s="152" t="s">
        <v>532</v>
      </c>
      <c r="F144" s="153" t="s">
        <v>533</v>
      </c>
      <c r="G144" s="154" t="s">
        <v>531</v>
      </c>
      <c r="H144" s="155">
        <v>12.49</v>
      </c>
      <c r="I144" s="156">
        <v>13.81</v>
      </c>
      <c r="J144" s="156">
        <f>ROUND(I144*H144,2)</f>
        <v>172.49</v>
      </c>
      <c r="K144" s="157"/>
      <c r="L144" s="29"/>
      <c r="M144" s="158" t="s">
        <v>1</v>
      </c>
      <c r="N144" s="159" t="s">
        <v>40</v>
      </c>
      <c r="O144" s="160">
        <v>0</v>
      </c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0">
        <f>S144*H144</f>
        <v>0</v>
      </c>
      <c r="U144" s="161" t="s">
        <v>1</v>
      </c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2" t="s">
        <v>148</v>
      </c>
      <c r="AT144" s="162" t="s">
        <v>137</v>
      </c>
      <c r="AU144" s="162" t="s">
        <v>142</v>
      </c>
      <c r="AY144" s="14" t="s">
        <v>134</v>
      </c>
      <c r="BE144" s="163">
        <f>IF(N144="základná",J144,0)</f>
        <v>0</v>
      </c>
      <c r="BF144" s="163">
        <f>IF(N144="znížená",J144,0)</f>
        <v>172.49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4" t="s">
        <v>142</v>
      </c>
      <c r="BK144" s="163">
        <f>ROUND(I144*H144,2)</f>
        <v>172.49</v>
      </c>
      <c r="BL144" s="14" t="s">
        <v>148</v>
      </c>
      <c r="BM144" s="162" t="s">
        <v>152</v>
      </c>
    </row>
    <row r="145" spans="1:65" s="2" customFormat="1" ht="19.5">
      <c r="A145" s="28"/>
      <c r="B145" s="29"/>
      <c r="C145" s="28"/>
      <c r="D145" s="164" t="s">
        <v>143</v>
      </c>
      <c r="E145" s="28"/>
      <c r="F145" s="165" t="s">
        <v>533</v>
      </c>
      <c r="G145" s="28"/>
      <c r="H145" s="28"/>
      <c r="I145" s="28"/>
      <c r="J145" s="28"/>
      <c r="K145" s="28"/>
      <c r="L145" s="29"/>
      <c r="M145" s="166"/>
      <c r="N145" s="167"/>
      <c r="O145" s="57"/>
      <c r="P145" s="57"/>
      <c r="Q145" s="57"/>
      <c r="R145" s="57"/>
      <c r="S145" s="57"/>
      <c r="T145" s="57"/>
      <c r="U145" s="5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143</v>
      </c>
      <c r="AU145" s="14" t="s">
        <v>142</v>
      </c>
    </row>
    <row r="146" spans="1:65" s="2" customFormat="1" ht="16.5" customHeight="1">
      <c r="A146" s="28"/>
      <c r="B146" s="150"/>
      <c r="C146" s="151" t="s">
        <v>148</v>
      </c>
      <c r="D146" s="151" t="s">
        <v>137</v>
      </c>
      <c r="E146" s="152" t="s">
        <v>1084</v>
      </c>
      <c r="F146" s="153" t="s">
        <v>1085</v>
      </c>
      <c r="G146" s="154" t="s">
        <v>531</v>
      </c>
      <c r="H146" s="155">
        <v>1.34</v>
      </c>
      <c r="I146" s="156">
        <v>46.04</v>
      </c>
      <c r="J146" s="156">
        <f>ROUND(I146*H146,2)</f>
        <v>61.69</v>
      </c>
      <c r="K146" s="157"/>
      <c r="L146" s="29"/>
      <c r="M146" s="158" t="s">
        <v>1</v>
      </c>
      <c r="N146" s="159" t="s">
        <v>40</v>
      </c>
      <c r="O146" s="160">
        <v>0</v>
      </c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0">
        <f>S146*H146</f>
        <v>0</v>
      </c>
      <c r="U146" s="161" t="s">
        <v>1</v>
      </c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2" t="s">
        <v>148</v>
      </c>
      <c r="AT146" s="162" t="s">
        <v>137</v>
      </c>
      <c r="AU146" s="162" t="s">
        <v>142</v>
      </c>
      <c r="AY146" s="14" t="s">
        <v>134</v>
      </c>
      <c r="BE146" s="163">
        <f>IF(N146="základná",J146,0)</f>
        <v>0</v>
      </c>
      <c r="BF146" s="163">
        <f>IF(N146="znížená",J146,0)</f>
        <v>61.69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4" t="s">
        <v>142</v>
      </c>
      <c r="BK146" s="163">
        <f>ROUND(I146*H146,2)</f>
        <v>61.69</v>
      </c>
      <c r="BL146" s="14" t="s">
        <v>148</v>
      </c>
      <c r="BM146" s="162" t="s">
        <v>155</v>
      </c>
    </row>
    <row r="147" spans="1:65" s="2" customFormat="1">
      <c r="A147" s="28"/>
      <c r="B147" s="29"/>
      <c r="C147" s="28"/>
      <c r="D147" s="164" t="s">
        <v>143</v>
      </c>
      <c r="E147" s="28"/>
      <c r="F147" s="165" t="s">
        <v>1085</v>
      </c>
      <c r="G147" s="28"/>
      <c r="H147" s="28"/>
      <c r="I147" s="28"/>
      <c r="J147" s="28"/>
      <c r="K147" s="28"/>
      <c r="L147" s="29"/>
      <c r="M147" s="166"/>
      <c r="N147" s="167"/>
      <c r="O147" s="57"/>
      <c r="P147" s="57"/>
      <c r="Q147" s="57"/>
      <c r="R147" s="57"/>
      <c r="S147" s="57"/>
      <c r="T147" s="57"/>
      <c r="U147" s="5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143</v>
      </c>
      <c r="AU147" s="14" t="s">
        <v>142</v>
      </c>
    </row>
    <row r="148" spans="1:65" s="2" customFormat="1" ht="24.2" customHeight="1">
      <c r="A148" s="28"/>
      <c r="B148" s="150"/>
      <c r="C148" s="151" t="s">
        <v>156</v>
      </c>
      <c r="D148" s="151" t="s">
        <v>137</v>
      </c>
      <c r="E148" s="152" t="s">
        <v>1086</v>
      </c>
      <c r="F148" s="153" t="s">
        <v>1087</v>
      </c>
      <c r="G148" s="154" t="s">
        <v>531</v>
      </c>
      <c r="H148" s="155">
        <v>0.44</v>
      </c>
      <c r="I148" s="156">
        <v>6.26</v>
      </c>
      <c r="J148" s="156">
        <f>ROUND(I148*H148,2)</f>
        <v>2.75</v>
      </c>
      <c r="K148" s="157"/>
      <c r="L148" s="29"/>
      <c r="M148" s="158" t="s">
        <v>1</v>
      </c>
      <c r="N148" s="159" t="s">
        <v>40</v>
      </c>
      <c r="O148" s="160">
        <v>0</v>
      </c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0">
        <f>S148*H148</f>
        <v>0</v>
      </c>
      <c r="U148" s="161" t="s">
        <v>1</v>
      </c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2" t="s">
        <v>148</v>
      </c>
      <c r="AT148" s="162" t="s">
        <v>137</v>
      </c>
      <c r="AU148" s="162" t="s">
        <v>142</v>
      </c>
      <c r="AY148" s="14" t="s">
        <v>134</v>
      </c>
      <c r="BE148" s="163">
        <f>IF(N148="základná",J148,0)</f>
        <v>0</v>
      </c>
      <c r="BF148" s="163">
        <f>IF(N148="znížená",J148,0)</f>
        <v>2.75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4" t="s">
        <v>142</v>
      </c>
      <c r="BK148" s="163">
        <f>ROUND(I148*H148,2)</f>
        <v>2.75</v>
      </c>
      <c r="BL148" s="14" t="s">
        <v>148</v>
      </c>
      <c r="BM148" s="162" t="s">
        <v>159</v>
      </c>
    </row>
    <row r="149" spans="1:65" s="2" customFormat="1" ht="19.5">
      <c r="A149" s="28"/>
      <c r="B149" s="29"/>
      <c r="C149" s="28"/>
      <c r="D149" s="164" t="s">
        <v>143</v>
      </c>
      <c r="E149" s="28"/>
      <c r="F149" s="165" t="s">
        <v>1087</v>
      </c>
      <c r="G149" s="28"/>
      <c r="H149" s="28"/>
      <c r="I149" s="28"/>
      <c r="J149" s="28"/>
      <c r="K149" s="28"/>
      <c r="L149" s="29"/>
      <c r="M149" s="166"/>
      <c r="N149" s="167"/>
      <c r="O149" s="57"/>
      <c r="P149" s="57"/>
      <c r="Q149" s="57"/>
      <c r="R149" s="57"/>
      <c r="S149" s="57"/>
      <c r="T149" s="57"/>
      <c r="U149" s="5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143</v>
      </c>
      <c r="AU149" s="14" t="s">
        <v>142</v>
      </c>
    </row>
    <row r="150" spans="1:65" s="2" customFormat="1" ht="24.2" customHeight="1">
      <c r="A150" s="28"/>
      <c r="B150" s="150"/>
      <c r="C150" s="151" t="s">
        <v>152</v>
      </c>
      <c r="D150" s="151" t="s">
        <v>137</v>
      </c>
      <c r="E150" s="152" t="s">
        <v>534</v>
      </c>
      <c r="F150" s="153" t="s">
        <v>535</v>
      </c>
      <c r="G150" s="154" t="s">
        <v>531</v>
      </c>
      <c r="H150" s="155">
        <v>16.22</v>
      </c>
      <c r="I150" s="156">
        <v>3.44</v>
      </c>
      <c r="J150" s="156">
        <f>ROUND(I150*H150,2)</f>
        <v>55.8</v>
      </c>
      <c r="K150" s="157"/>
      <c r="L150" s="29"/>
      <c r="M150" s="158" t="s">
        <v>1</v>
      </c>
      <c r="N150" s="159" t="s">
        <v>40</v>
      </c>
      <c r="O150" s="160">
        <v>0</v>
      </c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0">
        <f>S150*H150</f>
        <v>0</v>
      </c>
      <c r="U150" s="161" t="s">
        <v>1</v>
      </c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2" t="s">
        <v>148</v>
      </c>
      <c r="AT150" s="162" t="s">
        <v>137</v>
      </c>
      <c r="AU150" s="162" t="s">
        <v>142</v>
      </c>
      <c r="AY150" s="14" t="s">
        <v>134</v>
      </c>
      <c r="BE150" s="163">
        <f>IF(N150="základná",J150,0)</f>
        <v>0</v>
      </c>
      <c r="BF150" s="163">
        <f>IF(N150="znížená",J150,0)</f>
        <v>55.8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4" t="s">
        <v>142</v>
      </c>
      <c r="BK150" s="163">
        <f>ROUND(I150*H150,2)</f>
        <v>55.8</v>
      </c>
      <c r="BL150" s="14" t="s">
        <v>148</v>
      </c>
      <c r="BM150" s="162" t="s">
        <v>162</v>
      </c>
    </row>
    <row r="151" spans="1:65" s="2" customFormat="1" ht="19.5">
      <c r="A151" s="28"/>
      <c r="B151" s="29"/>
      <c r="C151" s="28"/>
      <c r="D151" s="164" t="s">
        <v>143</v>
      </c>
      <c r="E151" s="28"/>
      <c r="F151" s="165" t="s">
        <v>535</v>
      </c>
      <c r="G151" s="28"/>
      <c r="H151" s="28"/>
      <c r="I151" s="28"/>
      <c r="J151" s="28"/>
      <c r="K151" s="28"/>
      <c r="L151" s="29"/>
      <c r="M151" s="166"/>
      <c r="N151" s="167"/>
      <c r="O151" s="57"/>
      <c r="P151" s="57"/>
      <c r="Q151" s="57"/>
      <c r="R151" s="57"/>
      <c r="S151" s="57"/>
      <c r="T151" s="57"/>
      <c r="U151" s="5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4" t="s">
        <v>143</v>
      </c>
      <c r="AU151" s="14" t="s">
        <v>142</v>
      </c>
    </row>
    <row r="152" spans="1:65" s="12" customFormat="1" ht="22.9" customHeight="1">
      <c r="B152" s="138"/>
      <c r="D152" s="139" t="s">
        <v>73</v>
      </c>
      <c r="E152" s="148" t="s">
        <v>142</v>
      </c>
      <c r="F152" s="148" t="s">
        <v>1088</v>
      </c>
      <c r="J152" s="149">
        <f>BK152</f>
        <v>139.94999999999999</v>
      </c>
      <c r="L152" s="138"/>
      <c r="M152" s="142"/>
      <c r="N152" s="143"/>
      <c r="O152" s="143"/>
      <c r="P152" s="144">
        <f>SUM(P153:P154)</f>
        <v>0</v>
      </c>
      <c r="Q152" s="143"/>
      <c r="R152" s="144">
        <f>SUM(R153:R154)</f>
        <v>0</v>
      </c>
      <c r="S152" s="143"/>
      <c r="T152" s="144">
        <f>SUM(T153:T154)</f>
        <v>0</v>
      </c>
      <c r="U152" s="145"/>
      <c r="AR152" s="139" t="s">
        <v>82</v>
      </c>
      <c r="AT152" s="146" t="s">
        <v>73</v>
      </c>
      <c r="AU152" s="146" t="s">
        <v>82</v>
      </c>
      <c r="AY152" s="139" t="s">
        <v>134</v>
      </c>
      <c r="BK152" s="147">
        <f>SUM(BK153:BK154)</f>
        <v>139.94999999999999</v>
      </c>
    </row>
    <row r="153" spans="1:65" s="2" customFormat="1" ht="16.5" customHeight="1">
      <c r="A153" s="28"/>
      <c r="B153" s="150"/>
      <c r="C153" s="151" t="s">
        <v>163</v>
      </c>
      <c r="D153" s="151" t="s">
        <v>137</v>
      </c>
      <c r="E153" s="152" t="s">
        <v>1089</v>
      </c>
      <c r="F153" s="153" t="s">
        <v>1090</v>
      </c>
      <c r="G153" s="154" t="s">
        <v>531</v>
      </c>
      <c r="H153" s="155">
        <v>1.39</v>
      </c>
      <c r="I153" s="156">
        <v>100.68</v>
      </c>
      <c r="J153" s="156">
        <f>ROUND(I153*H153,2)</f>
        <v>139.94999999999999</v>
      </c>
      <c r="K153" s="157"/>
      <c r="L153" s="29"/>
      <c r="M153" s="158" t="s">
        <v>1</v>
      </c>
      <c r="N153" s="159" t="s">
        <v>40</v>
      </c>
      <c r="O153" s="160">
        <v>0</v>
      </c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0">
        <f>S153*H153</f>
        <v>0</v>
      </c>
      <c r="U153" s="161" t="s">
        <v>1</v>
      </c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2" t="s">
        <v>148</v>
      </c>
      <c r="AT153" s="162" t="s">
        <v>137</v>
      </c>
      <c r="AU153" s="162" t="s">
        <v>142</v>
      </c>
      <c r="AY153" s="14" t="s">
        <v>134</v>
      </c>
      <c r="BE153" s="163">
        <f>IF(N153="základná",J153,0)</f>
        <v>0</v>
      </c>
      <c r="BF153" s="163">
        <f>IF(N153="znížená",J153,0)</f>
        <v>139.94999999999999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4" t="s">
        <v>142</v>
      </c>
      <c r="BK153" s="163">
        <f>ROUND(I153*H153,2)</f>
        <v>139.94999999999999</v>
      </c>
      <c r="BL153" s="14" t="s">
        <v>148</v>
      </c>
      <c r="BM153" s="162" t="s">
        <v>166</v>
      </c>
    </row>
    <row r="154" spans="1:65" s="2" customFormat="1">
      <c r="A154" s="28"/>
      <c r="B154" s="29"/>
      <c r="C154" s="28"/>
      <c r="D154" s="164" t="s">
        <v>143</v>
      </c>
      <c r="E154" s="28"/>
      <c r="F154" s="165" t="s">
        <v>1090</v>
      </c>
      <c r="G154" s="28"/>
      <c r="H154" s="28"/>
      <c r="I154" s="28"/>
      <c r="J154" s="28"/>
      <c r="K154" s="28"/>
      <c r="L154" s="29"/>
      <c r="M154" s="166"/>
      <c r="N154" s="167"/>
      <c r="O154" s="57"/>
      <c r="P154" s="57"/>
      <c r="Q154" s="57"/>
      <c r="R154" s="57"/>
      <c r="S154" s="57"/>
      <c r="T154" s="57"/>
      <c r="U154" s="5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4" t="s">
        <v>143</v>
      </c>
      <c r="AU154" s="14" t="s">
        <v>142</v>
      </c>
    </row>
    <row r="155" spans="1:65" s="12" customFormat="1" ht="22.9" customHeight="1">
      <c r="B155" s="138"/>
      <c r="D155" s="139" t="s">
        <v>73</v>
      </c>
      <c r="E155" s="148" t="s">
        <v>156</v>
      </c>
      <c r="F155" s="148" t="s">
        <v>536</v>
      </c>
      <c r="J155" s="149">
        <f>BK155</f>
        <v>282.57</v>
      </c>
      <c r="L155" s="138"/>
      <c r="M155" s="142"/>
      <c r="N155" s="143"/>
      <c r="O155" s="143"/>
      <c r="P155" s="144">
        <f>SUM(P156:P157)</f>
        <v>0</v>
      </c>
      <c r="Q155" s="143"/>
      <c r="R155" s="144">
        <f>SUM(R156:R157)</f>
        <v>0</v>
      </c>
      <c r="S155" s="143"/>
      <c r="T155" s="144">
        <f>SUM(T156:T157)</f>
        <v>0</v>
      </c>
      <c r="U155" s="145"/>
      <c r="AR155" s="139" t="s">
        <v>82</v>
      </c>
      <c r="AT155" s="146" t="s">
        <v>73</v>
      </c>
      <c r="AU155" s="146" t="s">
        <v>82</v>
      </c>
      <c r="AY155" s="139" t="s">
        <v>134</v>
      </c>
      <c r="BK155" s="147">
        <f>SUM(BK156:BK157)</f>
        <v>282.57</v>
      </c>
    </row>
    <row r="156" spans="1:65" s="2" customFormat="1" ht="33" customHeight="1">
      <c r="A156" s="28"/>
      <c r="B156" s="150"/>
      <c r="C156" s="151" t="s">
        <v>155</v>
      </c>
      <c r="D156" s="151" t="s">
        <v>137</v>
      </c>
      <c r="E156" s="152" t="s">
        <v>537</v>
      </c>
      <c r="F156" s="153" t="s">
        <v>538</v>
      </c>
      <c r="G156" s="154" t="s">
        <v>401</v>
      </c>
      <c r="H156" s="155">
        <v>67.599999999999994</v>
      </c>
      <c r="I156" s="156">
        <v>4.18</v>
      </c>
      <c r="J156" s="156">
        <f>ROUND(I156*H156,2)</f>
        <v>282.57</v>
      </c>
      <c r="K156" s="157"/>
      <c r="L156" s="29"/>
      <c r="M156" s="158" t="s">
        <v>1</v>
      </c>
      <c r="N156" s="159" t="s">
        <v>40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0">
        <f>S156*H156</f>
        <v>0</v>
      </c>
      <c r="U156" s="161" t="s">
        <v>1</v>
      </c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2" t="s">
        <v>148</v>
      </c>
      <c r="AT156" s="162" t="s">
        <v>137</v>
      </c>
      <c r="AU156" s="162" t="s">
        <v>142</v>
      </c>
      <c r="AY156" s="14" t="s">
        <v>134</v>
      </c>
      <c r="BE156" s="163">
        <f>IF(N156="základná",J156,0)</f>
        <v>0</v>
      </c>
      <c r="BF156" s="163">
        <f>IF(N156="znížená",J156,0)</f>
        <v>282.57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4" t="s">
        <v>142</v>
      </c>
      <c r="BK156" s="163">
        <f>ROUND(I156*H156,2)</f>
        <v>282.57</v>
      </c>
      <c r="BL156" s="14" t="s">
        <v>148</v>
      </c>
      <c r="BM156" s="162" t="s">
        <v>169</v>
      </c>
    </row>
    <row r="157" spans="1:65" s="2" customFormat="1" ht="19.5">
      <c r="A157" s="28"/>
      <c r="B157" s="29"/>
      <c r="C157" s="28"/>
      <c r="D157" s="164" t="s">
        <v>143</v>
      </c>
      <c r="E157" s="28"/>
      <c r="F157" s="165" t="s">
        <v>538</v>
      </c>
      <c r="G157" s="28"/>
      <c r="H157" s="28"/>
      <c r="I157" s="28"/>
      <c r="J157" s="28"/>
      <c r="K157" s="28"/>
      <c r="L157" s="29"/>
      <c r="M157" s="166"/>
      <c r="N157" s="167"/>
      <c r="O157" s="57"/>
      <c r="P157" s="57"/>
      <c r="Q157" s="57"/>
      <c r="R157" s="57"/>
      <c r="S157" s="57"/>
      <c r="T157" s="57"/>
      <c r="U157" s="5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143</v>
      </c>
      <c r="AU157" s="14" t="s">
        <v>142</v>
      </c>
    </row>
    <row r="158" spans="1:65" s="12" customFormat="1" ht="22.9" customHeight="1">
      <c r="B158" s="138"/>
      <c r="D158" s="139" t="s">
        <v>73</v>
      </c>
      <c r="E158" s="148" t="s">
        <v>152</v>
      </c>
      <c r="F158" s="148" t="s">
        <v>539</v>
      </c>
      <c r="J158" s="149">
        <f>BK158</f>
        <v>96679.590000000011</v>
      </c>
      <c r="L158" s="138"/>
      <c r="M158" s="142"/>
      <c r="N158" s="143"/>
      <c r="O158" s="143"/>
      <c r="P158" s="144">
        <f>SUM(P159:P214)</f>
        <v>0</v>
      </c>
      <c r="Q158" s="143"/>
      <c r="R158" s="144">
        <f>SUM(R159:R214)</f>
        <v>0</v>
      </c>
      <c r="S158" s="143"/>
      <c r="T158" s="144">
        <f>SUM(T159:T214)</f>
        <v>0</v>
      </c>
      <c r="U158" s="145"/>
      <c r="AR158" s="139" t="s">
        <v>82</v>
      </c>
      <c r="AT158" s="146" t="s">
        <v>73</v>
      </c>
      <c r="AU158" s="146" t="s">
        <v>82</v>
      </c>
      <c r="AY158" s="139" t="s">
        <v>134</v>
      </c>
      <c r="BK158" s="147">
        <f>SUM(BK159:BK214)</f>
        <v>96679.590000000011</v>
      </c>
    </row>
    <row r="159" spans="1:65" s="2" customFormat="1" ht="37.9" customHeight="1">
      <c r="A159" s="28"/>
      <c r="B159" s="150"/>
      <c r="C159" s="151" t="s">
        <v>170</v>
      </c>
      <c r="D159" s="151" t="s">
        <v>137</v>
      </c>
      <c r="E159" s="152" t="s">
        <v>552</v>
      </c>
      <c r="F159" s="153" t="s">
        <v>553</v>
      </c>
      <c r="G159" s="154" t="s">
        <v>401</v>
      </c>
      <c r="H159" s="155">
        <v>253.22</v>
      </c>
      <c r="I159" s="156">
        <v>1.56</v>
      </c>
      <c r="J159" s="156">
        <f>ROUND(I159*H159,2)</f>
        <v>395.02</v>
      </c>
      <c r="K159" s="157"/>
      <c r="L159" s="29"/>
      <c r="M159" s="158" t="s">
        <v>1</v>
      </c>
      <c r="N159" s="159" t="s">
        <v>40</v>
      </c>
      <c r="O159" s="160">
        <v>0</v>
      </c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0">
        <f>S159*H159</f>
        <v>0</v>
      </c>
      <c r="U159" s="161" t="s">
        <v>1</v>
      </c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2" t="s">
        <v>148</v>
      </c>
      <c r="AT159" s="162" t="s">
        <v>137</v>
      </c>
      <c r="AU159" s="162" t="s">
        <v>142</v>
      </c>
      <c r="AY159" s="14" t="s">
        <v>134</v>
      </c>
      <c r="BE159" s="163">
        <f>IF(N159="základná",J159,0)</f>
        <v>0</v>
      </c>
      <c r="BF159" s="163">
        <f>IF(N159="znížená",J159,0)</f>
        <v>395.02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4" t="s">
        <v>142</v>
      </c>
      <c r="BK159" s="163">
        <f>ROUND(I159*H159,2)</f>
        <v>395.02</v>
      </c>
      <c r="BL159" s="14" t="s">
        <v>148</v>
      </c>
      <c r="BM159" s="162" t="s">
        <v>173</v>
      </c>
    </row>
    <row r="160" spans="1:65" s="2" customFormat="1" ht="29.25">
      <c r="A160" s="28"/>
      <c r="B160" s="29"/>
      <c r="C160" s="28"/>
      <c r="D160" s="164" t="s">
        <v>143</v>
      </c>
      <c r="E160" s="28"/>
      <c r="F160" s="165" t="s">
        <v>553</v>
      </c>
      <c r="G160" s="28"/>
      <c r="H160" s="28"/>
      <c r="I160" s="28"/>
      <c r="J160" s="28"/>
      <c r="K160" s="28"/>
      <c r="L160" s="29"/>
      <c r="M160" s="166"/>
      <c r="N160" s="167"/>
      <c r="O160" s="57"/>
      <c r="P160" s="57"/>
      <c r="Q160" s="57"/>
      <c r="R160" s="57"/>
      <c r="S160" s="57"/>
      <c r="T160" s="57"/>
      <c r="U160" s="5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4" t="s">
        <v>143</v>
      </c>
      <c r="AU160" s="14" t="s">
        <v>142</v>
      </c>
    </row>
    <row r="161" spans="1:65" s="2" customFormat="1" ht="24.2" customHeight="1">
      <c r="A161" s="28"/>
      <c r="B161" s="150"/>
      <c r="C161" s="151" t="s">
        <v>159</v>
      </c>
      <c r="D161" s="151" t="s">
        <v>137</v>
      </c>
      <c r="E161" s="152" t="s">
        <v>1091</v>
      </c>
      <c r="F161" s="153" t="s">
        <v>1092</v>
      </c>
      <c r="G161" s="154" t="s">
        <v>401</v>
      </c>
      <c r="H161" s="155">
        <v>9.69</v>
      </c>
      <c r="I161" s="156">
        <v>3.2</v>
      </c>
      <c r="J161" s="156">
        <f>ROUND(I161*H161,2)</f>
        <v>31.01</v>
      </c>
      <c r="K161" s="157"/>
      <c r="L161" s="29"/>
      <c r="M161" s="158" t="s">
        <v>1</v>
      </c>
      <c r="N161" s="159" t="s">
        <v>40</v>
      </c>
      <c r="O161" s="160">
        <v>0</v>
      </c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0">
        <f>S161*H161</f>
        <v>0</v>
      </c>
      <c r="U161" s="161" t="s">
        <v>1</v>
      </c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2" t="s">
        <v>148</v>
      </c>
      <c r="AT161" s="162" t="s">
        <v>137</v>
      </c>
      <c r="AU161" s="162" t="s">
        <v>142</v>
      </c>
      <c r="AY161" s="14" t="s">
        <v>134</v>
      </c>
      <c r="BE161" s="163">
        <f>IF(N161="základná",J161,0)</f>
        <v>0</v>
      </c>
      <c r="BF161" s="163">
        <f>IF(N161="znížená",J161,0)</f>
        <v>31.01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4" t="s">
        <v>142</v>
      </c>
      <c r="BK161" s="163">
        <f>ROUND(I161*H161,2)</f>
        <v>31.01</v>
      </c>
      <c r="BL161" s="14" t="s">
        <v>148</v>
      </c>
      <c r="BM161" s="162" t="s">
        <v>7</v>
      </c>
    </row>
    <row r="162" spans="1:65" s="2" customFormat="1" ht="19.5">
      <c r="A162" s="28"/>
      <c r="B162" s="29"/>
      <c r="C162" s="28"/>
      <c r="D162" s="164" t="s">
        <v>143</v>
      </c>
      <c r="E162" s="28"/>
      <c r="F162" s="165" t="s">
        <v>1092</v>
      </c>
      <c r="G162" s="28"/>
      <c r="H162" s="28"/>
      <c r="I162" s="28"/>
      <c r="J162" s="28"/>
      <c r="K162" s="28"/>
      <c r="L162" s="29"/>
      <c r="M162" s="166"/>
      <c r="N162" s="167"/>
      <c r="O162" s="57"/>
      <c r="P162" s="57"/>
      <c r="Q162" s="57"/>
      <c r="R162" s="57"/>
      <c r="S162" s="57"/>
      <c r="T162" s="57"/>
      <c r="U162" s="5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143</v>
      </c>
      <c r="AU162" s="14" t="s">
        <v>142</v>
      </c>
    </row>
    <row r="163" spans="1:65" s="2" customFormat="1" ht="24.2" customHeight="1">
      <c r="A163" s="28"/>
      <c r="B163" s="150"/>
      <c r="C163" s="151" t="s">
        <v>176</v>
      </c>
      <c r="D163" s="151" t="s">
        <v>137</v>
      </c>
      <c r="E163" s="152" t="s">
        <v>1093</v>
      </c>
      <c r="F163" s="153" t="s">
        <v>1094</v>
      </c>
      <c r="G163" s="154" t="s">
        <v>401</v>
      </c>
      <c r="H163" s="155">
        <v>9.69</v>
      </c>
      <c r="I163" s="156">
        <v>15.81</v>
      </c>
      <c r="J163" s="156">
        <f>ROUND(I163*H163,2)</f>
        <v>153.19999999999999</v>
      </c>
      <c r="K163" s="157"/>
      <c r="L163" s="29"/>
      <c r="M163" s="158" t="s">
        <v>1</v>
      </c>
      <c r="N163" s="159" t="s">
        <v>40</v>
      </c>
      <c r="O163" s="160">
        <v>0</v>
      </c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0">
        <f>S163*H163</f>
        <v>0</v>
      </c>
      <c r="U163" s="161" t="s">
        <v>1</v>
      </c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2" t="s">
        <v>148</v>
      </c>
      <c r="AT163" s="162" t="s">
        <v>137</v>
      </c>
      <c r="AU163" s="162" t="s">
        <v>142</v>
      </c>
      <c r="AY163" s="14" t="s">
        <v>134</v>
      </c>
      <c r="BE163" s="163">
        <f>IF(N163="základná",J163,0)</f>
        <v>0</v>
      </c>
      <c r="BF163" s="163">
        <f>IF(N163="znížená",J163,0)</f>
        <v>153.19999999999999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4" t="s">
        <v>142</v>
      </c>
      <c r="BK163" s="163">
        <f>ROUND(I163*H163,2)</f>
        <v>153.19999999999999</v>
      </c>
      <c r="BL163" s="14" t="s">
        <v>148</v>
      </c>
      <c r="BM163" s="162" t="s">
        <v>179</v>
      </c>
    </row>
    <row r="164" spans="1:65" s="2" customFormat="1" ht="19.5">
      <c r="A164" s="28"/>
      <c r="B164" s="29"/>
      <c r="C164" s="28"/>
      <c r="D164" s="164" t="s">
        <v>143</v>
      </c>
      <c r="E164" s="28"/>
      <c r="F164" s="165" t="s">
        <v>1094</v>
      </c>
      <c r="G164" s="28"/>
      <c r="H164" s="28"/>
      <c r="I164" s="28"/>
      <c r="J164" s="28"/>
      <c r="K164" s="28"/>
      <c r="L164" s="29"/>
      <c r="M164" s="166"/>
      <c r="N164" s="167"/>
      <c r="O164" s="57"/>
      <c r="P164" s="57"/>
      <c r="Q164" s="57"/>
      <c r="R164" s="57"/>
      <c r="S164" s="57"/>
      <c r="T164" s="57"/>
      <c r="U164" s="5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143</v>
      </c>
      <c r="AU164" s="14" t="s">
        <v>142</v>
      </c>
    </row>
    <row r="165" spans="1:65" s="2" customFormat="1" ht="24.2" customHeight="1">
      <c r="A165" s="28"/>
      <c r="B165" s="150"/>
      <c r="C165" s="151" t="s">
        <v>162</v>
      </c>
      <c r="D165" s="151" t="s">
        <v>137</v>
      </c>
      <c r="E165" s="152" t="s">
        <v>1095</v>
      </c>
      <c r="F165" s="153" t="s">
        <v>1096</v>
      </c>
      <c r="G165" s="154" t="s">
        <v>401</v>
      </c>
      <c r="H165" s="155">
        <v>6</v>
      </c>
      <c r="I165" s="156">
        <v>2.99</v>
      </c>
      <c r="J165" s="156">
        <f>ROUND(I165*H165,2)</f>
        <v>17.940000000000001</v>
      </c>
      <c r="K165" s="157"/>
      <c r="L165" s="29"/>
      <c r="M165" s="158" t="s">
        <v>1</v>
      </c>
      <c r="N165" s="159" t="s">
        <v>40</v>
      </c>
      <c r="O165" s="160">
        <v>0</v>
      </c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0">
        <f>S165*H165</f>
        <v>0</v>
      </c>
      <c r="U165" s="161" t="s">
        <v>1</v>
      </c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2" t="s">
        <v>148</v>
      </c>
      <c r="AT165" s="162" t="s">
        <v>137</v>
      </c>
      <c r="AU165" s="162" t="s">
        <v>142</v>
      </c>
      <c r="AY165" s="14" t="s">
        <v>134</v>
      </c>
      <c r="BE165" s="163">
        <f>IF(N165="základná",J165,0)</f>
        <v>0</v>
      </c>
      <c r="BF165" s="163">
        <f>IF(N165="znížená",J165,0)</f>
        <v>17.940000000000001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4" t="s">
        <v>142</v>
      </c>
      <c r="BK165" s="163">
        <f>ROUND(I165*H165,2)</f>
        <v>17.940000000000001</v>
      </c>
      <c r="BL165" s="14" t="s">
        <v>148</v>
      </c>
      <c r="BM165" s="162" t="s">
        <v>182</v>
      </c>
    </row>
    <row r="166" spans="1:65" s="2" customFormat="1" ht="19.5">
      <c r="A166" s="28"/>
      <c r="B166" s="29"/>
      <c r="C166" s="28"/>
      <c r="D166" s="164" t="s">
        <v>143</v>
      </c>
      <c r="E166" s="28"/>
      <c r="F166" s="165" t="s">
        <v>1096</v>
      </c>
      <c r="G166" s="28"/>
      <c r="H166" s="28"/>
      <c r="I166" s="28"/>
      <c r="J166" s="28"/>
      <c r="K166" s="28"/>
      <c r="L166" s="29"/>
      <c r="M166" s="166"/>
      <c r="N166" s="167"/>
      <c r="O166" s="57"/>
      <c r="P166" s="57"/>
      <c r="Q166" s="57"/>
      <c r="R166" s="57"/>
      <c r="S166" s="57"/>
      <c r="T166" s="57"/>
      <c r="U166" s="5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4" t="s">
        <v>143</v>
      </c>
      <c r="AU166" s="14" t="s">
        <v>142</v>
      </c>
    </row>
    <row r="167" spans="1:65" s="2" customFormat="1" ht="24.2" customHeight="1">
      <c r="A167" s="28"/>
      <c r="B167" s="150"/>
      <c r="C167" s="151" t="s">
        <v>183</v>
      </c>
      <c r="D167" s="151" t="s">
        <v>137</v>
      </c>
      <c r="E167" s="152" t="s">
        <v>1097</v>
      </c>
      <c r="F167" s="153" t="s">
        <v>1098</v>
      </c>
      <c r="G167" s="154" t="s">
        <v>401</v>
      </c>
      <c r="H167" s="155">
        <v>6</v>
      </c>
      <c r="I167" s="156">
        <v>19.559999999999999</v>
      </c>
      <c r="J167" s="156">
        <f>ROUND(I167*H167,2)</f>
        <v>117.36</v>
      </c>
      <c r="K167" s="157"/>
      <c r="L167" s="29"/>
      <c r="M167" s="158" t="s">
        <v>1</v>
      </c>
      <c r="N167" s="159" t="s">
        <v>40</v>
      </c>
      <c r="O167" s="160">
        <v>0</v>
      </c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0">
        <f>S167*H167</f>
        <v>0</v>
      </c>
      <c r="U167" s="161" t="s">
        <v>1</v>
      </c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2" t="s">
        <v>148</v>
      </c>
      <c r="AT167" s="162" t="s">
        <v>137</v>
      </c>
      <c r="AU167" s="162" t="s">
        <v>142</v>
      </c>
      <c r="AY167" s="14" t="s">
        <v>134</v>
      </c>
      <c r="BE167" s="163">
        <f>IF(N167="základná",J167,0)</f>
        <v>0</v>
      </c>
      <c r="BF167" s="163">
        <f>IF(N167="znížená",J167,0)</f>
        <v>117.36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4" t="s">
        <v>142</v>
      </c>
      <c r="BK167" s="163">
        <f>ROUND(I167*H167,2)</f>
        <v>117.36</v>
      </c>
      <c r="BL167" s="14" t="s">
        <v>148</v>
      </c>
      <c r="BM167" s="162" t="s">
        <v>186</v>
      </c>
    </row>
    <row r="168" spans="1:65" s="2" customFormat="1" ht="19.5">
      <c r="A168" s="28"/>
      <c r="B168" s="29"/>
      <c r="C168" s="28"/>
      <c r="D168" s="164" t="s">
        <v>143</v>
      </c>
      <c r="E168" s="28"/>
      <c r="F168" s="165" t="s">
        <v>1098</v>
      </c>
      <c r="G168" s="28"/>
      <c r="H168" s="28"/>
      <c r="I168" s="28"/>
      <c r="J168" s="28"/>
      <c r="K168" s="28"/>
      <c r="L168" s="29"/>
      <c r="M168" s="166"/>
      <c r="N168" s="167"/>
      <c r="O168" s="57"/>
      <c r="P168" s="57"/>
      <c r="Q168" s="57"/>
      <c r="R168" s="57"/>
      <c r="S168" s="57"/>
      <c r="T168" s="57"/>
      <c r="U168" s="5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4" t="s">
        <v>143</v>
      </c>
      <c r="AU168" s="14" t="s">
        <v>142</v>
      </c>
    </row>
    <row r="169" spans="1:65" s="2" customFormat="1" ht="24.2" customHeight="1">
      <c r="A169" s="28"/>
      <c r="B169" s="150"/>
      <c r="C169" s="151" t="s">
        <v>166</v>
      </c>
      <c r="D169" s="151" t="s">
        <v>137</v>
      </c>
      <c r="E169" s="152" t="s">
        <v>554</v>
      </c>
      <c r="F169" s="153" t="s">
        <v>555</v>
      </c>
      <c r="G169" s="154" t="s">
        <v>401</v>
      </c>
      <c r="H169" s="155">
        <v>107.04</v>
      </c>
      <c r="I169" s="156">
        <v>18.62</v>
      </c>
      <c r="J169" s="156">
        <f>ROUND(I169*H169,2)</f>
        <v>1993.08</v>
      </c>
      <c r="K169" s="157"/>
      <c r="L169" s="29"/>
      <c r="M169" s="158" t="s">
        <v>1</v>
      </c>
      <c r="N169" s="159" t="s">
        <v>40</v>
      </c>
      <c r="O169" s="160">
        <v>0</v>
      </c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0">
        <f>S169*H169</f>
        <v>0</v>
      </c>
      <c r="U169" s="161" t="s">
        <v>1</v>
      </c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2" t="s">
        <v>148</v>
      </c>
      <c r="AT169" s="162" t="s">
        <v>137</v>
      </c>
      <c r="AU169" s="162" t="s">
        <v>142</v>
      </c>
      <c r="AY169" s="14" t="s">
        <v>134</v>
      </c>
      <c r="BE169" s="163">
        <f>IF(N169="základná",J169,0)</f>
        <v>0</v>
      </c>
      <c r="BF169" s="163">
        <f>IF(N169="znížená",J169,0)</f>
        <v>1993.08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4" t="s">
        <v>142</v>
      </c>
      <c r="BK169" s="163">
        <f>ROUND(I169*H169,2)</f>
        <v>1993.08</v>
      </c>
      <c r="BL169" s="14" t="s">
        <v>148</v>
      </c>
      <c r="BM169" s="162" t="s">
        <v>189</v>
      </c>
    </row>
    <row r="170" spans="1:65" s="2" customFormat="1" ht="19.5">
      <c r="A170" s="28"/>
      <c r="B170" s="29"/>
      <c r="C170" s="28"/>
      <c r="D170" s="164" t="s">
        <v>143</v>
      </c>
      <c r="E170" s="28"/>
      <c r="F170" s="165" t="s">
        <v>555</v>
      </c>
      <c r="G170" s="28"/>
      <c r="H170" s="28"/>
      <c r="I170" s="28"/>
      <c r="J170" s="28"/>
      <c r="K170" s="28"/>
      <c r="L170" s="29"/>
      <c r="M170" s="166"/>
      <c r="N170" s="167"/>
      <c r="O170" s="57"/>
      <c r="P170" s="57"/>
      <c r="Q170" s="57"/>
      <c r="R170" s="57"/>
      <c r="S170" s="57"/>
      <c r="T170" s="57"/>
      <c r="U170" s="5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4" t="s">
        <v>143</v>
      </c>
      <c r="AU170" s="14" t="s">
        <v>142</v>
      </c>
    </row>
    <row r="171" spans="1:65" s="2" customFormat="1" ht="24.2" customHeight="1">
      <c r="A171" s="28"/>
      <c r="B171" s="150"/>
      <c r="C171" s="151" t="s">
        <v>190</v>
      </c>
      <c r="D171" s="151" t="s">
        <v>137</v>
      </c>
      <c r="E171" s="152" t="s">
        <v>556</v>
      </c>
      <c r="F171" s="153" t="s">
        <v>557</v>
      </c>
      <c r="G171" s="154" t="s">
        <v>401</v>
      </c>
      <c r="H171" s="155">
        <v>857.32</v>
      </c>
      <c r="I171" s="156">
        <v>14.25</v>
      </c>
      <c r="J171" s="156">
        <f>ROUND(I171*H171,2)</f>
        <v>12216.81</v>
      </c>
      <c r="K171" s="157"/>
      <c r="L171" s="29"/>
      <c r="M171" s="158" t="s">
        <v>1</v>
      </c>
      <c r="N171" s="159" t="s">
        <v>40</v>
      </c>
      <c r="O171" s="160">
        <v>0</v>
      </c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0">
        <f>S171*H171</f>
        <v>0</v>
      </c>
      <c r="U171" s="161" t="s">
        <v>1</v>
      </c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2" t="s">
        <v>148</v>
      </c>
      <c r="AT171" s="162" t="s">
        <v>137</v>
      </c>
      <c r="AU171" s="162" t="s">
        <v>142</v>
      </c>
      <c r="AY171" s="14" t="s">
        <v>134</v>
      </c>
      <c r="BE171" s="163">
        <f>IF(N171="základná",J171,0)</f>
        <v>0</v>
      </c>
      <c r="BF171" s="163">
        <f>IF(N171="znížená",J171,0)</f>
        <v>12216.81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4" t="s">
        <v>142</v>
      </c>
      <c r="BK171" s="163">
        <f>ROUND(I171*H171,2)</f>
        <v>12216.81</v>
      </c>
      <c r="BL171" s="14" t="s">
        <v>148</v>
      </c>
      <c r="BM171" s="162" t="s">
        <v>193</v>
      </c>
    </row>
    <row r="172" spans="1:65" s="2" customFormat="1" ht="19.5">
      <c r="A172" s="28"/>
      <c r="B172" s="29"/>
      <c r="C172" s="28"/>
      <c r="D172" s="164" t="s">
        <v>143</v>
      </c>
      <c r="E172" s="28"/>
      <c r="F172" s="165" t="s">
        <v>557</v>
      </c>
      <c r="G172" s="28"/>
      <c r="H172" s="28"/>
      <c r="I172" s="28"/>
      <c r="J172" s="28"/>
      <c r="K172" s="28"/>
      <c r="L172" s="29"/>
      <c r="M172" s="166"/>
      <c r="N172" s="167"/>
      <c r="O172" s="57"/>
      <c r="P172" s="57"/>
      <c r="Q172" s="57"/>
      <c r="R172" s="57"/>
      <c r="S172" s="57"/>
      <c r="T172" s="57"/>
      <c r="U172" s="5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4" t="s">
        <v>143</v>
      </c>
      <c r="AU172" s="14" t="s">
        <v>142</v>
      </c>
    </row>
    <row r="173" spans="1:65" s="2" customFormat="1" ht="24.2" customHeight="1">
      <c r="A173" s="28"/>
      <c r="B173" s="150"/>
      <c r="C173" s="151" t="s">
        <v>169</v>
      </c>
      <c r="D173" s="151" t="s">
        <v>137</v>
      </c>
      <c r="E173" s="152" t="s">
        <v>558</v>
      </c>
      <c r="F173" s="153" t="s">
        <v>559</v>
      </c>
      <c r="G173" s="154" t="s">
        <v>401</v>
      </c>
      <c r="H173" s="155">
        <v>1036.02</v>
      </c>
      <c r="I173" s="156">
        <v>2.4300000000000002</v>
      </c>
      <c r="J173" s="156">
        <f>ROUND(I173*H173,2)</f>
        <v>2517.5300000000002</v>
      </c>
      <c r="K173" s="157"/>
      <c r="L173" s="29"/>
      <c r="M173" s="158" t="s">
        <v>1</v>
      </c>
      <c r="N173" s="159" t="s">
        <v>40</v>
      </c>
      <c r="O173" s="160">
        <v>0</v>
      </c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0">
        <f>S173*H173</f>
        <v>0</v>
      </c>
      <c r="U173" s="161" t="s">
        <v>1</v>
      </c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2" t="s">
        <v>148</v>
      </c>
      <c r="AT173" s="162" t="s">
        <v>137</v>
      </c>
      <c r="AU173" s="162" t="s">
        <v>142</v>
      </c>
      <c r="AY173" s="14" t="s">
        <v>134</v>
      </c>
      <c r="BE173" s="163">
        <f>IF(N173="základná",J173,0)</f>
        <v>0</v>
      </c>
      <c r="BF173" s="163">
        <f>IF(N173="znížená",J173,0)</f>
        <v>2517.5300000000002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4" t="s">
        <v>142</v>
      </c>
      <c r="BK173" s="163">
        <f>ROUND(I173*H173,2)</f>
        <v>2517.5300000000002</v>
      </c>
      <c r="BL173" s="14" t="s">
        <v>148</v>
      </c>
      <c r="BM173" s="162" t="s">
        <v>196</v>
      </c>
    </row>
    <row r="174" spans="1:65" s="2" customFormat="1">
      <c r="A174" s="28"/>
      <c r="B174" s="29"/>
      <c r="C174" s="28"/>
      <c r="D174" s="164" t="s">
        <v>143</v>
      </c>
      <c r="E174" s="28"/>
      <c r="F174" s="165" t="s">
        <v>559</v>
      </c>
      <c r="G174" s="28"/>
      <c r="H174" s="28"/>
      <c r="I174" s="28"/>
      <c r="J174" s="28"/>
      <c r="K174" s="28"/>
      <c r="L174" s="29"/>
      <c r="M174" s="166"/>
      <c r="N174" s="167"/>
      <c r="O174" s="57"/>
      <c r="P174" s="57"/>
      <c r="Q174" s="57"/>
      <c r="R174" s="57"/>
      <c r="S174" s="57"/>
      <c r="T174" s="57"/>
      <c r="U174" s="5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4" t="s">
        <v>143</v>
      </c>
      <c r="AU174" s="14" t="s">
        <v>142</v>
      </c>
    </row>
    <row r="175" spans="1:65" s="2" customFormat="1" ht="24.2" customHeight="1">
      <c r="A175" s="28"/>
      <c r="B175" s="150"/>
      <c r="C175" s="151" t="s">
        <v>197</v>
      </c>
      <c r="D175" s="151" t="s">
        <v>137</v>
      </c>
      <c r="E175" s="152" t="s">
        <v>560</v>
      </c>
      <c r="F175" s="153" t="s">
        <v>561</v>
      </c>
      <c r="G175" s="154" t="s">
        <v>401</v>
      </c>
      <c r="H175" s="155">
        <v>1036.02</v>
      </c>
      <c r="I175" s="156">
        <v>2.3199999999999998</v>
      </c>
      <c r="J175" s="156">
        <f>ROUND(I175*H175,2)</f>
        <v>2403.5700000000002</v>
      </c>
      <c r="K175" s="157"/>
      <c r="L175" s="29"/>
      <c r="M175" s="158" t="s">
        <v>1</v>
      </c>
      <c r="N175" s="159" t="s">
        <v>40</v>
      </c>
      <c r="O175" s="160">
        <v>0</v>
      </c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0">
        <f>S175*H175</f>
        <v>0</v>
      </c>
      <c r="U175" s="161" t="s">
        <v>1</v>
      </c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2" t="s">
        <v>148</v>
      </c>
      <c r="AT175" s="162" t="s">
        <v>137</v>
      </c>
      <c r="AU175" s="162" t="s">
        <v>142</v>
      </c>
      <c r="AY175" s="14" t="s">
        <v>134</v>
      </c>
      <c r="BE175" s="163">
        <f>IF(N175="základná",J175,0)</f>
        <v>0</v>
      </c>
      <c r="BF175" s="163">
        <f>IF(N175="znížená",J175,0)</f>
        <v>2403.5700000000002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4" t="s">
        <v>142</v>
      </c>
      <c r="BK175" s="163">
        <f>ROUND(I175*H175,2)</f>
        <v>2403.5700000000002</v>
      </c>
      <c r="BL175" s="14" t="s">
        <v>148</v>
      </c>
      <c r="BM175" s="162" t="s">
        <v>200</v>
      </c>
    </row>
    <row r="176" spans="1:65" s="2" customFormat="1" ht="19.5">
      <c r="A176" s="28"/>
      <c r="B176" s="29"/>
      <c r="C176" s="28"/>
      <c r="D176" s="164" t="s">
        <v>143</v>
      </c>
      <c r="E176" s="28"/>
      <c r="F176" s="165" t="s">
        <v>561</v>
      </c>
      <c r="G176" s="28"/>
      <c r="H176" s="28"/>
      <c r="I176" s="28"/>
      <c r="J176" s="28"/>
      <c r="K176" s="28"/>
      <c r="L176" s="29"/>
      <c r="M176" s="166"/>
      <c r="N176" s="167"/>
      <c r="O176" s="57"/>
      <c r="P176" s="57"/>
      <c r="Q176" s="57"/>
      <c r="R176" s="57"/>
      <c r="S176" s="57"/>
      <c r="T176" s="57"/>
      <c r="U176" s="5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4" t="s">
        <v>143</v>
      </c>
      <c r="AU176" s="14" t="s">
        <v>142</v>
      </c>
    </row>
    <row r="177" spans="1:65" s="2" customFormat="1" ht="24.2" customHeight="1">
      <c r="A177" s="28"/>
      <c r="B177" s="150"/>
      <c r="C177" s="151" t="s">
        <v>173</v>
      </c>
      <c r="D177" s="151" t="s">
        <v>137</v>
      </c>
      <c r="E177" s="152" t="s">
        <v>562</v>
      </c>
      <c r="F177" s="153" t="s">
        <v>563</v>
      </c>
      <c r="G177" s="154" t="s">
        <v>401</v>
      </c>
      <c r="H177" s="155">
        <v>1036.02</v>
      </c>
      <c r="I177" s="156">
        <v>10.45</v>
      </c>
      <c r="J177" s="156">
        <f>ROUND(I177*H177,2)</f>
        <v>10826.41</v>
      </c>
      <c r="K177" s="157"/>
      <c r="L177" s="29"/>
      <c r="M177" s="158" t="s">
        <v>1</v>
      </c>
      <c r="N177" s="159" t="s">
        <v>40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0">
        <f>S177*H177</f>
        <v>0</v>
      </c>
      <c r="U177" s="161" t="s">
        <v>1</v>
      </c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2" t="s">
        <v>148</v>
      </c>
      <c r="AT177" s="162" t="s">
        <v>137</v>
      </c>
      <c r="AU177" s="162" t="s">
        <v>142</v>
      </c>
      <c r="AY177" s="14" t="s">
        <v>134</v>
      </c>
      <c r="BE177" s="163">
        <f>IF(N177="základná",J177,0)</f>
        <v>0</v>
      </c>
      <c r="BF177" s="163">
        <f>IF(N177="znížená",J177,0)</f>
        <v>10826.41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4" t="s">
        <v>142</v>
      </c>
      <c r="BK177" s="163">
        <f>ROUND(I177*H177,2)</f>
        <v>10826.41</v>
      </c>
      <c r="BL177" s="14" t="s">
        <v>148</v>
      </c>
      <c r="BM177" s="162" t="s">
        <v>203</v>
      </c>
    </row>
    <row r="178" spans="1:65" s="2" customFormat="1">
      <c r="A178" s="28"/>
      <c r="B178" s="29"/>
      <c r="C178" s="28"/>
      <c r="D178" s="164" t="s">
        <v>143</v>
      </c>
      <c r="E178" s="28"/>
      <c r="F178" s="165" t="s">
        <v>563</v>
      </c>
      <c r="G178" s="28"/>
      <c r="H178" s="28"/>
      <c r="I178" s="28"/>
      <c r="J178" s="28"/>
      <c r="K178" s="28"/>
      <c r="L178" s="29"/>
      <c r="M178" s="166"/>
      <c r="N178" s="167"/>
      <c r="O178" s="57"/>
      <c r="P178" s="57"/>
      <c r="Q178" s="57"/>
      <c r="R178" s="57"/>
      <c r="S178" s="57"/>
      <c r="T178" s="57"/>
      <c r="U178" s="5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4" t="s">
        <v>143</v>
      </c>
      <c r="AU178" s="14" t="s">
        <v>142</v>
      </c>
    </row>
    <row r="179" spans="1:65" s="2" customFormat="1" ht="37.9" customHeight="1">
      <c r="A179" s="28"/>
      <c r="B179" s="150"/>
      <c r="C179" s="151" t="s">
        <v>204</v>
      </c>
      <c r="D179" s="151" t="s">
        <v>137</v>
      </c>
      <c r="E179" s="152" t="s">
        <v>564</v>
      </c>
      <c r="F179" s="153" t="s">
        <v>565</v>
      </c>
      <c r="G179" s="154" t="s">
        <v>401</v>
      </c>
      <c r="H179" s="155">
        <v>5.58</v>
      </c>
      <c r="I179" s="156">
        <v>2.2200000000000002</v>
      </c>
      <c r="J179" s="156">
        <f>ROUND(I179*H179,2)</f>
        <v>12.39</v>
      </c>
      <c r="K179" s="157"/>
      <c r="L179" s="29"/>
      <c r="M179" s="158" t="s">
        <v>1</v>
      </c>
      <c r="N179" s="159" t="s">
        <v>40</v>
      </c>
      <c r="O179" s="160">
        <v>0</v>
      </c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0">
        <f>S179*H179</f>
        <v>0</v>
      </c>
      <c r="U179" s="161" t="s">
        <v>1</v>
      </c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2" t="s">
        <v>148</v>
      </c>
      <c r="AT179" s="162" t="s">
        <v>137</v>
      </c>
      <c r="AU179" s="162" t="s">
        <v>142</v>
      </c>
      <c r="AY179" s="14" t="s">
        <v>134</v>
      </c>
      <c r="BE179" s="163">
        <f>IF(N179="základná",J179,0)</f>
        <v>0</v>
      </c>
      <c r="BF179" s="163">
        <f>IF(N179="znížená",J179,0)</f>
        <v>12.39</v>
      </c>
      <c r="BG179" s="163">
        <f>IF(N179="zákl. prenesená",J179,0)</f>
        <v>0</v>
      </c>
      <c r="BH179" s="163">
        <f>IF(N179="zníž. prenesená",J179,0)</f>
        <v>0</v>
      </c>
      <c r="BI179" s="163">
        <f>IF(N179="nulová",J179,0)</f>
        <v>0</v>
      </c>
      <c r="BJ179" s="14" t="s">
        <v>142</v>
      </c>
      <c r="BK179" s="163">
        <f>ROUND(I179*H179,2)</f>
        <v>12.39</v>
      </c>
      <c r="BL179" s="14" t="s">
        <v>148</v>
      </c>
      <c r="BM179" s="162" t="s">
        <v>207</v>
      </c>
    </row>
    <row r="180" spans="1:65" s="2" customFormat="1" ht="19.5">
      <c r="A180" s="28"/>
      <c r="B180" s="29"/>
      <c r="C180" s="28"/>
      <c r="D180" s="164" t="s">
        <v>143</v>
      </c>
      <c r="E180" s="28"/>
      <c r="F180" s="165" t="s">
        <v>565</v>
      </c>
      <c r="G180" s="28"/>
      <c r="H180" s="28"/>
      <c r="I180" s="28"/>
      <c r="J180" s="28"/>
      <c r="K180" s="28"/>
      <c r="L180" s="29"/>
      <c r="M180" s="166"/>
      <c r="N180" s="167"/>
      <c r="O180" s="57"/>
      <c r="P180" s="57"/>
      <c r="Q180" s="57"/>
      <c r="R180" s="57"/>
      <c r="S180" s="57"/>
      <c r="T180" s="57"/>
      <c r="U180" s="5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4" t="s">
        <v>143</v>
      </c>
      <c r="AU180" s="14" t="s">
        <v>142</v>
      </c>
    </row>
    <row r="181" spans="1:65" s="2" customFormat="1" ht="37.9" customHeight="1">
      <c r="A181" s="28"/>
      <c r="B181" s="150"/>
      <c r="C181" s="151" t="s">
        <v>7</v>
      </c>
      <c r="D181" s="151" t="s">
        <v>137</v>
      </c>
      <c r="E181" s="152" t="s">
        <v>1099</v>
      </c>
      <c r="F181" s="153" t="s">
        <v>1100</v>
      </c>
      <c r="G181" s="154" t="s">
        <v>401</v>
      </c>
      <c r="H181" s="155">
        <v>4.1100000000000003</v>
      </c>
      <c r="I181" s="156">
        <v>2.46</v>
      </c>
      <c r="J181" s="156">
        <f>ROUND(I181*H181,2)</f>
        <v>10.11</v>
      </c>
      <c r="K181" s="157"/>
      <c r="L181" s="29"/>
      <c r="M181" s="158" t="s">
        <v>1</v>
      </c>
      <c r="N181" s="159" t="s">
        <v>40</v>
      </c>
      <c r="O181" s="160">
        <v>0</v>
      </c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0">
        <f>S181*H181</f>
        <v>0</v>
      </c>
      <c r="U181" s="161" t="s">
        <v>1</v>
      </c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2" t="s">
        <v>148</v>
      </c>
      <c r="AT181" s="162" t="s">
        <v>137</v>
      </c>
      <c r="AU181" s="162" t="s">
        <v>142</v>
      </c>
      <c r="AY181" s="14" t="s">
        <v>134</v>
      </c>
      <c r="BE181" s="163">
        <f>IF(N181="základná",J181,0)</f>
        <v>0</v>
      </c>
      <c r="BF181" s="163">
        <f>IF(N181="znížená",J181,0)</f>
        <v>10.11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4" t="s">
        <v>142</v>
      </c>
      <c r="BK181" s="163">
        <f>ROUND(I181*H181,2)</f>
        <v>10.11</v>
      </c>
      <c r="BL181" s="14" t="s">
        <v>148</v>
      </c>
      <c r="BM181" s="162" t="s">
        <v>210</v>
      </c>
    </row>
    <row r="182" spans="1:65" s="2" customFormat="1" ht="19.5">
      <c r="A182" s="28"/>
      <c r="B182" s="29"/>
      <c r="C182" s="28"/>
      <c r="D182" s="164" t="s">
        <v>143</v>
      </c>
      <c r="E182" s="28"/>
      <c r="F182" s="165" t="s">
        <v>1100</v>
      </c>
      <c r="G182" s="28"/>
      <c r="H182" s="28"/>
      <c r="I182" s="28"/>
      <c r="J182" s="28"/>
      <c r="K182" s="28"/>
      <c r="L182" s="29"/>
      <c r="M182" s="166"/>
      <c r="N182" s="167"/>
      <c r="O182" s="57"/>
      <c r="P182" s="57"/>
      <c r="Q182" s="57"/>
      <c r="R182" s="57"/>
      <c r="S182" s="57"/>
      <c r="T182" s="57"/>
      <c r="U182" s="5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4" t="s">
        <v>143</v>
      </c>
      <c r="AU182" s="14" t="s">
        <v>142</v>
      </c>
    </row>
    <row r="183" spans="1:65" s="2" customFormat="1" ht="44.25" customHeight="1">
      <c r="A183" s="28"/>
      <c r="B183" s="150"/>
      <c r="C183" s="151" t="s">
        <v>211</v>
      </c>
      <c r="D183" s="151" t="s">
        <v>137</v>
      </c>
      <c r="E183" s="152" t="s">
        <v>566</v>
      </c>
      <c r="F183" s="153" t="s">
        <v>567</v>
      </c>
      <c r="G183" s="154" t="s">
        <v>401</v>
      </c>
      <c r="H183" s="155">
        <v>133.80000000000001</v>
      </c>
      <c r="I183" s="156">
        <v>51.3</v>
      </c>
      <c r="J183" s="156">
        <f>ROUND(I183*H183,2)</f>
        <v>6863.94</v>
      </c>
      <c r="K183" s="157"/>
      <c r="L183" s="29"/>
      <c r="M183" s="158" t="s">
        <v>1</v>
      </c>
      <c r="N183" s="159" t="s">
        <v>40</v>
      </c>
      <c r="O183" s="160">
        <v>0</v>
      </c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0">
        <f>S183*H183</f>
        <v>0</v>
      </c>
      <c r="U183" s="161" t="s">
        <v>1</v>
      </c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2" t="s">
        <v>148</v>
      </c>
      <c r="AT183" s="162" t="s">
        <v>137</v>
      </c>
      <c r="AU183" s="162" t="s">
        <v>142</v>
      </c>
      <c r="AY183" s="14" t="s">
        <v>134</v>
      </c>
      <c r="BE183" s="163">
        <f>IF(N183="základná",J183,0)</f>
        <v>0</v>
      </c>
      <c r="BF183" s="163">
        <f>IF(N183="znížená",J183,0)</f>
        <v>6863.94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4" t="s">
        <v>142</v>
      </c>
      <c r="BK183" s="163">
        <f>ROUND(I183*H183,2)</f>
        <v>6863.94</v>
      </c>
      <c r="BL183" s="14" t="s">
        <v>148</v>
      </c>
      <c r="BM183" s="162" t="s">
        <v>214</v>
      </c>
    </row>
    <row r="184" spans="1:65" s="2" customFormat="1" ht="29.25">
      <c r="A184" s="28"/>
      <c r="B184" s="29"/>
      <c r="C184" s="28"/>
      <c r="D184" s="164" t="s">
        <v>143</v>
      </c>
      <c r="E184" s="28"/>
      <c r="F184" s="165" t="s">
        <v>567</v>
      </c>
      <c r="G184" s="28"/>
      <c r="H184" s="28"/>
      <c r="I184" s="28"/>
      <c r="J184" s="28"/>
      <c r="K184" s="28"/>
      <c r="L184" s="29"/>
      <c r="M184" s="166"/>
      <c r="N184" s="167"/>
      <c r="O184" s="57"/>
      <c r="P184" s="57"/>
      <c r="Q184" s="57"/>
      <c r="R184" s="57"/>
      <c r="S184" s="57"/>
      <c r="T184" s="57"/>
      <c r="U184" s="5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4" t="s">
        <v>143</v>
      </c>
      <c r="AU184" s="14" t="s">
        <v>142</v>
      </c>
    </row>
    <row r="185" spans="1:65" s="2" customFormat="1" ht="24.2" customHeight="1">
      <c r="A185" s="28"/>
      <c r="B185" s="150"/>
      <c r="C185" s="151" t="s">
        <v>179</v>
      </c>
      <c r="D185" s="151" t="s">
        <v>137</v>
      </c>
      <c r="E185" s="152" t="s">
        <v>568</v>
      </c>
      <c r="F185" s="153" t="s">
        <v>569</v>
      </c>
      <c r="G185" s="154" t="s">
        <v>401</v>
      </c>
      <c r="H185" s="155">
        <v>35.4</v>
      </c>
      <c r="I185" s="156">
        <v>32.74</v>
      </c>
      <c r="J185" s="156">
        <f>ROUND(I185*H185,2)</f>
        <v>1159</v>
      </c>
      <c r="K185" s="157"/>
      <c r="L185" s="29"/>
      <c r="M185" s="158" t="s">
        <v>1</v>
      </c>
      <c r="N185" s="159" t="s">
        <v>40</v>
      </c>
      <c r="O185" s="160">
        <v>0</v>
      </c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0">
        <f>S185*H185</f>
        <v>0</v>
      </c>
      <c r="U185" s="161" t="s">
        <v>1</v>
      </c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2" t="s">
        <v>148</v>
      </c>
      <c r="AT185" s="162" t="s">
        <v>137</v>
      </c>
      <c r="AU185" s="162" t="s">
        <v>142</v>
      </c>
      <c r="AY185" s="14" t="s">
        <v>134</v>
      </c>
      <c r="BE185" s="163">
        <f>IF(N185="základná",J185,0)</f>
        <v>0</v>
      </c>
      <c r="BF185" s="163">
        <f>IF(N185="znížená",J185,0)</f>
        <v>1159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4" t="s">
        <v>142</v>
      </c>
      <c r="BK185" s="163">
        <f>ROUND(I185*H185,2)</f>
        <v>1159</v>
      </c>
      <c r="BL185" s="14" t="s">
        <v>148</v>
      </c>
      <c r="BM185" s="162" t="s">
        <v>217</v>
      </c>
    </row>
    <row r="186" spans="1:65" s="2" customFormat="1" ht="19.5">
      <c r="A186" s="28"/>
      <c r="B186" s="29"/>
      <c r="C186" s="28"/>
      <c r="D186" s="164" t="s">
        <v>143</v>
      </c>
      <c r="E186" s="28"/>
      <c r="F186" s="165" t="s">
        <v>569</v>
      </c>
      <c r="G186" s="28"/>
      <c r="H186" s="28"/>
      <c r="I186" s="28"/>
      <c r="J186" s="28"/>
      <c r="K186" s="28"/>
      <c r="L186" s="29"/>
      <c r="M186" s="166"/>
      <c r="N186" s="167"/>
      <c r="O186" s="57"/>
      <c r="P186" s="57"/>
      <c r="Q186" s="57"/>
      <c r="R186" s="57"/>
      <c r="S186" s="57"/>
      <c r="T186" s="57"/>
      <c r="U186" s="5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4" t="s">
        <v>143</v>
      </c>
      <c r="AU186" s="14" t="s">
        <v>142</v>
      </c>
    </row>
    <row r="187" spans="1:65" s="2" customFormat="1" ht="24.2" customHeight="1">
      <c r="A187" s="28"/>
      <c r="B187" s="150"/>
      <c r="C187" s="151" t="s">
        <v>218</v>
      </c>
      <c r="D187" s="151" t="s">
        <v>137</v>
      </c>
      <c r="E187" s="152" t="s">
        <v>570</v>
      </c>
      <c r="F187" s="153" t="s">
        <v>571</v>
      </c>
      <c r="G187" s="154" t="s">
        <v>401</v>
      </c>
      <c r="H187" s="155">
        <v>5.58</v>
      </c>
      <c r="I187" s="156">
        <v>34.659999999999997</v>
      </c>
      <c r="J187" s="156">
        <f>ROUND(I187*H187,2)</f>
        <v>193.4</v>
      </c>
      <c r="K187" s="157"/>
      <c r="L187" s="29"/>
      <c r="M187" s="158" t="s">
        <v>1</v>
      </c>
      <c r="N187" s="159" t="s">
        <v>40</v>
      </c>
      <c r="O187" s="160">
        <v>0</v>
      </c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0">
        <f>S187*H187</f>
        <v>0</v>
      </c>
      <c r="U187" s="161" t="s">
        <v>1</v>
      </c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2" t="s">
        <v>148</v>
      </c>
      <c r="AT187" s="162" t="s">
        <v>137</v>
      </c>
      <c r="AU187" s="162" t="s">
        <v>142</v>
      </c>
      <c r="AY187" s="14" t="s">
        <v>134</v>
      </c>
      <c r="BE187" s="163">
        <f>IF(N187="základná",J187,0)</f>
        <v>0</v>
      </c>
      <c r="BF187" s="163">
        <f>IF(N187="znížená",J187,0)</f>
        <v>193.4</v>
      </c>
      <c r="BG187" s="163">
        <f>IF(N187="zákl. prenesená",J187,0)</f>
        <v>0</v>
      </c>
      <c r="BH187" s="163">
        <f>IF(N187="zníž. prenesená",J187,0)</f>
        <v>0</v>
      </c>
      <c r="BI187" s="163">
        <f>IF(N187="nulová",J187,0)</f>
        <v>0</v>
      </c>
      <c r="BJ187" s="14" t="s">
        <v>142</v>
      </c>
      <c r="BK187" s="163">
        <f>ROUND(I187*H187,2)</f>
        <v>193.4</v>
      </c>
      <c r="BL187" s="14" t="s">
        <v>148</v>
      </c>
      <c r="BM187" s="162" t="s">
        <v>221</v>
      </c>
    </row>
    <row r="188" spans="1:65" s="2" customFormat="1" ht="19.5">
      <c r="A188" s="28"/>
      <c r="B188" s="29"/>
      <c r="C188" s="28"/>
      <c r="D188" s="164" t="s">
        <v>143</v>
      </c>
      <c r="E188" s="28"/>
      <c r="F188" s="165" t="s">
        <v>571</v>
      </c>
      <c r="G188" s="28"/>
      <c r="H188" s="28"/>
      <c r="I188" s="28"/>
      <c r="J188" s="28"/>
      <c r="K188" s="28"/>
      <c r="L188" s="29"/>
      <c r="M188" s="166"/>
      <c r="N188" s="167"/>
      <c r="O188" s="57"/>
      <c r="P188" s="57"/>
      <c r="Q188" s="57"/>
      <c r="R188" s="57"/>
      <c r="S188" s="57"/>
      <c r="T188" s="57"/>
      <c r="U188" s="5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4" t="s">
        <v>143</v>
      </c>
      <c r="AU188" s="14" t="s">
        <v>142</v>
      </c>
    </row>
    <row r="189" spans="1:65" s="2" customFormat="1" ht="37.9" customHeight="1">
      <c r="A189" s="28"/>
      <c r="B189" s="150"/>
      <c r="C189" s="151" t="s">
        <v>182</v>
      </c>
      <c r="D189" s="151" t="s">
        <v>137</v>
      </c>
      <c r="E189" s="152" t="s">
        <v>574</v>
      </c>
      <c r="F189" s="153" t="s">
        <v>575</v>
      </c>
      <c r="G189" s="154" t="s">
        <v>401</v>
      </c>
      <c r="H189" s="155">
        <v>6.72</v>
      </c>
      <c r="I189" s="156">
        <v>54.15</v>
      </c>
      <c r="J189" s="156">
        <f>ROUND(I189*H189,2)</f>
        <v>363.89</v>
      </c>
      <c r="K189" s="157"/>
      <c r="L189" s="29"/>
      <c r="M189" s="158" t="s">
        <v>1</v>
      </c>
      <c r="N189" s="159" t="s">
        <v>40</v>
      </c>
      <c r="O189" s="160">
        <v>0</v>
      </c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0">
        <f>S189*H189</f>
        <v>0</v>
      </c>
      <c r="U189" s="161" t="s">
        <v>1</v>
      </c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2" t="s">
        <v>148</v>
      </c>
      <c r="AT189" s="162" t="s">
        <v>137</v>
      </c>
      <c r="AU189" s="162" t="s">
        <v>142</v>
      </c>
      <c r="AY189" s="14" t="s">
        <v>134</v>
      </c>
      <c r="BE189" s="163">
        <f>IF(N189="základná",J189,0)</f>
        <v>0</v>
      </c>
      <c r="BF189" s="163">
        <f>IF(N189="znížená",J189,0)</f>
        <v>363.89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4" t="s">
        <v>142</v>
      </c>
      <c r="BK189" s="163">
        <f>ROUND(I189*H189,2)</f>
        <v>363.89</v>
      </c>
      <c r="BL189" s="14" t="s">
        <v>148</v>
      </c>
      <c r="BM189" s="162" t="s">
        <v>224</v>
      </c>
    </row>
    <row r="190" spans="1:65" s="2" customFormat="1" ht="19.5">
      <c r="A190" s="28"/>
      <c r="B190" s="29"/>
      <c r="C190" s="28"/>
      <c r="D190" s="164" t="s">
        <v>143</v>
      </c>
      <c r="E190" s="28"/>
      <c r="F190" s="165" t="s">
        <v>575</v>
      </c>
      <c r="G190" s="28"/>
      <c r="H190" s="28"/>
      <c r="I190" s="28"/>
      <c r="J190" s="28"/>
      <c r="K190" s="28"/>
      <c r="L190" s="29"/>
      <c r="M190" s="166"/>
      <c r="N190" s="167"/>
      <c r="O190" s="57"/>
      <c r="P190" s="57"/>
      <c r="Q190" s="57"/>
      <c r="R190" s="57"/>
      <c r="S190" s="57"/>
      <c r="T190" s="57"/>
      <c r="U190" s="5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4" t="s">
        <v>143</v>
      </c>
      <c r="AU190" s="14" t="s">
        <v>142</v>
      </c>
    </row>
    <row r="191" spans="1:65" s="2" customFormat="1" ht="37.9" customHeight="1">
      <c r="A191" s="28"/>
      <c r="B191" s="150"/>
      <c r="C191" s="151" t="s">
        <v>225</v>
      </c>
      <c r="D191" s="151" t="s">
        <v>137</v>
      </c>
      <c r="E191" s="152" t="s">
        <v>578</v>
      </c>
      <c r="F191" s="153" t="s">
        <v>579</v>
      </c>
      <c r="G191" s="154" t="s">
        <v>401</v>
      </c>
      <c r="H191" s="155">
        <v>831.18</v>
      </c>
      <c r="I191" s="156">
        <v>56.05</v>
      </c>
      <c r="J191" s="156">
        <f>ROUND(I191*H191,2)</f>
        <v>46587.64</v>
      </c>
      <c r="K191" s="157"/>
      <c r="L191" s="29"/>
      <c r="M191" s="158" t="s">
        <v>1</v>
      </c>
      <c r="N191" s="159" t="s">
        <v>40</v>
      </c>
      <c r="O191" s="160">
        <v>0</v>
      </c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0">
        <f>S191*H191</f>
        <v>0</v>
      </c>
      <c r="U191" s="161" t="s">
        <v>1</v>
      </c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2" t="s">
        <v>148</v>
      </c>
      <c r="AT191" s="162" t="s">
        <v>137</v>
      </c>
      <c r="AU191" s="162" t="s">
        <v>142</v>
      </c>
      <c r="AY191" s="14" t="s">
        <v>134</v>
      </c>
      <c r="BE191" s="163">
        <f>IF(N191="základná",J191,0)</f>
        <v>0</v>
      </c>
      <c r="BF191" s="163">
        <f>IF(N191="znížená",J191,0)</f>
        <v>46587.64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4" t="s">
        <v>142</v>
      </c>
      <c r="BK191" s="163">
        <f>ROUND(I191*H191,2)</f>
        <v>46587.64</v>
      </c>
      <c r="BL191" s="14" t="s">
        <v>148</v>
      </c>
      <c r="BM191" s="162" t="s">
        <v>228</v>
      </c>
    </row>
    <row r="192" spans="1:65" s="2" customFormat="1" ht="19.5">
      <c r="A192" s="28"/>
      <c r="B192" s="29"/>
      <c r="C192" s="28"/>
      <c r="D192" s="164" t="s">
        <v>143</v>
      </c>
      <c r="E192" s="28"/>
      <c r="F192" s="165" t="s">
        <v>579</v>
      </c>
      <c r="G192" s="28"/>
      <c r="H192" s="28"/>
      <c r="I192" s="28"/>
      <c r="J192" s="28"/>
      <c r="K192" s="28"/>
      <c r="L192" s="29"/>
      <c r="M192" s="166"/>
      <c r="N192" s="167"/>
      <c r="O192" s="57"/>
      <c r="P192" s="57"/>
      <c r="Q192" s="57"/>
      <c r="R192" s="57"/>
      <c r="S192" s="57"/>
      <c r="T192" s="57"/>
      <c r="U192" s="5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4" t="s">
        <v>143</v>
      </c>
      <c r="AU192" s="14" t="s">
        <v>142</v>
      </c>
    </row>
    <row r="193" spans="1:65" s="2" customFormat="1" ht="33" customHeight="1">
      <c r="A193" s="28"/>
      <c r="B193" s="150"/>
      <c r="C193" s="151" t="s">
        <v>186</v>
      </c>
      <c r="D193" s="151" t="s">
        <v>137</v>
      </c>
      <c r="E193" s="152" t="s">
        <v>1101</v>
      </c>
      <c r="F193" s="153" t="s">
        <v>1102</v>
      </c>
      <c r="G193" s="154" t="s">
        <v>401</v>
      </c>
      <c r="H193" s="155">
        <v>4.1100000000000003</v>
      </c>
      <c r="I193" s="156">
        <v>62.7</v>
      </c>
      <c r="J193" s="156">
        <f>ROUND(I193*H193,2)</f>
        <v>257.7</v>
      </c>
      <c r="K193" s="157"/>
      <c r="L193" s="29"/>
      <c r="M193" s="158" t="s">
        <v>1</v>
      </c>
      <c r="N193" s="159" t="s">
        <v>40</v>
      </c>
      <c r="O193" s="160">
        <v>0</v>
      </c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0">
        <f>S193*H193</f>
        <v>0</v>
      </c>
      <c r="U193" s="161" t="s">
        <v>1</v>
      </c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2" t="s">
        <v>148</v>
      </c>
      <c r="AT193" s="162" t="s">
        <v>137</v>
      </c>
      <c r="AU193" s="162" t="s">
        <v>142</v>
      </c>
      <c r="AY193" s="14" t="s">
        <v>134</v>
      </c>
      <c r="BE193" s="163">
        <f>IF(N193="základná",J193,0)</f>
        <v>0</v>
      </c>
      <c r="BF193" s="163">
        <f>IF(N193="znížená",J193,0)</f>
        <v>257.7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4" t="s">
        <v>142</v>
      </c>
      <c r="BK193" s="163">
        <f>ROUND(I193*H193,2)</f>
        <v>257.7</v>
      </c>
      <c r="BL193" s="14" t="s">
        <v>148</v>
      </c>
      <c r="BM193" s="162" t="s">
        <v>231</v>
      </c>
    </row>
    <row r="194" spans="1:65" s="2" customFormat="1" ht="19.5">
      <c r="A194" s="28"/>
      <c r="B194" s="29"/>
      <c r="C194" s="28"/>
      <c r="D194" s="164" t="s">
        <v>143</v>
      </c>
      <c r="E194" s="28"/>
      <c r="F194" s="165" t="s">
        <v>1102</v>
      </c>
      <c r="G194" s="28"/>
      <c r="H194" s="28"/>
      <c r="I194" s="28"/>
      <c r="J194" s="28"/>
      <c r="K194" s="28"/>
      <c r="L194" s="29"/>
      <c r="M194" s="166"/>
      <c r="N194" s="167"/>
      <c r="O194" s="57"/>
      <c r="P194" s="57"/>
      <c r="Q194" s="57"/>
      <c r="R194" s="57"/>
      <c r="S194" s="57"/>
      <c r="T194" s="57"/>
      <c r="U194" s="5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4" t="s">
        <v>143</v>
      </c>
      <c r="AU194" s="14" t="s">
        <v>142</v>
      </c>
    </row>
    <row r="195" spans="1:65" s="2" customFormat="1" ht="33" customHeight="1">
      <c r="A195" s="28"/>
      <c r="B195" s="150"/>
      <c r="C195" s="151" t="s">
        <v>232</v>
      </c>
      <c r="D195" s="151" t="s">
        <v>137</v>
      </c>
      <c r="E195" s="152" t="s">
        <v>580</v>
      </c>
      <c r="F195" s="153" t="s">
        <v>581</v>
      </c>
      <c r="G195" s="154" t="s">
        <v>401</v>
      </c>
      <c r="H195" s="155">
        <v>164.7</v>
      </c>
      <c r="I195" s="156">
        <v>36.799999999999997</v>
      </c>
      <c r="J195" s="156">
        <f>ROUND(I195*H195,2)</f>
        <v>6060.96</v>
      </c>
      <c r="K195" s="157"/>
      <c r="L195" s="29"/>
      <c r="M195" s="158" t="s">
        <v>1</v>
      </c>
      <c r="N195" s="159" t="s">
        <v>40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0">
        <f>S195*H195</f>
        <v>0</v>
      </c>
      <c r="U195" s="161" t="s">
        <v>1</v>
      </c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2" t="s">
        <v>148</v>
      </c>
      <c r="AT195" s="162" t="s">
        <v>137</v>
      </c>
      <c r="AU195" s="162" t="s">
        <v>142</v>
      </c>
      <c r="AY195" s="14" t="s">
        <v>134</v>
      </c>
      <c r="BE195" s="163">
        <f>IF(N195="základná",J195,0)</f>
        <v>0</v>
      </c>
      <c r="BF195" s="163">
        <f>IF(N195="znížená",J195,0)</f>
        <v>6060.96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4" t="s">
        <v>142</v>
      </c>
      <c r="BK195" s="163">
        <f>ROUND(I195*H195,2)</f>
        <v>6060.96</v>
      </c>
      <c r="BL195" s="14" t="s">
        <v>148</v>
      </c>
      <c r="BM195" s="162" t="s">
        <v>235</v>
      </c>
    </row>
    <row r="196" spans="1:65" s="2" customFormat="1" ht="19.5">
      <c r="A196" s="28"/>
      <c r="B196" s="29"/>
      <c r="C196" s="28"/>
      <c r="D196" s="164" t="s">
        <v>143</v>
      </c>
      <c r="E196" s="28"/>
      <c r="F196" s="165" t="s">
        <v>581</v>
      </c>
      <c r="G196" s="28"/>
      <c r="H196" s="28"/>
      <c r="I196" s="28"/>
      <c r="J196" s="28"/>
      <c r="K196" s="28"/>
      <c r="L196" s="29"/>
      <c r="M196" s="166"/>
      <c r="N196" s="167"/>
      <c r="O196" s="57"/>
      <c r="P196" s="57"/>
      <c r="Q196" s="57"/>
      <c r="R196" s="57"/>
      <c r="S196" s="57"/>
      <c r="T196" s="57"/>
      <c r="U196" s="5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143</v>
      </c>
      <c r="AU196" s="14" t="s">
        <v>142</v>
      </c>
    </row>
    <row r="197" spans="1:65" s="2" customFormat="1" ht="21.75" customHeight="1">
      <c r="A197" s="28"/>
      <c r="B197" s="150"/>
      <c r="C197" s="151" t="s">
        <v>189</v>
      </c>
      <c r="D197" s="151" t="s">
        <v>137</v>
      </c>
      <c r="E197" s="152" t="s">
        <v>1103</v>
      </c>
      <c r="F197" s="153" t="s">
        <v>1104</v>
      </c>
      <c r="G197" s="154" t="s">
        <v>401</v>
      </c>
      <c r="H197" s="155">
        <v>39.14</v>
      </c>
      <c r="I197" s="156">
        <v>35.83</v>
      </c>
      <c r="J197" s="156">
        <f>ROUND(I197*H197,2)</f>
        <v>1402.39</v>
      </c>
      <c r="K197" s="157"/>
      <c r="L197" s="29"/>
      <c r="M197" s="158" t="s">
        <v>1</v>
      </c>
      <c r="N197" s="159" t="s">
        <v>40</v>
      </c>
      <c r="O197" s="160">
        <v>0</v>
      </c>
      <c r="P197" s="160">
        <f>O197*H197</f>
        <v>0</v>
      </c>
      <c r="Q197" s="160">
        <v>0</v>
      </c>
      <c r="R197" s="160">
        <f>Q197*H197</f>
        <v>0</v>
      </c>
      <c r="S197" s="160">
        <v>0</v>
      </c>
      <c r="T197" s="160">
        <f>S197*H197</f>
        <v>0</v>
      </c>
      <c r="U197" s="161" t="s">
        <v>1</v>
      </c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2" t="s">
        <v>148</v>
      </c>
      <c r="AT197" s="162" t="s">
        <v>137</v>
      </c>
      <c r="AU197" s="162" t="s">
        <v>142</v>
      </c>
      <c r="AY197" s="14" t="s">
        <v>134</v>
      </c>
      <c r="BE197" s="163">
        <f>IF(N197="základná",J197,0)</f>
        <v>0</v>
      </c>
      <c r="BF197" s="163">
        <f>IF(N197="znížená",J197,0)</f>
        <v>1402.39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4" t="s">
        <v>142</v>
      </c>
      <c r="BK197" s="163">
        <f>ROUND(I197*H197,2)</f>
        <v>1402.39</v>
      </c>
      <c r="BL197" s="14" t="s">
        <v>148</v>
      </c>
      <c r="BM197" s="162" t="s">
        <v>238</v>
      </c>
    </row>
    <row r="198" spans="1:65" s="2" customFormat="1">
      <c r="A198" s="28"/>
      <c r="B198" s="29"/>
      <c r="C198" s="28"/>
      <c r="D198" s="164" t="s">
        <v>143</v>
      </c>
      <c r="E198" s="28"/>
      <c r="F198" s="165" t="s">
        <v>1104</v>
      </c>
      <c r="G198" s="28"/>
      <c r="H198" s="28"/>
      <c r="I198" s="28"/>
      <c r="J198" s="28"/>
      <c r="K198" s="28"/>
      <c r="L198" s="29"/>
      <c r="M198" s="166"/>
      <c r="N198" s="167"/>
      <c r="O198" s="57"/>
      <c r="P198" s="57"/>
      <c r="Q198" s="57"/>
      <c r="R198" s="57"/>
      <c r="S198" s="57"/>
      <c r="T198" s="57"/>
      <c r="U198" s="5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4" t="s">
        <v>143</v>
      </c>
      <c r="AU198" s="14" t="s">
        <v>142</v>
      </c>
    </row>
    <row r="199" spans="1:65" s="2" customFormat="1" ht="24.2" customHeight="1">
      <c r="A199" s="28"/>
      <c r="B199" s="150"/>
      <c r="C199" s="151" t="s">
        <v>239</v>
      </c>
      <c r="D199" s="151" t="s">
        <v>137</v>
      </c>
      <c r="E199" s="152" t="s">
        <v>582</v>
      </c>
      <c r="F199" s="153" t="s">
        <v>583</v>
      </c>
      <c r="G199" s="154" t="s">
        <v>531</v>
      </c>
      <c r="H199" s="155">
        <v>6.76</v>
      </c>
      <c r="I199" s="156">
        <v>122.8</v>
      </c>
      <c r="J199" s="156">
        <f>ROUND(I199*H199,2)</f>
        <v>830.13</v>
      </c>
      <c r="K199" s="157"/>
      <c r="L199" s="29"/>
      <c r="M199" s="158" t="s">
        <v>1</v>
      </c>
      <c r="N199" s="159" t="s">
        <v>40</v>
      </c>
      <c r="O199" s="160">
        <v>0</v>
      </c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0">
        <f>S199*H199</f>
        <v>0</v>
      </c>
      <c r="U199" s="161" t="s">
        <v>1</v>
      </c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2" t="s">
        <v>148</v>
      </c>
      <c r="AT199" s="162" t="s">
        <v>137</v>
      </c>
      <c r="AU199" s="162" t="s">
        <v>142</v>
      </c>
      <c r="AY199" s="14" t="s">
        <v>134</v>
      </c>
      <c r="BE199" s="163">
        <f>IF(N199="základná",J199,0)</f>
        <v>0</v>
      </c>
      <c r="BF199" s="163">
        <f>IF(N199="znížená",J199,0)</f>
        <v>830.13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4" t="s">
        <v>142</v>
      </c>
      <c r="BK199" s="163">
        <f>ROUND(I199*H199,2)</f>
        <v>830.13</v>
      </c>
      <c r="BL199" s="14" t="s">
        <v>148</v>
      </c>
      <c r="BM199" s="162" t="s">
        <v>242</v>
      </c>
    </row>
    <row r="200" spans="1:65" s="2" customFormat="1">
      <c r="A200" s="28"/>
      <c r="B200" s="29"/>
      <c r="C200" s="28"/>
      <c r="D200" s="164" t="s">
        <v>143</v>
      </c>
      <c r="E200" s="28"/>
      <c r="F200" s="165" t="s">
        <v>583</v>
      </c>
      <c r="G200" s="28"/>
      <c r="H200" s="28"/>
      <c r="I200" s="28"/>
      <c r="J200" s="28"/>
      <c r="K200" s="28"/>
      <c r="L200" s="29"/>
      <c r="M200" s="166"/>
      <c r="N200" s="167"/>
      <c r="O200" s="57"/>
      <c r="P200" s="57"/>
      <c r="Q200" s="57"/>
      <c r="R200" s="57"/>
      <c r="S200" s="57"/>
      <c r="T200" s="57"/>
      <c r="U200" s="5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4" t="s">
        <v>143</v>
      </c>
      <c r="AU200" s="14" t="s">
        <v>142</v>
      </c>
    </row>
    <row r="201" spans="1:65" s="2" customFormat="1" ht="33" customHeight="1">
      <c r="A201" s="28"/>
      <c r="B201" s="150"/>
      <c r="C201" s="151" t="s">
        <v>193</v>
      </c>
      <c r="D201" s="151" t="s">
        <v>137</v>
      </c>
      <c r="E201" s="152" t="s">
        <v>584</v>
      </c>
      <c r="F201" s="153" t="s">
        <v>585</v>
      </c>
      <c r="G201" s="154" t="s">
        <v>531</v>
      </c>
      <c r="H201" s="155">
        <v>6.76</v>
      </c>
      <c r="I201" s="156">
        <v>6.56</v>
      </c>
      <c r="J201" s="156">
        <f>ROUND(I201*H201,2)</f>
        <v>44.35</v>
      </c>
      <c r="K201" s="157"/>
      <c r="L201" s="29"/>
      <c r="M201" s="158" t="s">
        <v>1</v>
      </c>
      <c r="N201" s="159" t="s">
        <v>40</v>
      </c>
      <c r="O201" s="160">
        <v>0</v>
      </c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0">
        <f>S201*H201</f>
        <v>0</v>
      </c>
      <c r="U201" s="161" t="s">
        <v>1</v>
      </c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2" t="s">
        <v>148</v>
      </c>
      <c r="AT201" s="162" t="s">
        <v>137</v>
      </c>
      <c r="AU201" s="162" t="s">
        <v>142</v>
      </c>
      <c r="AY201" s="14" t="s">
        <v>134</v>
      </c>
      <c r="BE201" s="163">
        <f>IF(N201="základná",J201,0)</f>
        <v>0</v>
      </c>
      <c r="BF201" s="163">
        <f>IF(N201="znížená",J201,0)</f>
        <v>44.35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4" t="s">
        <v>142</v>
      </c>
      <c r="BK201" s="163">
        <f>ROUND(I201*H201,2)</f>
        <v>44.35</v>
      </c>
      <c r="BL201" s="14" t="s">
        <v>148</v>
      </c>
      <c r="BM201" s="162" t="s">
        <v>245</v>
      </c>
    </row>
    <row r="202" spans="1:65" s="2" customFormat="1" ht="19.5">
      <c r="A202" s="28"/>
      <c r="B202" s="29"/>
      <c r="C202" s="28"/>
      <c r="D202" s="164" t="s">
        <v>143</v>
      </c>
      <c r="E202" s="28"/>
      <c r="F202" s="165" t="s">
        <v>585</v>
      </c>
      <c r="G202" s="28"/>
      <c r="H202" s="28"/>
      <c r="I202" s="28"/>
      <c r="J202" s="28"/>
      <c r="K202" s="28"/>
      <c r="L202" s="29"/>
      <c r="M202" s="166"/>
      <c r="N202" s="167"/>
      <c r="O202" s="57"/>
      <c r="P202" s="57"/>
      <c r="Q202" s="57"/>
      <c r="R202" s="57"/>
      <c r="S202" s="57"/>
      <c r="T202" s="57"/>
      <c r="U202" s="5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143</v>
      </c>
      <c r="AU202" s="14" t="s">
        <v>142</v>
      </c>
    </row>
    <row r="203" spans="1:65" s="2" customFormat="1" ht="37.9" customHeight="1">
      <c r="A203" s="28"/>
      <c r="B203" s="150"/>
      <c r="C203" s="151" t="s">
        <v>246</v>
      </c>
      <c r="D203" s="151" t="s">
        <v>137</v>
      </c>
      <c r="E203" s="152" t="s">
        <v>586</v>
      </c>
      <c r="F203" s="153" t="s">
        <v>587</v>
      </c>
      <c r="G203" s="154" t="s">
        <v>401</v>
      </c>
      <c r="H203" s="155">
        <v>67.599999999999994</v>
      </c>
      <c r="I203" s="156">
        <v>4.32</v>
      </c>
      <c r="J203" s="156">
        <f>ROUND(I203*H203,2)</f>
        <v>292.02999999999997</v>
      </c>
      <c r="K203" s="157"/>
      <c r="L203" s="29"/>
      <c r="M203" s="158" t="s">
        <v>1</v>
      </c>
      <c r="N203" s="159" t="s">
        <v>40</v>
      </c>
      <c r="O203" s="160">
        <v>0</v>
      </c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0">
        <f>S203*H203</f>
        <v>0</v>
      </c>
      <c r="U203" s="161" t="s">
        <v>1</v>
      </c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2" t="s">
        <v>148</v>
      </c>
      <c r="AT203" s="162" t="s">
        <v>137</v>
      </c>
      <c r="AU203" s="162" t="s">
        <v>142</v>
      </c>
      <c r="AY203" s="14" t="s">
        <v>134</v>
      </c>
      <c r="BE203" s="163">
        <f>IF(N203="základná",J203,0)</f>
        <v>0</v>
      </c>
      <c r="BF203" s="163">
        <f>IF(N203="znížená",J203,0)</f>
        <v>292.02999999999997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4" t="s">
        <v>142</v>
      </c>
      <c r="BK203" s="163">
        <f>ROUND(I203*H203,2)</f>
        <v>292.02999999999997</v>
      </c>
      <c r="BL203" s="14" t="s">
        <v>148</v>
      </c>
      <c r="BM203" s="162" t="s">
        <v>249</v>
      </c>
    </row>
    <row r="204" spans="1:65" s="2" customFormat="1" ht="19.5">
      <c r="A204" s="28"/>
      <c r="B204" s="29"/>
      <c r="C204" s="28"/>
      <c r="D204" s="164" t="s">
        <v>143</v>
      </c>
      <c r="E204" s="28"/>
      <c r="F204" s="165" t="s">
        <v>587</v>
      </c>
      <c r="G204" s="28"/>
      <c r="H204" s="28"/>
      <c r="I204" s="28"/>
      <c r="J204" s="28"/>
      <c r="K204" s="28"/>
      <c r="L204" s="29"/>
      <c r="M204" s="166"/>
      <c r="N204" s="167"/>
      <c r="O204" s="57"/>
      <c r="P204" s="57"/>
      <c r="Q204" s="57"/>
      <c r="R204" s="57"/>
      <c r="S204" s="57"/>
      <c r="T204" s="57"/>
      <c r="U204" s="5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143</v>
      </c>
      <c r="AU204" s="14" t="s">
        <v>142</v>
      </c>
    </row>
    <row r="205" spans="1:65" s="2" customFormat="1" ht="21.75" customHeight="1">
      <c r="A205" s="28"/>
      <c r="B205" s="150"/>
      <c r="C205" s="151" t="s">
        <v>196</v>
      </c>
      <c r="D205" s="151" t="s">
        <v>137</v>
      </c>
      <c r="E205" s="152" t="s">
        <v>1105</v>
      </c>
      <c r="F205" s="153" t="s">
        <v>1106</v>
      </c>
      <c r="G205" s="154" t="s">
        <v>401</v>
      </c>
      <c r="H205" s="155">
        <v>5.17</v>
      </c>
      <c r="I205" s="156">
        <v>36.840000000000003</v>
      </c>
      <c r="J205" s="156">
        <f>ROUND(I205*H205,2)</f>
        <v>190.46</v>
      </c>
      <c r="K205" s="157"/>
      <c r="L205" s="29"/>
      <c r="M205" s="158" t="s">
        <v>1</v>
      </c>
      <c r="N205" s="159" t="s">
        <v>40</v>
      </c>
      <c r="O205" s="160">
        <v>0</v>
      </c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0">
        <f>S205*H205</f>
        <v>0</v>
      </c>
      <c r="U205" s="161" t="s">
        <v>1</v>
      </c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2" t="s">
        <v>148</v>
      </c>
      <c r="AT205" s="162" t="s">
        <v>137</v>
      </c>
      <c r="AU205" s="162" t="s">
        <v>142</v>
      </c>
      <c r="AY205" s="14" t="s">
        <v>134</v>
      </c>
      <c r="BE205" s="163">
        <f>IF(N205="základná",J205,0)</f>
        <v>0</v>
      </c>
      <c r="BF205" s="163">
        <f>IF(N205="znížená",J205,0)</f>
        <v>190.46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4" t="s">
        <v>142</v>
      </c>
      <c r="BK205" s="163">
        <f>ROUND(I205*H205,2)</f>
        <v>190.46</v>
      </c>
      <c r="BL205" s="14" t="s">
        <v>148</v>
      </c>
      <c r="BM205" s="162" t="s">
        <v>141</v>
      </c>
    </row>
    <row r="206" spans="1:65" s="2" customFormat="1">
      <c r="A206" s="28"/>
      <c r="B206" s="29"/>
      <c r="C206" s="28"/>
      <c r="D206" s="164" t="s">
        <v>143</v>
      </c>
      <c r="E206" s="28"/>
      <c r="F206" s="165" t="s">
        <v>1106</v>
      </c>
      <c r="G206" s="28"/>
      <c r="H206" s="28"/>
      <c r="I206" s="28"/>
      <c r="J206" s="28"/>
      <c r="K206" s="28"/>
      <c r="L206" s="29"/>
      <c r="M206" s="166"/>
      <c r="N206" s="167"/>
      <c r="O206" s="57"/>
      <c r="P206" s="57"/>
      <c r="Q206" s="57"/>
      <c r="R206" s="57"/>
      <c r="S206" s="57"/>
      <c r="T206" s="57"/>
      <c r="U206" s="5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4" t="s">
        <v>143</v>
      </c>
      <c r="AU206" s="14" t="s">
        <v>142</v>
      </c>
    </row>
    <row r="207" spans="1:65" s="2" customFormat="1" ht="24.2" customHeight="1">
      <c r="A207" s="28"/>
      <c r="B207" s="150"/>
      <c r="C207" s="151" t="s">
        <v>252</v>
      </c>
      <c r="D207" s="151" t="s">
        <v>137</v>
      </c>
      <c r="E207" s="152" t="s">
        <v>588</v>
      </c>
      <c r="F207" s="153" t="s">
        <v>589</v>
      </c>
      <c r="G207" s="154" t="s">
        <v>401</v>
      </c>
      <c r="H207" s="155">
        <v>5.58</v>
      </c>
      <c r="I207" s="156">
        <v>13.38</v>
      </c>
      <c r="J207" s="156">
        <f>ROUND(I207*H207,2)</f>
        <v>74.66</v>
      </c>
      <c r="K207" s="157"/>
      <c r="L207" s="29"/>
      <c r="M207" s="158" t="s">
        <v>1</v>
      </c>
      <c r="N207" s="159" t="s">
        <v>40</v>
      </c>
      <c r="O207" s="160">
        <v>0</v>
      </c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0">
        <f>S207*H207</f>
        <v>0</v>
      </c>
      <c r="U207" s="161" t="s">
        <v>1</v>
      </c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2" t="s">
        <v>148</v>
      </c>
      <c r="AT207" s="162" t="s">
        <v>137</v>
      </c>
      <c r="AU207" s="162" t="s">
        <v>142</v>
      </c>
      <c r="AY207" s="14" t="s">
        <v>134</v>
      </c>
      <c r="BE207" s="163">
        <f>IF(N207="základná",J207,0)</f>
        <v>0</v>
      </c>
      <c r="BF207" s="163">
        <f>IF(N207="znížená",J207,0)</f>
        <v>74.66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4" t="s">
        <v>142</v>
      </c>
      <c r="BK207" s="163">
        <f>ROUND(I207*H207,2)</f>
        <v>74.66</v>
      </c>
      <c r="BL207" s="14" t="s">
        <v>148</v>
      </c>
      <c r="BM207" s="162" t="s">
        <v>255</v>
      </c>
    </row>
    <row r="208" spans="1:65" s="2" customFormat="1" ht="19.5">
      <c r="A208" s="28"/>
      <c r="B208" s="29"/>
      <c r="C208" s="28"/>
      <c r="D208" s="164" t="s">
        <v>143</v>
      </c>
      <c r="E208" s="28"/>
      <c r="F208" s="165" t="s">
        <v>589</v>
      </c>
      <c r="G208" s="28"/>
      <c r="H208" s="28"/>
      <c r="I208" s="28"/>
      <c r="J208" s="28"/>
      <c r="K208" s="28"/>
      <c r="L208" s="29"/>
      <c r="M208" s="166"/>
      <c r="N208" s="167"/>
      <c r="O208" s="57"/>
      <c r="P208" s="57"/>
      <c r="Q208" s="57"/>
      <c r="R208" s="57"/>
      <c r="S208" s="57"/>
      <c r="T208" s="57"/>
      <c r="U208" s="5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143</v>
      </c>
      <c r="AU208" s="14" t="s">
        <v>142</v>
      </c>
    </row>
    <row r="209" spans="1:65" s="2" customFormat="1" ht="24.2" customHeight="1">
      <c r="A209" s="28"/>
      <c r="B209" s="150"/>
      <c r="C209" s="151" t="s">
        <v>200</v>
      </c>
      <c r="D209" s="151" t="s">
        <v>137</v>
      </c>
      <c r="E209" s="152" t="s">
        <v>1107</v>
      </c>
      <c r="F209" s="153" t="s">
        <v>1108</v>
      </c>
      <c r="G209" s="154" t="s">
        <v>401</v>
      </c>
      <c r="H209" s="155">
        <v>93.66</v>
      </c>
      <c r="I209" s="156">
        <v>11.88</v>
      </c>
      <c r="J209" s="156">
        <f>ROUND(I209*H209,2)</f>
        <v>1112.68</v>
      </c>
      <c r="K209" s="157"/>
      <c r="L209" s="29"/>
      <c r="M209" s="158" t="s">
        <v>1</v>
      </c>
      <c r="N209" s="159" t="s">
        <v>40</v>
      </c>
      <c r="O209" s="160">
        <v>0</v>
      </c>
      <c r="P209" s="160">
        <f>O209*H209</f>
        <v>0</v>
      </c>
      <c r="Q209" s="160">
        <v>0</v>
      </c>
      <c r="R209" s="160">
        <f>Q209*H209</f>
        <v>0</v>
      </c>
      <c r="S209" s="160">
        <v>0</v>
      </c>
      <c r="T209" s="160">
        <f>S209*H209</f>
        <v>0</v>
      </c>
      <c r="U209" s="161" t="s">
        <v>1</v>
      </c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2" t="s">
        <v>148</v>
      </c>
      <c r="AT209" s="162" t="s">
        <v>137</v>
      </c>
      <c r="AU209" s="162" t="s">
        <v>142</v>
      </c>
      <c r="AY209" s="14" t="s">
        <v>134</v>
      </c>
      <c r="BE209" s="163">
        <f>IF(N209="základná",J209,0)</f>
        <v>0</v>
      </c>
      <c r="BF209" s="163">
        <f>IF(N209="znížená",J209,0)</f>
        <v>1112.68</v>
      </c>
      <c r="BG209" s="163">
        <f>IF(N209="zákl. prenesená",J209,0)</f>
        <v>0</v>
      </c>
      <c r="BH209" s="163">
        <f>IF(N209="zníž. prenesená",J209,0)</f>
        <v>0</v>
      </c>
      <c r="BI209" s="163">
        <f>IF(N209="nulová",J209,0)</f>
        <v>0</v>
      </c>
      <c r="BJ209" s="14" t="s">
        <v>142</v>
      </c>
      <c r="BK209" s="163">
        <f>ROUND(I209*H209,2)</f>
        <v>1112.68</v>
      </c>
      <c r="BL209" s="14" t="s">
        <v>148</v>
      </c>
      <c r="BM209" s="162" t="s">
        <v>259</v>
      </c>
    </row>
    <row r="210" spans="1:65" s="2" customFormat="1">
      <c r="A210" s="28"/>
      <c r="B210" s="29"/>
      <c r="C210" s="28"/>
      <c r="D210" s="164" t="s">
        <v>143</v>
      </c>
      <c r="E210" s="28"/>
      <c r="F210" s="165" t="s">
        <v>1108</v>
      </c>
      <c r="G210" s="28"/>
      <c r="H210" s="28"/>
      <c r="I210" s="28"/>
      <c r="J210" s="28"/>
      <c r="K210" s="28"/>
      <c r="L210" s="29"/>
      <c r="M210" s="166"/>
      <c r="N210" s="167"/>
      <c r="O210" s="57"/>
      <c r="P210" s="57"/>
      <c r="Q210" s="57"/>
      <c r="R210" s="57"/>
      <c r="S210" s="57"/>
      <c r="T210" s="57"/>
      <c r="U210" s="5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143</v>
      </c>
      <c r="AU210" s="14" t="s">
        <v>142</v>
      </c>
    </row>
    <row r="211" spans="1:65" s="2" customFormat="1" ht="24.2" customHeight="1">
      <c r="A211" s="28"/>
      <c r="B211" s="150"/>
      <c r="C211" s="151" t="s">
        <v>260</v>
      </c>
      <c r="D211" s="151" t="s">
        <v>137</v>
      </c>
      <c r="E211" s="152" t="s">
        <v>592</v>
      </c>
      <c r="F211" s="153" t="s">
        <v>593</v>
      </c>
      <c r="G211" s="154" t="s">
        <v>401</v>
      </c>
      <c r="H211" s="155">
        <v>5.58</v>
      </c>
      <c r="I211" s="156">
        <v>27.92</v>
      </c>
      <c r="J211" s="156">
        <f>ROUND(I211*H211,2)</f>
        <v>155.79</v>
      </c>
      <c r="K211" s="157"/>
      <c r="L211" s="29"/>
      <c r="M211" s="158" t="s">
        <v>1</v>
      </c>
      <c r="N211" s="159" t="s">
        <v>40</v>
      </c>
      <c r="O211" s="160">
        <v>0</v>
      </c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0">
        <f>S211*H211</f>
        <v>0</v>
      </c>
      <c r="U211" s="161" t="s">
        <v>1</v>
      </c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2" t="s">
        <v>148</v>
      </c>
      <c r="AT211" s="162" t="s">
        <v>137</v>
      </c>
      <c r="AU211" s="162" t="s">
        <v>142</v>
      </c>
      <c r="AY211" s="14" t="s">
        <v>134</v>
      </c>
      <c r="BE211" s="163">
        <f>IF(N211="základná",J211,0)</f>
        <v>0</v>
      </c>
      <c r="BF211" s="163">
        <f>IF(N211="znížená",J211,0)</f>
        <v>155.79</v>
      </c>
      <c r="BG211" s="163">
        <f>IF(N211="zákl. prenesená",J211,0)</f>
        <v>0</v>
      </c>
      <c r="BH211" s="163">
        <f>IF(N211="zníž. prenesená",J211,0)</f>
        <v>0</v>
      </c>
      <c r="BI211" s="163">
        <f>IF(N211="nulová",J211,0)</f>
        <v>0</v>
      </c>
      <c r="BJ211" s="14" t="s">
        <v>142</v>
      </c>
      <c r="BK211" s="163">
        <f>ROUND(I211*H211,2)</f>
        <v>155.79</v>
      </c>
      <c r="BL211" s="14" t="s">
        <v>148</v>
      </c>
      <c r="BM211" s="162" t="s">
        <v>264</v>
      </c>
    </row>
    <row r="212" spans="1:65" s="2" customFormat="1" ht="19.5">
      <c r="A212" s="28"/>
      <c r="B212" s="29"/>
      <c r="C212" s="28"/>
      <c r="D212" s="164" t="s">
        <v>143</v>
      </c>
      <c r="E212" s="28"/>
      <c r="F212" s="165" t="s">
        <v>593</v>
      </c>
      <c r="G212" s="28"/>
      <c r="H212" s="28"/>
      <c r="I212" s="28"/>
      <c r="J212" s="28"/>
      <c r="K212" s="28"/>
      <c r="L212" s="29"/>
      <c r="M212" s="166"/>
      <c r="N212" s="167"/>
      <c r="O212" s="57"/>
      <c r="P212" s="57"/>
      <c r="Q212" s="57"/>
      <c r="R212" s="57"/>
      <c r="S212" s="57"/>
      <c r="T212" s="57"/>
      <c r="U212" s="5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4" t="s">
        <v>143</v>
      </c>
      <c r="AU212" s="14" t="s">
        <v>142</v>
      </c>
    </row>
    <row r="213" spans="1:65" s="2" customFormat="1" ht="24.2" customHeight="1">
      <c r="A213" s="28"/>
      <c r="B213" s="150"/>
      <c r="C213" s="151" t="s">
        <v>203</v>
      </c>
      <c r="D213" s="151" t="s">
        <v>137</v>
      </c>
      <c r="E213" s="152" t="s">
        <v>594</v>
      </c>
      <c r="F213" s="153" t="s">
        <v>595</v>
      </c>
      <c r="G213" s="154" t="s">
        <v>140</v>
      </c>
      <c r="H213" s="155">
        <v>135.19999999999999</v>
      </c>
      <c r="I213" s="156">
        <v>2.93</v>
      </c>
      <c r="J213" s="156">
        <f>ROUND(I213*H213,2)</f>
        <v>396.14</v>
      </c>
      <c r="K213" s="157"/>
      <c r="L213" s="29"/>
      <c r="M213" s="158" t="s">
        <v>1</v>
      </c>
      <c r="N213" s="159" t="s">
        <v>40</v>
      </c>
      <c r="O213" s="160">
        <v>0</v>
      </c>
      <c r="P213" s="160">
        <f>O213*H213</f>
        <v>0</v>
      </c>
      <c r="Q213" s="160">
        <v>0</v>
      </c>
      <c r="R213" s="160">
        <f>Q213*H213</f>
        <v>0</v>
      </c>
      <c r="S213" s="160">
        <v>0</v>
      </c>
      <c r="T213" s="160">
        <f>S213*H213</f>
        <v>0</v>
      </c>
      <c r="U213" s="161" t="s">
        <v>1</v>
      </c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2" t="s">
        <v>148</v>
      </c>
      <c r="AT213" s="162" t="s">
        <v>137</v>
      </c>
      <c r="AU213" s="162" t="s">
        <v>142</v>
      </c>
      <c r="AY213" s="14" t="s">
        <v>134</v>
      </c>
      <c r="BE213" s="163">
        <f>IF(N213="základná",J213,0)</f>
        <v>0</v>
      </c>
      <c r="BF213" s="163">
        <f>IF(N213="znížená",J213,0)</f>
        <v>396.14</v>
      </c>
      <c r="BG213" s="163">
        <f>IF(N213="zákl. prenesená",J213,0)</f>
        <v>0</v>
      </c>
      <c r="BH213" s="163">
        <f>IF(N213="zníž. prenesená",J213,0)</f>
        <v>0</v>
      </c>
      <c r="BI213" s="163">
        <f>IF(N213="nulová",J213,0)</f>
        <v>0</v>
      </c>
      <c r="BJ213" s="14" t="s">
        <v>142</v>
      </c>
      <c r="BK213" s="163">
        <f>ROUND(I213*H213,2)</f>
        <v>396.14</v>
      </c>
      <c r="BL213" s="14" t="s">
        <v>148</v>
      </c>
      <c r="BM213" s="162" t="s">
        <v>267</v>
      </c>
    </row>
    <row r="214" spans="1:65" s="2" customFormat="1" ht="19.5">
      <c r="A214" s="28"/>
      <c r="B214" s="29"/>
      <c r="C214" s="28"/>
      <c r="D214" s="164" t="s">
        <v>143</v>
      </c>
      <c r="E214" s="28"/>
      <c r="F214" s="165" t="s">
        <v>595</v>
      </c>
      <c r="G214" s="28"/>
      <c r="H214" s="28"/>
      <c r="I214" s="28"/>
      <c r="J214" s="28"/>
      <c r="K214" s="28"/>
      <c r="L214" s="29"/>
      <c r="M214" s="166"/>
      <c r="N214" s="167"/>
      <c r="O214" s="57"/>
      <c r="P214" s="57"/>
      <c r="Q214" s="57"/>
      <c r="R214" s="57"/>
      <c r="S214" s="57"/>
      <c r="T214" s="57"/>
      <c r="U214" s="5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4" t="s">
        <v>143</v>
      </c>
      <c r="AU214" s="14" t="s">
        <v>142</v>
      </c>
    </row>
    <row r="215" spans="1:65" s="12" customFormat="1" ht="22.9" customHeight="1">
      <c r="B215" s="138"/>
      <c r="D215" s="139" t="s">
        <v>73</v>
      </c>
      <c r="E215" s="148" t="s">
        <v>170</v>
      </c>
      <c r="F215" s="148" t="s">
        <v>272</v>
      </c>
      <c r="J215" s="149">
        <f>BK215</f>
        <v>55752.720000000016</v>
      </c>
      <c r="L215" s="138"/>
      <c r="M215" s="142"/>
      <c r="N215" s="143"/>
      <c r="O215" s="143"/>
      <c r="P215" s="144">
        <f>SUM(P216:P279)</f>
        <v>0</v>
      </c>
      <c r="Q215" s="143"/>
      <c r="R215" s="144">
        <f>SUM(R216:R279)</f>
        <v>0</v>
      </c>
      <c r="S215" s="143"/>
      <c r="T215" s="144">
        <f>SUM(T216:T279)</f>
        <v>0</v>
      </c>
      <c r="U215" s="145"/>
      <c r="AR215" s="139" t="s">
        <v>82</v>
      </c>
      <c r="AT215" s="146" t="s">
        <v>73</v>
      </c>
      <c r="AU215" s="146" t="s">
        <v>82</v>
      </c>
      <c r="AY215" s="139" t="s">
        <v>134</v>
      </c>
      <c r="BK215" s="147">
        <f>SUM(BK216:BK279)</f>
        <v>55752.720000000016</v>
      </c>
    </row>
    <row r="216" spans="1:65" s="2" customFormat="1" ht="33" customHeight="1">
      <c r="A216" s="28"/>
      <c r="B216" s="150"/>
      <c r="C216" s="151" t="s">
        <v>268</v>
      </c>
      <c r="D216" s="151" t="s">
        <v>137</v>
      </c>
      <c r="E216" s="152" t="s">
        <v>602</v>
      </c>
      <c r="F216" s="153" t="s">
        <v>603</v>
      </c>
      <c r="G216" s="154" t="s">
        <v>140</v>
      </c>
      <c r="H216" s="155">
        <v>135.19999999999999</v>
      </c>
      <c r="I216" s="156">
        <v>9.92</v>
      </c>
      <c r="J216" s="156">
        <f>ROUND(I216*H216,2)</f>
        <v>1341.18</v>
      </c>
      <c r="K216" s="157"/>
      <c r="L216" s="29"/>
      <c r="M216" s="158" t="s">
        <v>1</v>
      </c>
      <c r="N216" s="159" t="s">
        <v>40</v>
      </c>
      <c r="O216" s="160">
        <v>0</v>
      </c>
      <c r="P216" s="160">
        <f>O216*H216</f>
        <v>0</v>
      </c>
      <c r="Q216" s="160">
        <v>0</v>
      </c>
      <c r="R216" s="160">
        <f>Q216*H216</f>
        <v>0</v>
      </c>
      <c r="S216" s="160">
        <v>0</v>
      </c>
      <c r="T216" s="160">
        <f>S216*H216</f>
        <v>0</v>
      </c>
      <c r="U216" s="161" t="s">
        <v>1</v>
      </c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62" t="s">
        <v>148</v>
      </c>
      <c r="AT216" s="162" t="s">
        <v>137</v>
      </c>
      <c r="AU216" s="162" t="s">
        <v>142</v>
      </c>
      <c r="AY216" s="14" t="s">
        <v>134</v>
      </c>
      <c r="BE216" s="163">
        <f>IF(N216="základná",J216,0)</f>
        <v>0</v>
      </c>
      <c r="BF216" s="163">
        <f>IF(N216="znížená",J216,0)</f>
        <v>1341.18</v>
      </c>
      <c r="BG216" s="163">
        <f>IF(N216="zákl. prenesená",J216,0)</f>
        <v>0</v>
      </c>
      <c r="BH216" s="163">
        <f>IF(N216="zníž. prenesená",J216,0)</f>
        <v>0</v>
      </c>
      <c r="BI216" s="163">
        <f>IF(N216="nulová",J216,0)</f>
        <v>0</v>
      </c>
      <c r="BJ216" s="14" t="s">
        <v>142</v>
      </c>
      <c r="BK216" s="163">
        <f>ROUND(I216*H216,2)</f>
        <v>1341.18</v>
      </c>
      <c r="BL216" s="14" t="s">
        <v>148</v>
      </c>
      <c r="BM216" s="162" t="s">
        <v>271</v>
      </c>
    </row>
    <row r="217" spans="1:65" s="2" customFormat="1" ht="19.5">
      <c r="A217" s="28"/>
      <c r="B217" s="29"/>
      <c r="C217" s="28"/>
      <c r="D217" s="164" t="s">
        <v>143</v>
      </c>
      <c r="E217" s="28"/>
      <c r="F217" s="165" t="s">
        <v>603</v>
      </c>
      <c r="G217" s="28"/>
      <c r="H217" s="28"/>
      <c r="I217" s="28"/>
      <c r="J217" s="28"/>
      <c r="K217" s="28"/>
      <c r="L217" s="29"/>
      <c r="M217" s="166"/>
      <c r="N217" s="167"/>
      <c r="O217" s="57"/>
      <c r="P217" s="57"/>
      <c r="Q217" s="57"/>
      <c r="R217" s="57"/>
      <c r="S217" s="57"/>
      <c r="T217" s="57"/>
      <c r="U217" s="5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4" t="s">
        <v>143</v>
      </c>
      <c r="AU217" s="14" t="s">
        <v>142</v>
      </c>
    </row>
    <row r="218" spans="1:65" s="2" customFormat="1" ht="16.5" customHeight="1">
      <c r="A218" s="28"/>
      <c r="B218" s="150"/>
      <c r="C218" s="168" t="s">
        <v>207</v>
      </c>
      <c r="D218" s="168" t="s">
        <v>131</v>
      </c>
      <c r="E218" s="169" t="s">
        <v>604</v>
      </c>
      <c r="F218" s="170" t="s">
        <v>605</v>
      </c>
      <c r="G218" s="171" t="s">
        <v>151</v>
      </c>
      <c r="H218" s="172">
        <v>136.55000000000001</v>
      </c>
      <c r="I218" s="173">
        <v>5.52</v>
      </c>
      <c r="J218" s="173">
        <f>ROUND(I218*H218,2)</f>
        <v>753.76</v>
      </c>
      <c r="K218" s="174"/>
      <c r="L218" s="175"/>
      <c r="M218" s="176" t="s">
        <v>1</v>
      </c>
      <c r="N218" s="177" t="s">
        <v>40</v>
      </c>
      <c r="O218" s="160">
        <v>0</v>
      </c>
      <c r="P218" s="160">
        <f>O218*H218</f>
        <v>0</v>
      </c>
      <c r="Q218" s="160">
        <v>0</v>
      </c>
      <c r="R218" s="160">
        <f>Q218*H218</f>
        <v>0</v>
      </c>
      <c r="S218" s="160">
        <v>0</v>
      </c>
      <c r="T218" s="160">
        <f>S218*H218</f>
        <v>0</v>
      </c>
      <c r="U218" s="161" t="s">
        <v>1</v>
      </c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2" t="s">
        <v>155</v>
      </c>
      <c r="AT218" s="162" t="s">
        <v>131</v>
      </c>
      <c r="AU218" s="162" t="s">
        <v>142</v>
      </c>
      <c r="AY218" s="14" t="s">
        <v>134</v>
      </c>
      <c r="BE218" s="163">
        <f>IF(N218="základná",J218,0)</f>
        <v>0</v>
      </c>
      <c r="BF218" s="163">
        <f>IF(N218="znížená",J218,0)</f>
        <v>753.76</v>
      </c>
      <c r="BG218" s="163">
        <f>IF(N218="zákl. prenesená",J218,0)</f>
        <v>0</v>
      </c>
      <c r="BH218" s="163">
        <f>IF(N218="zníž. prenesená",J218,0)</f>
        <v>0</v>
      </c>
      <c r="BI218" s="163">
        <f>IF(N218="nulová",J218,0)</f>
        <v>0</v>
      </c>
      <c r="BJ218" s="14" t="s">
        <v>142</v>
      </c>
      <c r="BK218" s="163">
        <f>ROUND(I218*H218,2)</f>
        <v>753.76</v>
      </c>
      <c r="BL218" s="14" t="s">
        <v>148</v>
      </c>
      <c r="BM218" s="162" t="s">
        <v>276</v>
      </c>
    </row>
    <row r="219" spans="1:65" s="2" customFormat="1">
      <c r="A219" s="28"/>
      <c r="B219" s="29"/>
      <c r="C219" s="28"/>
      <c r="D219" s="164" t="s">
        <v>143</v>
      </c>
      <c r="E219" s="28"/>
      <c r="F219" s="165" t="s">
        <v>605</v>
      </c>
      <c r="G219" s="28"/>
      <c r="H219" s="28"/>
      <c r="I219" s="28"/>
      <c r="J219" s="28"/>
      <c r="K219" s="28"/>
      <c r="L219" s="29"/>
      <c r="M219" s="166"/>
      <c r="N219" s="167"/>
      <c r="O219" s="57"/>
      <c r="P219" s="57"/>
      <c r="Q219" s="57"/>
      <c r="R219" s="57"/>
      <c r="S219" s="57"/>
      <c r="T219" s="57"/>
      <c r="U219" s="5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4" t="s">
        <v>143</v>
      </c>
      <c r="AU219" s="14" t="s">
        <v>142</v>
      </c>
    </row>
    <row r="220" spans="1:65" s="2" customFormat="1" ht="33" customHeight="1">
      <c r="A220" s="28"/>
      <c r="B220" s="150"/>
      <c r="C220" s="151" t="s">
        <v>279</v>
      </c>
      <c r="D220" s="151" t="s">
        <v>137</v>
      </c>
      <c r="E220" s="152" t="s">
        <v>606</v>
      </c>
      <c r="F220" s="153" t="s">
        <v>607</v>
      </c>
      <c r="G220" s="154" t="s">
        <v>531</v>
      </c>
      <c r="H220" s="155">
        <v>8.11</v>
      </c>
      <c r="I220" s="156">
        <v>82.65</v>
      </c>
      <c r="J220" s="156">
        <f>ROUND(I220*H220,2)</f>
        <v>670.29</v>
      </c>
      <c r="K220" s="157"/>
      <c r="L220" s="29"/>
      <c r="M220" s="158" t="s">
        <v>1</v>
      </c>
      <c r="N220" s="159" t="s">
        <v>40</v>
      </c>
      <c r="O220" s="160">
        <v>0</v>
      </c>
      <c r="P220" s="160">
        <f>O220*H220</f>
        <v>0</v>
      </c>
      <c r="Q220" s="160">
        <v>0</v>
      </c>
      <c r="R220" s="160">
        <f>Q220*H220</f>
        <v>0</v>
      </c>
      <c r="S220" s="160">
        <v>0</v>
      </c>
      <c r="T220" s="160">
        <f>S220*H220</f>
        <v>0</v>
      </c>
      <c r="U220" s="161" t="s">
        <v>1</v>
      </c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62" t="s">
        <v>148</v>
      </c>
      <c r="AT220" s="162" t="s">
        <v>137</v>
      </c>
      <c r="AU220" s="162" t="s">
        <v>142</v>
      </c>
      <c r="AY220" s="14" t="s">
        <v>134</v>
      </c>
      <c r="BE220" s="163">
        <f>IF(N220="základná",J220,0)</f>
        <v>0</v>
      </c>
      <c r="BF220" s="163">
        <f>IF(N220="znížená",J220,0)</f>
        <v>670.29</v>
      </c>
      <c r="BG220" s="163">
        <f>IF(N220="zákl. prenesená",J220,0)</f>
        <v>0</v>
      </c>
      <c r="BH220" s="163">
        <f>IF(N220="zníž. prenesená",J220,0)</f>
        <v>0</v>
      </c>
      <c r="BI220" s="163">
        <f>IF(N220="nulová",J220,0)</f>
        <v>0</v>
      </c>
      <c r="BJ220" s="14" t="s">
        <v>142</v>
      </c>
      <c r="BK220" s="163">
        <f>ROUND(I220*H220,2)</f>
        <v>670.29</v>
      </c>
      <c r="BL220" s="14" t="s">
        <v>148</v>
      </c>
      <c r="BM220" s="162" t="s">
        <v>282</v>
      </c>
    </row>
    <row r="221" spans="1:65" s="2" customFormat="1" ht="19.5">
      <c r="A221" s="28"/>
      <c r="B221" s="29"/>
      <c r="C221" s="28"/>
      <c r="D221" s="164" t="s">
        <v>143</v>
      </c>
      <c r="E221" s="28"/>
      <c r="F221" s="165" t="s">
        <v>607</v>
      </c>
      <c r="G221" s="28"/>
      <c r="H221" s="28"/>
      <c r="I221" s="28"/>
      <c r="J221" s="28"/>
      <c r="K221" s="28"/>
      <c r="L221" s="29"/>
      <c r="M221" s="166"/>
      <c r="N221" s="167"/>
      <c r="O221" s="57"/>
      <c r="P221" s="57"/>
      <c r="Q221" s="57"/>
      <c r="R221" s="57"/>
      <c r="S221" s="57"/>
      <c r="T221" s="57"/>
      <c r="U221" s="5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T221" s="14" t="s">
        <v>143</v>
      </c>
      <c r="AU221" s="14" t="s">
        <v>142</v>
      </c>
    </row>
    <row r="222" spans="1:65" s="2" customFormat="1" ht="37.9" customHeight="1">
      <c r="A222" s="28"/>
      <c r="B222" s="150"/>
      <c r="C222" s="151" t="s">
        <v>210</v>
      </c>
      <c r="D222" s="151" t="s">
        <v>137</v>
      </c>
      <c r="E222" s="152" t="s">
        <v>608</v>
      </c>
      <c r="F222" s="153" t="s">
        <v>609</v>
      </c>
      <c r="G222" s="154" t="s">
        <v>401</v>
      </c>
      <c r="H222" s="155">
        <v>1150.3800000000001</v>
      </c>
      <c r="I222" s="156">
        <v>2.4700000000000002</v>
      </c>
      <c r="J222" s="156">
        <f>ROUND(I222*H222,2)</f>
        <v>2841.44</v>
      </c>
      <c r="K222" s="157"/>
      <c r="L222" s="29"/>
      <c r="M222" s="158" t="s">
        <v>1</v>
      </c>
      <c r="N222" s="159" t="s">
        <v>40</v>
      </c>
      <c r="O222" s="160">
        <v>0</v>
      </c>
      <c r="P222" s="160">
        <f>O222*H222</f>
        <v>0</v>
      </c>
      <c r="Q222" s="160">
        <v>0</v>
      </c>
      <c r="R222" s="160">
        <f>Q222*H222</f>
        <v>0</v>
      </c>
      <c r="S222" s="160">
        <v>0</v>
      </c>
      <c r="T222" s="160">
        <f>S222*H222</f>
        <v>0</v>
      </c>
      <c r="U222" s="161" t="s">
        <v>1</v>
      </c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62" t="s">
        <v>148</v>
      </c>
      <c r="AT222" s="162" t="s">
        <v>137</v>
      </c>
      <c r="AU222" s="162" t="s">
        <v>142</v>
      </c>
      <c r="AY222" s="14" t="s">
        <v>134</v>
      </c>
      <c r="BE222" s="163">
        <f>IF(N222="základná",J222,0)</f>
        <v>0</v>
      </c>
      <c r="BF222" s="163">
        <f>IF(N222="znížená",J222,0)</f>
        <v>2841.44</v>
      </c>
      <c r="BG222" s="163">
        <f>IF(N222="zákl. prenesená",J222,0)</f>
        <v>0</v>
      </c>
      <c r="BH222" s="163">
        <f>IF(N222="zníž. prenesená",J222,0)</f>
        <v>0</v>
      </c>
      <c r="BI222" s="163">
        <f>IF(N222="nulová",J222,0)</f>
        <v>0</v>
      </c>
      <c r="BJ222" s="14" t="s">
        <v>142</v>
      </c>
      <c r="BK222" s="163">
        <f>ROUND(I222*H222,2)</f>
        <v>2841.44</v>
      </c>
      <c r="BL222" s="14" t="s">
        <v>148</v>
      </c>
      <c r="BM222" s="162" t="s">
        <v>300</v>
      </c>
    </row>
    <row r="223" spans="1:65" s="2" customFormat="1" ht="19.5">
      <c r="A223" s="28"/>
      <c r="B223" s="29"/>
      <c r="C223" s="28"/>
      <c r="D223" s="164" t="s">
        <v>143</v>
      </c>
      <c r="E223" s="28"/>
      <c r="F223" s="165" t="s">
        <v>609</v>
      </c>
      <c r="G223" s="28"/>
      <c r="H223" s="28"/>
      <c r="I223" s="28"/>
      <c r="J223" s="28"/>
      <c r="K223" s="28"/>
      <c r="L223" s="29"/>
      <c r="M223" s="166"/>
      <c r="N223" s="167"/>
      <c r="O223" s="57"/>
      <c r="P223" s="57"/>
      <c r="Q223" s="57"/>
      <c r="R223" s="57"/>
      <c r="S223" s="57"/>
      <c r="T223" s="57"/>
      <c r="U223" s="5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4" t="s">
        <v>143</v>
      </c>
      <c r="AU223" s="14" t="s">
        <v>142</v>
      </c>
    </row>
    <row r="224" spans="1:65" s="2" customFormat="1" ht="44.25" customHeight="1">
      <c r="A224" s="28"/>
      <c r="B224" s="150"/>
      <c r="C224" s="151" t="s">
        <v>301</v>
      </c>
      <c r="D224" s="151" t="s">
        <v>137</v>
      </c>
      <c r="E224" s="152" t="s">
        <v>610</v>
      </c>
      <c r="F224" s="153" t="s">
        <v>611</v>
      </c>
      <c r="G224" s="154" t="s">
        <v>401</v>
      </c>
      <c r="H224" s="155">
        <v>3451.14</v>
      </c>
      <c r="I224" s="156">
        <v>1.6</v>
      </c>
      <c r="J224" s="156">
        <f>ROUND(I224*H224,2)</f>
        <v>5521.82</v>
      </c>
      <c r="K224" s="157"/>
      <c r="L224" s="29"/>
      <c r="M224" s="158" t="s">
        <v>1</v>
      </c>
      <c r="N224" s="159" t="s">
        <v>40</v>
      </c>
      <c r="O224" s="160">
        <v>0</v>
      </c>
      <c r="P224" s="160">
        <f>O224*H224</f>
        <v>0</v>
      </c>
      <c r="Q224" s="160">
        <v>0</v>
      </c>
      <c r="R224" s="160">
        <f>Q224*H224</f>
        <v>0</v>
      </c>
      <c r="S224" s="160">
        <v>0</v>
      </c>
      <c r="T224" s="160">
        <f>S224*H224</f>
        <v>0</v>
      </c>
      <c r="U224" s="161" t="s">
        <v>1</v>
      </c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62" t="s">
        <v>148</v>
      </c>
      <c r="AT224" s="162" t="s">
        <v>137</v>
      </c>
      <c r="AU224" s="162" t="s">
        <v>142</v>
      </c>
      <c r="AY224" s="14" t="s">
        <v>134</v>
      </c>
      <c r="BE224" s="163">
        <f>IF(N224="základná",J224,0)</f>
        <v>0</v>
      </c>
      <c r="BF224" s="163">
        <f>IF(N224="znížená",J224,0)</f>
        <v>5521.82</v>
      </c>
      <c r="BG224" s="163">
        <f>IF(N224="zákl. prenesená",J224,0)</f>
        <v>0</v>
      </c>
      <c r="BH224" s="163">
        <f>IF(N224="zníž. prenesená",J224,0)</f>
        <v>0</v>
      </c>
      <c r="BI224" s="163">
        <f>IF(N224="nulová",J224,0)</f>
        <v>0</v>
      </c>
      <c r="BJ224" s="14" t="s">
        <v>142</v>
      </c>
      <c r="BK224" s="163">
        <f>ROUND(I224*H224,2)</f>
        <v>5521.82</v>
      </c>
      <c r="BL224" s="14" t="s">
        <v>148</v>
      </c>
      <c r="BM224" s="162" t="s">
        <v>302</v>
      </c>
    </row>
    <row r="225" spans="1:65" s="2" customFormat="1" ht="29.25">
      <c r="A225" s="28"/>
      <c r="B225" s="29"/>
      <c r="C225" s="28"/>
      <c r="D225" s="164" t="s">
        <v>143</v>
      </c>
      <c r="E225" s="28"/>
      <c r="F225" s="165" t="s">
        <v>611</v>
      </c>
      <c r="G225" s="28"/>
      <c r="H225" s="28"/>
      <c r="I225" s="28"/>
      <c r="J225" s="28"/>
      <c r="K225" s="28"/>
      <c r="L225" s="29"/>
      <c r="M225" s="166"/>
      <c r="N225" s="167"/>
      <c r="O225" s="57"/>
      <c r="P225" s="57"/>
      <c r="Q225" s="57"/>
      <c r="R225" s="57"/>
      <c r="S225" s="57"/>
      <c r="T225" s="57"/>
      <c r="U225" s="5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4" t="s">
        <v>143</v>
      </c>
      <c r="AU225" s="14" t="s">
        <v>142</v>
      </c>
    </row>
    <row r="226" spans="1:65" s="2" customFormat="1" ht="37.9" customHeight="1">
      <c r="A226" s="28"/>
      <c r="B226" s="150"/>
      <c r="C226" s="151" t="s">
        <v>214</v>
      </c>
      <c r="D226" s="151" t="s">
        <v>137</v>
      </c>
      <c r="E226" s="152" t="s">
        <v>612</v>
      </c>
      <c r="F226" s="153" t="s">
        <v>613</v>
      </c>
      <c r="G226" s="154" t="s">
        <v>401</v>
      </c>
      <c r="H226" s="155">
        <v>1150.3800000000001</v>
      </c>
      <c r="I226" s="156">
        <v>1.62</v>
      </c>
      <c r="J226" s="156">
        <f>ROUND(I226*H226,2)</f>
        <v>1863.62</v>
      </c>
      <c r="K226" s="157"/>
      <c r="L226" s="29"/>
      <c r="M226" s="158" t="s">
        <v>1</v>
      </c>
      <c r="N226" s="159" t="s">
        <v>40</v>
      </c>
      <c r="O226" s="160">
        <v>0</v>
      </c>
      <c r="P226" s="160">
        <f>O226*H226</f>
        <v>0</v>
      </c>
      <c r="Q226" s="160">
        <v>0</v>
      </c>
      <c r="R226" s="160">
        <f>Q226*H226</f>
        <v>0</v>
      </c>
      <c r="S226" s="160">
        <v>0</v>
      </c>
      <c r="T226" s="160">
        <f>S226*H226</f>
        <v>0</v>
      </c>
      <c r="U226" s="161" t="s">
        <v>1</v>
      </c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62" t="s">
        <v>148</v>
      </c>
      <c r="AT226" s="162" t="s">
        <v>137</v>
      </c>
      <c r="AU226" s="162" t="s">
        <v>142</v>
      </c>
      <c r="AY226" s="14" t="s">
        <v>134</v>
      </c>
      <c r="BE226" s="163">
        <f>IF(N226="základná",J226,0)</f>
        <v>0</v>
      </c>
      <c r="BF226" s="163">
        <f>IF(N226="znížená",J226,0)</f>
        <v>1863.62</v>
      </c>
      <c r="BG226" s="163">
        <f>IF(N226="zákl. prenesená",J226,0)</f>
        <v>0</v>
      </c>
      <c r="BH226" s="163">
        <f>IF(N226="zníž. prenesená",J226,0)</f>
        <v>0</v>
      </c>
      <c r="BI226" s="163">
        <f>IF(N226="nulová",J226,0)</f>
        <v>0</v>
      </c>
      <c r="BJ226" s="14" t="s">
        <v>142</v>
      </c>
      <c r="BK226" s="163">
        <f>ROUND(I226*H226,2)</f>
        <v>1863.62</v>
      </c>
      <c r="BL226" s="14" t="s">
        <v>148</v>
      </c>
      <c r="BM226" s="162" t="s">
        <v>303</v>
      </c>
    </row>
    <row r="227" spans="1:65" s="2" customFormat="1" ht="19.5">
      <c r="A227" s="28"/>
      <c r="B227" s="29"/>
      <c r="C227" s="28"/>
      <c r="D227" s="164" t="s">
        <v>143</v>
      </c>
      <c r="E227" s="28"/>
      <c r="F227" s="165" t="s">
        <v>613</v>
      </c>
      <c r="G227" s="28"/>
      <c r="H227" s="28"/>
      <c r="I227" s="28"/>
      <c r="J227" s="28"/>
      <c r="K227" s="28"/>
      <c r="L227" s="29"/>
      <c r="M227" s="166"/>
      <c r="N227" s="167"/>
      <c r="O227" s="57"/>
      <c r="P227" s="57"/>
      <c r="Q227" s="57"/>
      <c r="R227" s="57"/>
      <c r="S227" s="57"/>
      <c r="T227" s="57"/>
      <c r="U227" s="5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T227" s="14" t="s">
        <v>143</v>
      </c>
      <c r="AU227" s="14" t="s">
        <v>142</v>
      </c>
    </row>
    <row r="228" spans="1:65" s="2" customFormat="1" ht="24.2" customHeight="1">
      <c r="A228" s="28"/>
      <c r="B228" s="150"/>
      <c r="C228" s="151" t="s">
        <v>304</v>
      </c>
      <c r="D228" s="151" t="s">
        <v>137</v>
      </c>
      <c r="E228" s="152" t="s">
        <v>614</v>
      </c>
      <c r="F228" s="153" t="s">
        <v>615</v>
      </c>
      <c r="G228" s="154" t="s">
        <v>401</v>
      </c>
      <c r="H228" s="155">
        <v>9.69</v>
      </c>
      <c r="I228" s="156">
        <v>6.37</v>
      </c>
      <c r="J228" s="156">
        <f>ROUND(I228*H228,2)</f>
        <v>61.73</v>
      </c>
      <c r="K228" s="157"/>
      <c r="L228" s="29"/>
      <c r="M228" s="158" t="s">
        <v>1</v>
      </c>
      <c r="N228" s="159" t="s">
        <v>40</v>
      </c>
      <c r="O228" s="160">
        <v>0</v>
      </c>
      <c r="P228" s="160">
        <f>O228*H228</f>
        <v>0</v>
      </c>
      <c r="Q228" s="160">
        <v>0</v>
      </c>
      <c r="R228" s="160">
        <f>Q228*H228</f>
        <v>0</v>
      </c>
      <c r="S228" s="160">
        <v>0</v>
      </c>
      <c r="T228" s="160">
        <f>S228*H228</f>
        <v>0</v>
      </c>
      <c r="U228" s="161" t="s">
        <v>1</v>
      </c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62" t="s">
        <v>148</v>
      </c>
      <c r="AT228" s="162" t="s">
        <v>137</v>
      </c>
      <c r="AU228" s="162" t="s">
        <v>142</v>
      </c>
      <c r="AY228" s="14" t="s">
        <v>134</v>
      </c>
      <c r="BE228" s="163">
        <f>IF(N228="základná",J228,0)</f>
        <v>0</v>
      </c>
      <c r="BF228" s="163">
        <f>IF(N228="znížená",J228,0)</f>
        <v>61.73</v>
      </c>
      <c r="BG228" s="163">
        <f>IF(N228="zákl. prenesená",J228,0)</f>
        <v>0</v>
      </c>
      <c r="BH228" s="163">
        <f>IF(N228="zníž. prenesená",J228,0)</f>
        <v>0</v>
      </c>
      <c r="BI228" s="163">
        <f>IF(N228="nulová",J228,0)</f>
        <v>0</v>
      </c>
      <c r="BJ228" s="14" t="s">
        <v>142</v>
      </c>
      <c r="BK228" s="163">
        <f>ROUND(I228*H228,2)</f>
        <v>61.73</v>
      </c>
      <c r="BL228" s="14" t="s">
        <v>148</v>
      </c>
      <c r="BM228" s="162" t="s">
        <v>305</v>
      </c>
    </row>
    <row r="229" spans="1:65" s="2" customFormat="1" ht="19.5">
      <c r="A229" s="28"/>
      <c r="B229" s="29"/>
      <c r="C229" s="28"/>
      <c r="D229" s="164" t="s">
        <v>143</v>
      </c>
      <c r="E229" s="28"/>
      <c r="F229" s="165" t="s">
        <v>615</v>
      </c>
      <c r="G229" s="28"/>
      <c r="H229" s="28"/>
      <c r="I229" s="28"/>
      <c r="J229" s="28"/>
      <c r="K229" s="28"/>
      <c r="L229" s="29"/>
      <c r="M229" s="166"/>
      <c r="N229" s="167"/>
      <c r="O229" s="57"/>
      <c r="P229" s="57"/>
      <c r="Q229" s="57"/>
      <c r="R229" s="57"/>
      <c r="S229" s="57"/>
      <c r="T229" s="57"/>
      <c r="U229" s="5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T229" s="14" t="s">
        <v>143</v>
      </c>
      <c r="AU229" s="14" t="s">
        <v>142</v>
      </c>
    </row>
    <row r="230" spans="1:65" s="2" customFormat="1" ht="24.2" customHeight="1">
      <c r="A230" s="28"/>
      <c r="B230" s="150"/>
      <c r="C230" s="151" t="s">
        <v>217</v>
      </c>
      <c r="D230" s="151" t="s">
        <v>137</v>
      </c>
      <c r="E230" s="152" t="s">
        <v>632</v>
      </c>
      <c r="F230" s="153" t="s">
        <v>633</v>
      </c>
      <c r="G230" s="154" t="s">
        <v>401</v>
      </c>
      <c r="H230" s="155">
        <v>857.32</v>
      </c>
      <c r="I230" s="156">
        <v>1.59</v>
      </c>
      <c r="J230" s="156">
        <f>ROUND(I230*H230,2)</f>
        <v>1363.14</v>
      </c>
      <c r="K230" s="157"/>
      <c r="L230" s="29"/>
      <c r="M230" s="158" t="s">
        <v>1</v>
      </c>
      <c r="N230" s="159" t="s">
        <v>40</v>
      </c>
      <c r="O230" s="160">
        <v>0</v>
      </c>
      <c r="P230" s="160">
        <f>O230*H230</f>
        <v>0</v>
      </c>
      <c r="Q230" s="160">
        <v>0</v>
      </c>
      <c r="R230" s="160">
        <f>Q230*H230</f>
        <v>0</v>
      </c>
      <c r="S230" s="160">
        <v>0</v>
      </c>
      <c r="T230" s="160">
        <f>S230*H230</f>
        <v>0</v>
      </c>
      <c r="U230" s="161" t="s">
        <v>1</v>
      </c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62" t="s">
        <v>148</v>
      </c>
      <c r="AT230" s="162" t="s">
        <v>137</v>
      </c>
      <c r="AU230" s="162" t="s">
        <v>142</v>
      </c>
      <c r="AY230" s="14" t="s">
        <v>134</v>
      </c>
      <c r="BE230" s="163">
        <f>IF(N230="základná",J230,0)</f>
        <v>0</v>
      </c>
      <c r="BF230" s="163">
        <f>IF(N230="znížená",J230,0)</f>
        <v>1363.14</v>
      </c>
      <c r="BG230" s="163">
        <f>IF(N230="zákl. prenesená",J230,0)</f>
        <v>0</v>
      </c>
      <c r="BH230" s="163">
        <f>IF(N230="zníž. prenesená",J230,0)</f>
        <v>0</v>
      </c>
      <c r="BI230" s="163">
        <f>IF(N230="nulová",J230,0)</f>
        <v>0</v>
      </c>
      <c r="BJ230" s="14" t="s">
        <v>142</v>
      </c>
      <c r="BK230" s="163">
        <f>ROUND(I230*H230,2)</f>
        <v>1363.14</v>
      </c>
      <c r="BL230" s="14" t="s">
        <v>148</v>
      </c>
      <c r="BM230" s="162" t="s">
        <v>306</v>
      </c>
    </row>
    <row r="231" spans="1:65" s="2" customFormat="1">
      <c r="A231" s="28"/>
      <c r="B231" s="29"/>
      <c r="C231" s="28"/>
      <c r="D231" s="164" t="s">
        <v>143</v>
      </c>
      <c r="E231" s="28"/>
      <c r="F231" s="165" t="s">
        <v>633</v>
      </c>
      <c r="G231" s="28"/>
      <c r="H231" s="28"/>
      <c r="I231" s="28"/>
      <c r="J231" s="28"/>
      <c r="K231" s="28"/>
      <c r="L231" s="29"/>
      <c r="M231" s="166"/>
      <c r="N231" s="167"/>
      <c r="O231" s="57"/>
      <c r="P231" s="57"/>
      <c r="Q231" s="57"/>
      <c r="R231" s="57"/>
      <c r="S231" s="57"/>
      <c r="T231" s="57"/>
      <c r="U231" s="5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T231" s="14" t="s">
        <v>143</v>
      </c>
      <c r="AU231" s="14" t="s">
        <v>142</v>
      </c>
    </row>
    <row r="232" spans="1:65" s="2" customFormat="1" ht="24.2" customHeight="1">
      <c r="A232" s="28"/>
      <c r="B232" s="150"/>
      <c r="C232" s="151" t="s">
        <v>307</v>
      </c>
      <c r="D232" s="151" t="s">
        <v>137</v>
      </c>
      <c r="E232" s="152" t="s">
        <v>639</v>
      </c>
      <c r="F232" s="153" t="s">
        <v>640</v>
      </c>
      <c r="G232" s="154" t="s">
        <v>401</v>
      </c>
      <c r="H232" s="155">
        <v>857.32</v>
      </c>
      <c r="I232" s="156">
        <v>0.71</v>
      </c>
      <c r="J232" s="156">
        <f>ROUND(I232*H232,2)</f>
        <v>608.70000000000005</v>
      </c>
      <c r="K232" s="157"/>
      <c r="L232" s="29"/>
      <c r="M232" s="158" t="s">
        <v>1</v>
      </c>
      <c r="N232" s="159" t="s">
        <v>40</v>
      </c>
      <c r="O232" s="160">
        <v>0</v>
      </c>
      <c r="P232" s="160">
        <f>O232*H232</f>
        <v>0</v>
      </c>
      <c r="Q232" s="160">
        <v>0</v>
      </c>
      <c r="R232" s="160">
        <f>Q232*H232</f>
        <v>0</v>
      </c>
      <c r="S232" s="160">
        <v>0</v>
      </c>
      <c r="T232" s="160">
        <f>S232*H232</f>
        <v>0</v>
      </c>
      <c r="U232" s="161" t="s">
        <v>1</v>
      </c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62" t="s">
        <v>148</v>
      </c>
      <c r="AT232" s="162" t="s">
        <v>137</v>
      </c>
      <c r="AU232" s="162" t="s">
        <v>142</v>
      </c>
      <c r="AY232" s="14" t="s">
        <v>134</v>
      </c>
      <c r="BE232" s="163">
        <f>IF(N232="základná",J232,0)</f>
        <v>0</v>
      </c>
      <c r="BF232" s="163">
        <f>IF(N232="znížená",J232,0)</f>
        <v>608.70000000000005</v>
      </c>
      <c r="BG232" s="163">
        <f>IF(N232="zákl. prenesená",J232,0)</f>
        <v>0</v>
      </c>
      <c r="BH232" s="163">
        <f>IF(N232="zníž. prenesená",J232,0)</f>
        <v>0</v>
      </c>
      <c r="BI232" s="163">
        <f>IF(N232="nulová",J232,0)</f>
        <v>0</v>
      </c>
      <c r="BJ232" s="14" t="s">
        <v>142</v>
      </c>
      <c r="BK232" s="163">
        <f>ROUND(I232*H232,2)</f>
        <v>608.70000000000005</v>
      </c>
      <c r="BL232" s="14" t="s">
        <v>148</v>
      </c>
      <c r="BM232" s="162" t="s">
        <v>308</v>
      </c>
    </row>
    <row r="233" spans="1:65" s="2" customFormat="1" ht="19.5">
      <c r="A233" s="28"/>
      <c r="B233" s="29"/>
      <c r="C233" s="28"/>
      <c r="D233" s="164" t="s">
        <v>143</v>
      </c>
      <c r="E233" s="28"/>
      <c r="F233" s="165" t="s">
        <v>640</v>
      </c>
      <c r="G233" s="28"/>
      <c r="H233" s="28"/>
      <c r="I233" s="28"/>
      <c r="J233" s="28"/>
      <c r="K233" s="28"/>
      <c r="L233" s="29"/>
      <c r="M233" s="166"/>
      <c r="N233" s="167"/>
      <c r="O233" s="57"/>
      <c r="P233" s="57"/>
      <c r="Q233" s="57"/>
      <c r="R233" s="57"/>
      <c r="S233" s="57"/>
      <c r="T233" s="57"/>
      <c r="U233" s="5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T233" s="14" t="s">
        <v>143</v>
      </c>
      <c r="AU233" s="14" t="s">
        <v>142</v>
      </c>
    </row>
    <row r="234" spans="1:65" s="2" customFormat="1" ht="24.2" customHeight="1">
      <c r="A234" s="28"/>
      <c r="B234" s="150"/>
      <c r="C234" s="151" t="s">
        <v>221</v>
      </c>
      <c r="D234" s="151" t="s">
        <v>137</v>
      </c>
      <c r="E234" s="152" t="s">
        <v>642</v>
      </c>
      <c r="F234" s="153" t="s">
        <v>643</v>
      </c>
      <c r="G234" s="154" t="s">
        <v>258</v>
      </c>
      <c r="H234" s="155">
        <v>1</v>
      </c>
      <c r="I234" s="156">
        <v>365.75</v>
      </c>
      <c r="J234" s="156">
        <f>ROUND(I234*H234,2)</f>
        <v>365.75</v>
      </c>
      <c r="K234" s="157"/>
      <c r="L234" s="29"/>
      <c r="M234" s="158" t="s">
        <v>1</v>
      </c>
      <c r="N234" s="159" t="s">
        <v>40</v>
      </c>
      <c r="O234" s="160">
        <v>0</v>
      </c>
      <c r="P234" s="160">
        <f>O234*H234</f>
        <v>0</v>
      </c>
      <c r="Q234" s="160">
        <v>0</v>
      </c>
      <c r="R234" s="160">
        <f>Q234*H234</f>
        <v>0</v>
      </c>
      <c r="S234" s="160">
        <v>0</v>
      </c>
      <c r="T234" s="160">
        <f>S234*H234</f>
        <v>0</v>
      </c>
      <c r="U234" s="161" t="s">
        <v>1</v>
      </c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62" t="s">
        <v>148</v>
      </c>
      <c r="AT234" s="162" t="s">
        <v>137</v>
      </c>
      <c r="AU234" s="162" t="s">
        <v>142</v>
      </c>
      <c r="AY234" s="14" t="s">
        <v>134</v>
      </c>
      <c r="BE234" s="163">
        <f>IF(N234="základná",J234,0)</f>
        <v>0</v>
      </c>
      <c r="BF234" s="163">
        <f>IF(N234="znížená",J234,0)</f>
        <v>365.75</v>
      </c>
      <c r="BG234" s="163">
        <f>IF(N234="zákl. prenesená",J234,0)</f>
        <v>0</v>
      </c>
      <c r="BH234" s="163">
        <f>IF(N234="zníž. prenesená",J234,0)</f>
        <v>0</v>
      </c>
      <c r="BI234" s="163">
        <f>IF(N234="nulová",J234,0)</f>
        <v>0</v>
      </c>
      <c r="BJ234" s="14" t="s">
        <v>142</v>
      </c>
      <c r="BK234" s="163">
        <f>ROUND(I234*H234,2)</f>
        <v>365.75</v>
      </c>
      <c r="BL234" s="14" t="s">
        <v>148</v>
      </c>
      <c r="BM234" s="162" t="s">
        <v>309</v>
      </c>
    </row>
    <row r="235" spans="1:65" s="2" customFormat="1" ht="19.5">
      <c r="A235" s="28"/>
      <c r="B235" s="29"/>
      <c r="C235" s="28"/>
      <c r="D235" s="164" t="s">
        <v>143</v>
      </c>
      <c r="E235" s="28"/>
      <c r="F235" s="165" t="s">
        <v>643</v>
      </c>
      <c r="G235" s="28"/>
      <c r="H235" s="28"/>
      <c r="I235" s="28"/>
      <c r="J235" s="28"/>
      <c r="K235" s="28"/>
      <c r="L235" s="29"/>
      <c r="M235" s="166"/>
      <c r="N235" s="167"/>
      <c r="O235" s="57"/>
      <c r="P235" s="57"/>
      <c r="Q235" s="57"/>
      <c r="R235" s="57"/>
      <c r="S235" s="57"/>
      <c r="T235" s="57"/>
      <c r="U235" s="5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T235" s="14" t="s">
        <v>143</v>
      </c>
      <c r="AU235" s="14" t="s">
        <v>142</v>
      </c>
    </row>
    <row r="236" spans="1:65" s="2" customFormat="1" ht="16.5" customHeight="1">
      <c r="A236" s="28"/>
      <c r="B236" s="150"/>
      <c r="C236" s="151" t="s">
        <v>624</v>
      </c>
      <c r="D236" s="151" t="s">
        <v>137</v>
      </c>
      <c r="E236" s="152" t="s">
        <v>646</v>
      </c>
      <c r="F236" s="153" t="s">
        <v>647</v>
      </c>
      <c r="G236" s="154" t="s">
        <v>258</v>
      </c>
      <c r="H236" s="155">
        <v>1</v>
      </c>
      <c r="I236" s="156">
        <v>237.5</v>
      </c>
      <c r="J236" s="156">
        <f>ROUND(I236*H236,2)</f>
        <v>237.5</v>
      </c>
      <c r="K236" s="157"/>
      <c r="L236" s="29"/>
      <c r="M236" s="158" t="s">
        <v>1</v>
      </c>
      <c r="N236" s="159" t="s">
        <v>40</v>
      </c>
      <c r="O236" s="160">
        <v>0</v>
      </c>
      <c r="P236" s="160">
        <f>O236*H236</f>
        <v>0</v>
      </c>
      <c r="Q236" s="160">
        <v>0</v>
      </c>
      <c r="R236" s="160">
        <f>Q236*H236</f>
        <v>0</v>
      </c>
      <c r="S236" s="160">
        <v>0</v>
      </c>
      <c r="T236" s="160">
        <f>S236*H236</f>
        <v>0</v>
      </c>
      <c r="U236" s="161" t="s">
        <v>1</v>
      </c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62" t="s">
        <v>148</v>
      </c>
      <c r="AT236" s="162" t="s">
        <v>137</v>
      </c>
      <c r="AU236" s="162" t="s">
        <v>142</v>
      </c>
      <c r="AY236" s="14" t="s">
        <v>134</v>
      </c>
      <c r="BE236" s="163">
        <f>IF(N236="základná",J236,0)</f>
        <v>0</v>
      </c>
      <c r="BF236" s="163">
        <f>IF(N236="znížená",J236,0)</f>
        <v>237.5</v>
      </c>
      <c r="BG236" s="163">
        <f>IF(N236="zákl. prenesená",J236,0)</f>
        <v>0</v>
      </c>
      <c r="BH236" s="163">
        <f>IF(N236="zníž. prenesená",J236,0)</f>
        <v>0</v>
      </c>
      <c r="BI236" s="163">
        <f>IF(N236="nulová",J236,0)</f>
        <v>0</v>
      </c>
      <c r="BJ236" s="14" t="s">
        <v>142</v>
      </c>
      <c r="BK236" s="163">
        <f>ROUND(I236*H236,2)</f>
        <v>237.5</v>
      </c>
      <c r="BL236" s="14" t="s">
        <v>148</v>
      </c>
      <c r="BM236" s="162" t="s">
        <v>627</v>
      </c>
    </row>
    <row r="237" spans="1:65" s="2" customFormat="1">
      <c r="A237" s="28"/>
      <c r="B237" s="29"/>
      <c r="C237" s="28"/>
      <c r="D237" s="164" t="s">
        <v>143</v>
      </c>
      <c r="E237" s="28"/>
      <c r="F237" s="165" t="s">
        <v>647</v>
      </c>
      <c r="G237" s="28"/>
      <c r="H237" s="28"/>
      <c r="I237" s="28"/>
      <c r="J237" s="28"/>
      <c r="K237" s="28"/>
      <c r="L237" s="29"/>
      <c r="M237" s="166"/>
      <c r="N237" s="167"/>
      <c r="O237" s="57"/>
      <c r="P237" s="57"/>
      <c r="Q237" s="57"/>
      <c r="R237" s="57"/>
      <c r="S237" s="57"/>
      <c r="T237" s="57"/>
      <c r="U237" s="5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T237" s="14" t="s">
        <v>143</v>
      </c>
      <c r="AU237" s="14" t="s">
        <v>142</v>
      </c>
    </row>
    <row r="238" spans="1:65" s="2" customFormat="1" ht="16.5" customHeight="1">
      <c r="A238" s="28"/>
      <c r="B238" s="150"/>
      <c r="C238" s="151" t="s">
        <v>224</v>
      </c>
      <c r="D238" s="151" t="s">
        <v>137</v>
      </c>
      <c r="E238" s="152" t="s">
        <v>649</v>
      </c>
      <c r="F238" s="153" t="s">
        <v>650</v>
      </c>
      <c r="G238" s="154" t="s">
        <v>258</v>
      </c>
      <c r="H238" s="155">
        <v>1</v>
      </c>
      <c r="I238" s="156">
        <v>204.25</v>
      </c>
      <c r="J238" s="156">
        <f>ROUND(I238*H238,2)</f>
        <v>204.25</v>
      </c>
      <c r="K238" s="157"/>
      <c r="L238" s="29"/>
      <c r="M238" s="158" t="s">
        <v>1</v>
      </c>
      <c r="N238" s="159" t="s">
        <v>40</v>
      </c>
      <c r="O238" s="160">
        <v>0</v>
      </c>
      <c r="P238" s="160">
        <f>O238*H238</f>
        <v>0</v>
      </c>
      <c r="Q238" s="160">
        <v>0</v>
      </c>
      <c r="R238" s="160">
        <f>Q238*H238</f>
        <v>0</v>
      </c>
      <c r="S238" s="160">
        <v>0</v>
      </c>
      <c r="T238" s="160">
        <f>S238*H238</f>
        <v>0</v>
      </c>
      <c r="U238" s="161" t="s">
        <v>1</v>
      </c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62" t="s">
        <v>148</v>
      </c>
      <c r="AT238" s="162" t="s">
        <v>137</v>
      </c>
      <c r="AU238" s="162" t="s">
        <v>142</v>
      </c>
      <c r="AY238" s="14" t="s">
        <v>134</v>
      </c>
      <c r="BE238" s="163">
        <f>IF(N238="základná",J238,0)</f>
        <v>0</v>
      </c>
      <c r="BF238" s="163">
        <f>IF(N238="znížená",J238,0)</f>
        <v>204.25</v>
      </c>
      <c r="BG238" s="163">
        <f>IF(N238="zákl. prenesená",J238,0)</f>
        <v>0</v>
      </c>
      <c r="BH238" s="163">
        <f>IF(N238="zníž. prenesená",J238,0)</f>
        <v>0</v>
      </c>
      <c r="BI238" s="163">
        <f>IF(N238="nulová",J238,0)</f>
        <v>0</v>
      </c>
      <c r="BJ238" s="14" t="s">
        <v>142</v>
      </c>
      <c r="BK238" s="163">
        <f>ROUND(I238*H238,2)</f>
        <v>204.25</v>
      </c>
      <c r="BL238" s="14" t="s">
        <v>148</v>
      </c>
      <c r="BM238" s="162" t="s">
        <v>630</v>
      </c>
    </row>
    <row r="239" spans="1:65" s="2" customFormat="1">
      <c r="A239" s="28"/>
      <c r="B239" s="29"/>
      <c r="C239" s="28"/>
      <c r="D239" s="164" t="s">
        <v>143</v>
      </c>
      <c r="E239" s="28"/>
      <c r="F239" s="165" t="s">
        <v>650</v>
      </c>
      <c r="G239" s="28"/>
      <c r="H239" s="28"/>
      <c r="I239" s="28"/>
      <c r="J239" s="28"/>
      <c r="K239" s="28"/>
      <c r="L239" s="29"/>
      <c r="M239" s="166"/>
      <c r="N239" s="167"/>
      <c r="O239" s="57"/>
      <c r="P239" s="57"/>
      <c r="Q239" s="57"/>
      <c r="R239" s="57"/>
      <c r="S239" s="57"/>
      <c r="T239" s="57"/>
      <c r="U239" s="5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T239" s="14" t="s">
        <v>143</v>
      </c>
      <c r="AU239" s="14" t="s">
        <v>142</v>
      </c>
    </row>
    <row r="240" spans="1:65" s="2" customFormat="1" ht="21.75" customHeight="1">
      <c r="A240" s="28"/>
      <c r="B240" s="150"/>
      <c r="C240" s="151" t="s">
        <v>631</v>
      </c>
      <c r="D240" s="151" t="s">
        <v>137</v>
      </c>
      <c r="E240" s="152" t="s">
        <v>653</v>
      </c>
      <c r="F240" s="153" t="s">
        <v>1109</v>
      </c>
      <c r="G240" s="154" t="s">
        <v>258</v>
      </c>
      <c r="H240" s="155">
        <v>1</v>
      </c>
      <c r="I240" s="156">
        <v>142.5</v>
      </c>
      <c r="J240" s="156">
        <f>ROUND(I240*H240,2)</f>
        <v>142.5</v>
      </c>
      <c r="K240" s="157"/>
      <c r="L240" s="29"/>
      <c r="M240" s="158" t="s">
        <v>1</v>
      </c>
      <c r="N240" s="159" t="s">
        <v>40</v>
      </c>
      <c r="O240" s="160">
        <v>0</v>
      </c>
      <c r="P240" s="160">
        <f>O240*H240</f>
        <v>0</v>
      </c>
      <c r="Q240" s="160">
        <v>0</v>
      </c>
      <c r="R240" s="160">
        <f>Q240*H240</f>
        <v>0</v>
      </c>
      <c r="S240" s="160">
        <v>0</v>
      </c>
      <c r="T240" s="160">
        <f>S240*H240</f>
        <v>0</v>
      </c>
      <c r="U240" s="161" t="s">
        <v>1</v>
      </c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62" t="s">
        <v>148</v>
      </c>
      <c r="AT240" s="162" t="s">
        <v>137</v>
      </c>
      <c r="AU240" s="162" t="s">
        <v>142</v>
      </c>
      <c r="AY240" s="14" t="s">
        <v>134</v>
      </c>
      <c r="BE240" s="163">
        <f>IF(N240="základná",J240,0)</f>
        <v>0</v>
      </c>
      <c r="BF240" s="163">
        <f>IF(N240="znížená",J240,0)</f>
        <v>142.5</v>
      </c>
      <c r="BG240" s="163">
        <f>IF(N240="zákl. prenesená",J240,0)</f>
        <v>0</v>
      </c>
      <c r="BH240" s="163">
        <f>IF(N240="zníž. prenesená",J240,0)</f>
        <v>0</v>
      </c>
      <c r="BI240" s="163">
        <f>IF(N240="nulová",J240,0)</f>
        <v>0</v>
      </c>
      <c r="BJ240" s="14" t="s">
        <v>142</v>
      </c>
      <c r="BK240" s="163">
        <f>ROUND(I240*H240,2)</f>
        <v>142.5</v>
      </c>
      <c r="BL240" s="14" t="s">
        <v>148</v>
      </c>
      <c r="BM240" s="162" t="s">
        <v>634</v>
      </c>
    </row>
    <row r="241" spans="1:65" s="2" customFormat="1">
      <c r="A241" s="28"/>
      <c r="B241" s="29"/>
      <c r="C241" s="28"/>
      <c r="D241" s="164" t="s">
        <v>143</v>
      </c>
      <c r="E241" s="28"/>
      <c r="F241" s="165" t="s">
        <v>1109</v>
      </c>
      <c r="G241" s="28"/>
      <c r="H241" s="28"/>
      <c r="I241" s="28"/>
      <c r="J241" s="28"/>
      <c r="K241" s="28"/>
      <c r="L241" s="29"/>
      <c r="M241" s="166"/>
      <c r="N241" s="167"/>
      <c r="O241" s="57"/>
      <c r="P241" s="57"/>
      <c r="Q241" s="57"/>
      <c r="R241" s="57"/>
      <c r="S241" s="57"/>
      <c r="T241" s="57"/>
      <c r="U241" s="5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T241" s="14" t="s">
        <v>143</v>
      </c>
      <c r="AU241" s="14" t="s">
        <v>142</v>
      </c>
    </row>
    <row r="242" spans="1:65" s="2" customFormat="1" ht="24.2" customHeight="1">
      <c r="A242" s="28"/>
      <c r="B242" s="150"/>
      <c r="C242" s="151" t="s">
        <v>228</v>
      </c>
      <c r="D242" s="151" t="s">
        <v>137</v>
      </c>
      <c r="E242" s="152" t="s">
        <v>660</v>
      </c>
      <c r="F242" s="153" t="s">
        <v>661</v>
      </c>
      <c r="G242" s="154" t="s">
        <v>258</v>
      </c>
      <c r="H242" s="155">
        <v>1</v>
      </c>
      <c r="I242" s="156">
        <v>142.5</v>
      </c>
      <c r="J242" s="156">
        <f>ROUND(I242*H242,2)</f>
        <v>142.5</v>
      </c>
      <c r="K242" s="157"/>
      <c r="L242" s="29"/>
      <c r="M242" s="158" t="s">
        <v>1</v>
      </c>
      <c r="N242" s="159" t="s">
        <v>40</v>
      </c>
      <c r="O242" s="160">
        <v>0</v>
      </c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0">
        <f>S242*H242</f>
        <v>0</v>
      </c>
      <c r="U242" s="161" t="s">
        <v>1</v>
      </c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62" t="s">
        <v>148</v>
      </c>
      <c r="AT242" s="162" t="s">
        <v>137</v>
      </c>
      <c r="AU242" s="162" t="s">
        <v>142</v>
      </c>
      <c r="AY242" s="14" t="s">
        <v>134</v>
      </c>
      <c r="BE242" s="163">
        <f>IF(N242="základná",J242,0)</f>
        <v>0</v>
      </c>
      <c r="BF242" s="163">
        <f>IF(N242="znížená",J242,0)</f>
        <v>142.5</v>
      </c>
      <c r="BG242" s="163">
        <f>IF(N242="zákl. prenesená",J242,0)</f>
        <v>0</v>
      </c>
      <c r="BH242" s="163">
        <f>IF(N242="zníž. prenesená",J242,0)</f>
        <v>0</v>
      </c>
      <c r="BI242" s="163">
        <f>IF(N242="nulová",J242,0)</f>
        <v>0</v>
      </c>
      <c r="BJ242" s="14" t="s">
        <v>142</v>
      </c>
      <c r="BK242" s="163">
        <f>ROUND(I242*H242,2)</f>
        <v>142.5</v>
      </c>
      <c r="BL242" s="14" t="s">
        <v>148</v>
      </c>
      <c r="BM242" s="162" t="s">
        <v>637</v>
      </c>
    </row>
    <row r="243" spans="1:65" s="2" customFormat="1">
      <c r="A243" s="28"/>
      <c r="B243" s="29"/>
      <c r="C243" s="28"/>
      <c r="D243" s="164" t="s">
        <v>143</v>
      </c>
      <c r="E243" s="28"/>
      <c r="F243" s="165" t="s">
        <v>661</v>
      </c>
      <c r="G243" s="28"/>
      <c r="H243" s="28"/>
      <c r="I243" s="28"/>
      <c r="J243" s="28"/>
      <c r="K243" s="28"/>
      <c r="L243" s="29"/>
      <c r="M243" s="166"/>
      <c r="N243" s="167"/>
      <c r="O243" s="57"/>
      <c r="P243" s="57"/>
      <c r="Q243" s="57"/>
      <c r="R243" s="57"/>
      <c r="S243" s="57"/>
      <c r="T243" s="57"/>
      <c r="U243" s="5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T243" s="14" t="s">
        <v>143</v>
      </c>
      <c r="AU243" s="14" t="s">
        <v>142</v>
      </c>
    </row>
    <row r="244" spans="1:65" s="2" customFormat="1" ht="24.2" customHeight="1">
      <c r="A244" s="28"/>
      <c r="B244" s="150"/>
      <c r="C244" s="151" t="s">
        <v>638</v>
      </c>
      <c r="D244" s="151" t="s">
        <v>137</v>
      </c>
      <c r="E244" s="152" t="s">
        <v>1110</v>
      </c>
      <c r="F244" s="153" t="s">
        <v>1111</v>
      </c>
      <c r="G244" s="154" t="s">
        <v>258</v>
      </c>
      <c r="H244" s="155">
        <v>1</v>
      </c>
      <c r="I244" s="156">
        <v>228</v>
      </c>
      <c r="J244" s="156">
        <f>ROUND(I244*H244,2)</f>
        <v>228</v>
      </c>
      <c r="K244" s="157"/>
      <c r="L244" s="29"/>
      <c r="M244" s="158" t="s">
        <v>1</v>
      </c>
      <c r="N244" s="159" t="s">
        <v>40</v>
      </c>
      <c r="O244" s="160">
        <v>0</v>
      </c>
      <c r="P244" s="160">
        <f>O244*H244</f>
        <v>0</v>
      </c>
      <c r="Q244" s="160">
        <v>0</v>
      </c>
      <c r="R244" s="160">
        <f>Q244*H244</f>
        <v>0</v>
      </c>
      <c r="S244" s="160">
        <v>0</v>
      </c>
      <c r="T244" s="160">
        <f>S244*H244</f>
        <v>0</v>
      </c>
      <c r="U244" s="161" t="s">
        <v>1</v>
      </c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62" t="s">
        <v>148</v>
      </c>
      <c r="AT244" s="162" t="s">
        <v>137</v>
      </c>
      <c r="AU244" s="162" t="s">
        <v>142</v>
      </c>
      <c r="AY244" s="14" t="s">
        <v>134</v>
      </c>
      <c r="BE244" s="163">
        <f>IF(N244="základná",J244,0)</f>
        <v>0</v>
      </c>
      <c r="BF244" s="163">
        <f>IF(N244="znížená",J244,0)</f>
        <v>228</v>
      </c>
      <c r="BG244" s="163">
        <f>IF(N244="zákl. prenesená",J244,0)</f>
        <v>0</v>
      </c>
      <c r="BH244" s="163">
        <f>IF(N244="zníž. prenesená",J244,0)</f>
        <v>0</v>
      </c>
      <c r="BI244" s="163">
        <f>IF(N244="nulová",J244,0)</f>
        <v>0</v>
      </c>
      <c r="BJ244" s="14" t="s">
        <v>142</v>
      </c>
      <c r="BK244" s="163">
        <f>ROUND(I244*H244,2)</f>
        <v>228</v>
      </c>
      <c r="BL244" s="14" t="s">
        <v>148</v>
      </c>
      <c r="BM244" s="162" t="s">
        <v>641</v>
      </c>
    </row>
    <row r="245" spans="1:65" s="2" customFormat="1">
      <c r="A245" s="28"/>
      <c r="B245" s="29"/>
      <c r="C245" s="28"/>
      <c r="D245" s="164" t="s">
        <v>143</v>
      </c>
      <c r="E245" s="28"/>
      <c r="F245" s="165" t="s">
        <v>1111</v>
      </c>
      <c r="G245" s="28"/>
      <c r="H245" s="28"/>
      <c r="I245" s="28"/>
      <c r="J245" s="28"/>
      <c r="K245" s="28"/>
      <c r="L245" s="29"/>
      <c r="M245" s="166"/>
      <c r="N245" s="167"/>
      <c r="O245" s="57"/>
      <c r="P245" s="57"/>
      <c r="Q245" s="57"/>
      <c r="R245" s="57"/>
      <c r="S245" s="57"/>
      <c r="T245" s="57"/>
      <c r="U245" s="5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T245" s="14" t="s">
        <v>143</v>
      </c>
      <c r="AU245" s="14" t="s">
        <v>142</v>
      </c>
    </row>
    <row r="246" spans="1:65" s="2" customFormat="1" ht="37.9" customHeight="1">
      <c r="A246" s="28"/>
      <c r="B246" s="150"/>
      <c r="C246" s="151" t="s">
        <v>231</v>
      </c>
      <c r="D246" s="151" t="s">
        <v>137</v>
      </c>
      <c r="E246" s="152" t="s">
        <v>667</v>
      </c>
      <c r="F246" s="153" t="s">
        <v>668</v>
      </c>
      <c r="G246" s="154" t="s">
        <v>531</v>
      </c>
      <c r="H246" s="155">
        <v>7.36</v>
      </c>
      <c r="I246" s="156">
        <v>84.63</v>
      </c>
      <c r="J246" s="156">
        <f>ROUND(I246*H246,2)</f>
        <v>622.88</v>
      </c>
      <c r="K246" s="157"/>
      <c r="L246" s="29"/>
      <c r="M246" s="158" t="s">
        <v>1</v>
      </c>
      <c r="N246" s="159" t="s">
        <v>40</v>
      </c>
      <c r="O246" s="160">
        <v>0</v>
      </c>
      <c r="P246" s="160">
        <f>O246*H246</f>
        <v>0</v>
      </c>
      <c r="Q246" s="160">
        <v>0</v>
      </c>
      <c r="R246" s="160">
        <f>Q246*H246</f>
        <v>0</v>
      </c>
      <c r="S246" s="160">
        <v>0</v>
      </c>
      <c r="T246" s="160">
        <f>S246*H246</f>
        <v>0</v>
      </c>
      <c r="U246" s="161" t="s">
        <v>1</v>
      </c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62" t="s">
        <v>148</v>
      </c>
      <c r="AT246" s="162" t="s">
        <v>137</v>
      </c>
      <c r="AU246" s="162" t="s">
        <v>142</v>
      </c>
      <c r="AY246" s="14" t="s">
        <v>134</v>
      </c>
      <c r="BE246" s="163">
        <f>IF(N246="základná",J246,0)</f>
        <v>0</v>
      </c>
      <c r="BF246" s="163">
        <f>IF(N246="znížená",J246,0)</f>
        <v>622.88</v>
      </c>
      <c r="BG246" s="163">
        <f>IF(N246="zákl. prenesená",J246,0)</f>
        <v>0</v>
      </c>
      <c r="BH246" s="163">
        <f>IF(N246="zníž. prenesená",J246,0)</f>
        <v>0</v>
      </c>
      <c r="BI246" s="163">
        <f>IF(N246="nulová",J246,0)</f>
        <v>0</v>
      </c>
      <c r="BJ246" s="14" t="s">
        <v>142</v>
      </c>
      <c r="BK246" s="163">
        <f>ROUND(I246*H246,2)</f>
        <v>622.88</v>
      </c>
      <c r="BL246" s="14" t="s">
        <v>148</v>
      </c>
      <c r="BM246" s="162" t="s">
        <v>644</v>
      </c>
    </row>
    <row r="247" spans="1:65" s="2" customFormat="1" ht="19.5">
      <c r="A247" s="28"/>
      <c r="B247" s="29"/>
      <c r="C247" s="28"/>
      <c r="D247" s="164" t="s">
        <v>143</v>
      </c>
      <c r="E247" s="28"/>
      <c r="F247" s="165" t="s">
        <v>668</v>
      </c>
      <c r="G247" s="28"/>
      <c r="H247" s="28"/>
      <c r="I247" s="28"/>
      <c r="J247" s="28"/>
      <c r="K247" s="28"/>
      <c r="L247" s="29"/>
      <c r="M247" s="166"/>
      <c r="N247" s="167"/>
      <c r="O247" s="57"/>
      <c r="P247" s="57"/>
      <c r="Q247" s="57"/>
      <c r="R247" s="57"/>
      <c r="S247" s="57"/>
      <c r="T247" s="57"/>
      <c r="U247" s="5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T247" s="14" t="s">
        <v>143</v>
      </c>
      <c r="AU247" s="14" t="s">
        <v>142</v>
      </c>
    </row>
    <row r="248" spans="1:65" s="2" customFormat="1" ht="37.9" customHeight="1">
      <c r="A248" s="28"/>
      <c r="B248" s="150"/>
      <c r="C248" s="151" t="s">
        <v>645</v>
      </c>
      <c r="D248" s="151" t="s">
        <v>137</v>
      </c>
      <c r="E248" s="152" t="s">
        <v>667</v>
      </c>
      <c r="F248" s="153" t="s">
        <v>668</v>
      </c>
      <c r="G248" s="154" t="s">
        <v>531</v>
      </c>
      <c r="H248" s="155">
        <v>20.57</v>
      </c>
      <c r="I248" s="156">
        <v>84.63</v>
      </c>
      <c r="J248" s="156">
        <f>ROUND(I248*H248,2)</f>
        <v>1740.84</v>
      </c>
      <c r="K248" s="157"/>
      <c r="L248" s="29"/>
      <c r="M248" s="158" t="s">
        <v>1</v>
      </c>
      <c r="N248" s="159" t="s">
        <v>40</v>
      </c>
      <c r="O248" s="160">
        <v>0</v>
      </c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0">
        <f>S248*H248</f>
        <v>0</v>
      </c>
      <c r="U248" s="161" t="s">
        <v>1</v>
      </c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62" t="s">
        <v>148</v>
      </c>
      <c r="AT248" s="162" t="s">
        <v>137</v>
      </c>
      <c r="AU248" s="162" t="s">
        <v>142</v>
      </c>
      <c r="AY248" s="14" t="s">
        <v>134</v>
      </c>
      <c r="BE248" s="163">
        <f>IF(N248="základná",J248,0)</f>
        <v>0</v>
      </c>
      <c r="BF248" s="163">
        <f>IF(N248="znížená",J248,0)</f>
        <v>1740.84</v>
      </c>
      <c r="BG248" s="163">
        <f>IF(N248="zákl. prenesená",J248,0)</f>
        <v>0</v>
      </c>
      <c r="BH248" s="163">
        <f>IF(N248="zníž. prenesená",J248,0)</f>
        <v>0</v>
      </c>
      <c r="BI248" s="163">
        <f>IF(N248="nulová",J248,0)</f>
        <v>0</v>
      </c>
      <c r="BJ248" s="14" t="s">
        <v>142</v>
      </c>
      <c r="BK248" s="163">
        <f>ROUND(I248*H248,2)</f>
        <v>1740.84</v>
      </c>
      <c r="BL248" s="14" t="s">
        <v>148</v>
      </c>
      <c r="BM248" s="162" t="s">
        <v>648</v>
      </c>
    </row>
    <row r="249" spans="1:65" s="2" customFormat="1" ht="19.5">
      <c r="A249" s="28"/>
      <c r="B249" s="29"/>
      <c r="C249" s="28"/>
      <c r="D249" s="164" t="s">
        <v>143</v>
      </c>
      <c r="E249" s="28"/>
      <c r="F249" s="165" t="s">
        <v>668</v>
      </c>
      <c r="G249" s="28"/>
      <c r="H249" s="28"/>
      <c r="I249" s="28"/>
      <c r="J249" s="28"/>
      <c r="K249" s="28"/>
      <c r="L249" s="29"/>
      <c r="M249" s="166"/>
      <c r="N249" s="167"/>
      <c r="O249" s="57"/>
      <c r="P249" s="57"/>
      <c r="Q249" s="57"/>
      <c r="R249" s="57"/>
      <c r="S249" s="57"/>
      <c r="T249" s="57"/>
      <c r="U249" s="5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T249" s="14" t="s">
        <v>143</v>
      </c>
      <c r="AU249" s="14" t="s">
        <v>142</v>
      </c>
    </row>
    <row r="250" spans="1:65" s="2" customFormat="1" ht="21.75" customHeight="1">
      <c r="A250" s="28"/>
      <c r="B250" s="150"/>
      <c r="C250" s="151" t="s">
        <v>235</v>
      </c>
      <c r="D250" s="151" t="s">
        <v>137</v>
      </c>
      <c r="E250" s="152" t="s">
        <v>688</v>
      </c>
      <c r="F250" s="153" t="s">
        <v>689</v>
      </c>
      <c r="G250" s="154" t="s">
        <v>140</v>
      </c>
      <c r="H250" s="155">
        <v>8.5</v>
      </c>
      <c r="I250" s="156">
        <v>4.95</v>
      </c>
      <c r="J250" s="156">
        <f>ROUND(I250*H250,2)</f>
        <v>42.08</v>
      </c>
      <c r="K250" s="157"/>
      <c r="L250" s="29"/>
      <c r="M250" s="158" t="s">
        <v>1</v>
      </c>
      <c r="N250" s="159" t="s">
        <v>40</v>
      </c>
      <c r="O250" s="160">
        <v>0</v>
      </c>
      <c r="P250" s="160">
        <f>O250*H250</f>
        <v>0</v>
      </c>
      <c r="Q250" s="160">
        <v>0</v>
      </c>
      <c r="R250" s="160">
        <f>Q250*H250</f>
        <v>0</v>
      </c>
      <c r="S250" s="160">
        <v>0</v>
      </c>
      <c r="T250" s="160">
        <f>S250*H250</f>
        <v>0</v>
      </c>
      <c r="U250" s="161" t="s">
        <v>1</v>
      </c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62" t="s">
        <v>148</v>
      </c>
      <c r="AT250" s="162" t="s">
        <v>137</v>
      </c>
      <c r="AU250" s="162" t="s">
        <v>142</v>
      </c>
      <c r="AY250" s="14" t="s">
        <v>134</v>
      </c>
      <c r="BE250" s="163">
        <f>IF(N250="základná",J250,0)</f>
        <v>0</v>
      </c>
      <c r="BF250" s="163">
        <f>IF(N250="znížená",J250,0)</f>
        <v>42.08</v>
      </c>
      <c r="BG250" s="163">
        <f>IF(N250="zákl. prenesená",J250,0)</f>
        <v>0</v>
      </c>
      <c r="BH250" s="163">
        <f>IF(N250="zníž. prenesená",J250,0)</f>
        <v>0</v>
      </c>
      <c r="BI250" s="163">
        <f>IF(N250="nulová",J250,0)</f>
        <v>0</v>
      </c>
      <c r="BJ250" s="14" t="s">
        <v>142</v>
      </c>
      <c r="BK250" s="163">
        <f>ROUND(I250*H250,2)</f>
        <v>42.08</v>
      </c>
      <c r="BL250" s="14" t="s">
        <v>148</v>
      </c>
      <c r="BM250" s="162" t="s">
        <v>651</v>
      </c>
    </row>
    <row r="251" spans="1:65" s="2" customFormat="1">
      <c r="A251" s="28"/>
      <c r="B251" s="29"/>
      <c r="C251" s="28"/>
      <c r="D251" s="164" t="s">
        <v>143</v>
      </c>
      <c r="E251" s="28"/>
      <c r="F251" s="165" t="s">
        <v>689</v>
      </c>
      <c r="G251" s="28"/>
      <c r="H251" s="28"/>
      <c r="I251" s="28"/>
      <c r="J251" s="28"/>
      <c r="K251" s="28"/>
      <c r="L251" s="29"/>
      <c r="M251" s="166"/>
      <c r="N251" s="167"/>
      <c r="O251" s="57"/>
      <c r="P251" s="57"/>
      <c r="Q251" s="57"/>
      <c r="R251" s="57"/>
      <c r="S251" s="57"/>
      <c r="T251" s="57"/>
      <c r="U251" s="5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T251" s="14" t="s">
        <v>143</v>
      </c>
      <c r="AU251" s="14" t="s">
        <v>142</v>
      </c>
    </row>
    <row r="252" spans="1:65" s="2" customFormat="1" ht="24.2" customHeight="1">
      <c r="A252" s="28"/>
      <c r="B252" s="150"/>
      <c r="C252" s="151" t="s">
        <v>652</v>
      </c>
      <c r="D252" s="151" t="s">
        <v>137</v>
      </c>
      <c r="E252" s="152" t="s">
        <v>1112</v>
      </c>
      <c r="F252" s="153" t="s">
        <v>1113</v>
      </c>
      <c r="G252" s="154" t="s">
        <v>531</v>
      </c>
      <c r="H252" s="155">
        <v>1.42</v>
      </c>
      <c r="I252" s="156">
        <v>55.31</v>
      </c>
      <c r="J252" s="156">
        <f>ROUND(I252*H252,2)</f>
        <v>78.540000000000006</v>
      </c>
      <c r="K252" s="157"/>
      <c r="L252" s="29"/>
      <c r="M252" s="158" t="s">
        <v>1</v>
      </c>
      <c r="N252" s="159" t="s">
        <v>40</v>
      </c>
      <c r="O252" s="160">
        <v>0</v>
      </c>
      <c r="P252" s="160">
        <f>O252*H252</f>
        <v>0</v>
      </c>
      <c r="Q252" s="160">
        <v>0</v>
      </c>
      <c r="R252" s="160">
        <f>Q252*H252</f>
        <v>0</v>
      </c>
      <c r="S252" s="160">
        <v>0</v>
      </c>
      <c r="T252" s="160">
        <f>S252*H252</f>
        <v>0</v>
      </c>
      <c r="U252" s="161" t="s">
        <v>1</v>
      </c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62" t="s">
        <v>148</v>
      </c>
      <c r="AT252" s="162" t="s">
        <v>137</v>
      </c>
      <c r="AU252" s="162" t="s">
        <v>142</v>
      </c>
      <c r="AY252" s="14" t="s">
        <v>134</v>
      </c>
      <c r="BE252" s="163">
        <f>IF(N252="základná",J252,0)</f>
        <v>0</v>
      </c>
      <c r="BF252" s="163">
        <f>IF(N252="znížená",J252,0)</f>
        <v>78.540000000000006</v>
      </c>
      <c r="BG252" s="163">
        <f>IF(N252="zákl. prenesená",J252,0)</f>
        <v>0</v>
      </c>
      <c r="BH252" s="163">
        <f>IF(N252="zníž. prenesená",J252,0)</f>
        <v>0</v>
      </c>
      <c r="BI252" s="163">
        <f>IF(N252="nulová",J252,0)</f>
        <v>0</v>
      </c>
      <c r="BJ252" s="14" t="s">
        <v>142</v>
      </c>
      <c r="BK252" s="163">
        <f>ROUND(I252*H252,2)</f>
        <v>78.540000000000006</v>
      </c>
      <c r="BL252" s="14" t="s">
        <v>148</v>
      </c>
      <c r="BM252" s="162" t="s">
        <v>655</v>
      </c>
    </row>
    <row r="253" spans="1:65" s="2" customFormat="1" ht="19.5">
      <c r="A253" s="28"/>
      <c r="B253" s="29"/>
      <c r="C253" s="28"/>
      <c r="D253" s="164" t="s">
        <v>143</v>
      </c>
      <c r="E253" s="28"/>
      <c r="F253" s="165" t="s">
        <v>1113</v>
      </c>
      <c r="G253" s="28"/>
      <c r="H253" s="28"/>
      <c r="I253" s="28"/>
      <c r="J253" s="28"/>
      <c r="K253" s="28"/>
      <c r="L253" s="29"/>
      <c r="M253" s="166"/>
      <c r="N253" s="167"/>
      <c r="O253" s="57"/>
      <c r="P253" s="57"/>
      <c r="Q253" s="57"/>
      <c r="R253" s="57"/>
      <c r="S253" s="57"/>
      <c r="T253" s="57"/>
      <c r="U253" s="5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T253" s="14" t="s">
        <v>143</v>
      </c>
      <c r="AU253" s="14" t="s">
        <v>142</v>
      </c>
    </row>
    <row r="254" spans="1:65" s="2" customFormat="1" ht="37.9" customHeight="1">
      <c r="A254" s="28"/>
      <c r="B254" s="150"/>
      <c r="C254" s="151" t="s">
        <v>238</v>
      </c>
      <c r="D254" s="151" t="s">
        <v>137</v>
      </c>
      <c r="E254" s="152" t="s">
        <v>698</v>
      </c>
      <c r="F254" s="153" t="s">
        <v>699</v>
      </c>
      <c r="G254" s="154" t="s">
        <v>401</v>
      </c>
      <c r="H254" s="155">
        <v>857.32</v>
      </c>
      <c r="I254" s="156">
        <v>0.86</v>
      </c>
      <c r="J254" s="156">
        <f>ROUND(I254*H254,2)</f>
        <v>737.3</v>
      </c>
      <c r="K254" s="157"/>
      <c r="L254" s="29"/>
      <c r="M254" s="158" t="s">
        <v>1</v>
      </c>
      <c r="N254" s="159" t="s">
        <v>40</v>
      </c>
      <c r="O254" s="160">
        <v>0</v>
      </c>
      <c r="P254" s="160">
        <f>O254*H254</f>
        <v>0</v>
      </c>
      <c r="Q254" s="160">
        <v>0</v>
      </c>
      <c r="R254" s="160">
        <f>Q254*H254</f>
        <v>0</v>
      </c>
      <c r="S254" s="160">
        <v>0</v>
      </c>
      <c r="T254" s="160">
        <f>S254*H254</f>
        <v>0</v>
      </c>
      <c r="U254" s="161" t="s">
        <v>1</v>
      </c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62" t="s">
        <v>148</v>
      </c>
      <c r="AT254" s="162" t="s">
        <v>137</v>
      </c>
      <c r="AU254" s="162" t="s">
        <v>142</v>
      </c>
      <c r="AY254" s="14" t="s">
        <v>134</v>
      </c>
      <c r="BE254" s="163">
        <f>IF(N254="základná",J254,0)</f>
        <v>0</v>
      </c>
      <c r="BF254" s="163">
        <f>IF(N254="znížená",J254,0)</f>
        <v>737.3</v>
      </c>
      <c r="BG254" s="163">
        <f>IF(N254="zákl. prenesená",J254,0)</f>
        <v>0</v>
      </c>
      <c r="BH254" s="163">
        <f>IF(N254="zníž. prenesená",J254,0)</f>
        <v>0</v>
      </c>
      <c r="BI254" s="163">
        <f>IF(N254="nulová",J254,0)</f>
        <v>0</v>
      </c>
      <c r="BJ254" s="14" t="s">
        <v>142</v>
      </c>
      <c r="BK254" s="163">
        <f>ROUND(I254*H254,2)</f>
        <v>737.3</v>
      </c>
      <c r="BL254" s="14" t="s">
        <v>148</v>
      </c>
      <c r="BM254" s="162" t="s">
        <v>658</v>
      </c>
    </row>
    <row r="255" spans="1:65" s="2" customFormat="1" ht="19.5">
      <c r="A255" s="28"/>
      <c r="B255" s="29"/>
      <c r="C255" s="28"/>
      <c r="D255" s="164" t="s">
        <v>143</v>
      </c>
      <c r="E255" s="28"/>
      <c r="F255" s="165" t="s">
        <v>699</v>
      </c>
      <c r="G255" s="28"/>
      <c r="H255" s="28"/>
      <c r="I255" s="28"/>
      <c r="J255" s="28"/>
      <c r="K255" s="28"/>
      <c r="L255" s="29"/>
      <c r="M255" s="166"/>
      <c r="N255" s="167"/>
      <c r="O255" s="57"/>
      <c r="P255" s="57"/>
      <c r="Q255" s="57"/>
      <c r="R255" s="57"/>
      <c r="S255" s="57"/>
      <c r="T255" s="57"/>
      <c r="U255" s="5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T255" s="14" t="s">
        <v>143</v>
      </c>
      <c r="AU255" s="14" t="s">
        <v>142</v>
      </c>
    </row>
    <row r="256" spans="1:65" s="2" customFormat="1" ht="24.2" customHeight="1">
      <c r="A256" s="28"/>
      <c r="B256" s="150"/>
      <c r="C256" s="151" t="s">
        <v>659</v>
      </c>
      <c r="D256" s="151" t="s">
        <v>137</v>
      </c>
      <c r="E256" s="152" t="s">
        <v>702</v>
      </c>
      <c r="F256" s="153" t="s">
        <v>703</v>
      </c>
      <c r="G256" s="154" t="s">
        <v>401</v>
      </c>
      <c r="H256" s="155">
        <v>5.58</v>
      </c>
      <c r="I256" s="156">
        <v>1.73</v>
      </c>
      <c r="J256" s="156">
        <f>ROUND(I256*H256,2)</f>
        <v>9.65</v>
      </c>
      <c r="K256" s="157"/>
      <c r="L256" s="29"/>
      <c r="M256" s="158" t="s">
        <v>1</v>
      </c>
      <c r="N256" s="159" t="s">
        <v>40</v>
      </c>
      <c r="O256" s="160">
        <v>0</v>
      </c>
      <c r="P256" s="160">
        <f>O256*H256</f>
        <v>0</v>
      </c>
      <c r="Q256" s="160">
        <v>0</v>
      </c>
      <c r="R256" s="160">
        <f>Q256*H256</f>
        <v>0</v>
      </c>
      <c r="S256" s="160">
        <v>0</v>
      </c>
      <c r="T256" s="160">
        <f>S256*H256</f>
        <v>0</v>
      </c>
      <c r="U256" s="161" t="s">
        <v>1</v>
      </c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62" t="s">
        <v>148</v>
      </c>
      <c r="AT256" s="162" t="s">
        <v>137</v>
      </c>
      <c r="AU256" s="162" t="s">
        <v>142</v>
      </c>
      <c r="AY256" s="14" t="s">
        <v>134</v>
      </c>
      <c r="BE256" s="163">
        <f>IF(N256="základná",J256,0)</f>
        <v>0</v>
      </c>
      <c r="BF256" s="163">
        <f>IF(N256="znížená",J256,0)</f>
        <v>9.65</v>
      </c>
      <c r="BG256" s="163">
        <f>IF(N256="zákl. prenesená",J256,0)</f>
        <v>0</v>
      </c>
      <c r="BH256" s="163">
        <f>IF(N256="zníž. prenesená",J256,0)</f>
        <v>0</v>
      </c>
      <c r="BI256" s="163">
        <f>IF(N256="nulová",J256,0)</f>
        <v>0</v>
      </c>
      <c r="BJ256" s="14" t="s">
        <v>142</v>
      </c>
      <c r="BK256" s="163">
        <f>ROUND(I256*H256,2)</f>
        <v>9.65</v>
      </c>
      <c r="BL256" s="14" t="s">
        <v>148</v>
      </c>
      <c r="BM256" s="162" t="s">
        <v>662</v>
      </c>
    </row>
    <row r="257" spans="1:65" s="2" customFormat="1" ht="19.5">
      <c r="A257" s="28"/>
      <c r="B257" s="29"/>
      <c r="C257" s="28"/>
      <c r="D257" s="164" t="s">
        <v>143</v>
      </c>
      <c r="E257" s="28"/>
      <c r="F257" s="165" t="s">
        <v>703</v>
      </c>
      <c r="G257" s="28"/>
      <c r="H257" s="28"/>
      <c r="I257" s="28"/>
      <c r="J257" s="28"/>
      <c r="K257" s="28"/>
      <c r="L257" s="29"/>
      <c r="M257" s="166"/>
      <c r="N257" s="167"/>
      <c r="O257" s="57"/>
      <c r="P257" s="57"/>
      <c r="Q257" s="57"/>
      <c r="R257" s="57"/>
      <c r="S257" s="57"/>
      <c r="T257" s="57"/>
      <c r="U257" s="5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T257" s="14" t="s">
        <v>143</v>
      </c>
      <c r="AU257" s="14" t="s">
        <v>142</v>
      </c>
    </row>
    <row r="258" spans="1:65" s="2" customFormat="1" ht="24.2" customHeight="1">
      <c r="A258" s="28"/>
      <c r="B258" s="150"/>
      <c r="C258" s="151" t="s">
        <v>242</v>
      </c>
      <c r="D258" s="151" t="s">
        <v>137</v>
      </c>
      <c r="E258" s="152" t="s">
        <v>705</v>
      </c>
      <c r="F258" s="153" t="s">
        <v>706</v>
      </c>
      <c r="G258" s="154" t="s">
        <v>401</v>
      </c>
      <c r="H258" s="155">
        <v>80.28</v>
      </c>
      <c r="I258" s="156">
        <v>2.48</v>
      </c>
      <c r="J258" s="156">
        <f>ROUND(I258*H258,2)</f>
        <v>199.09</v>
      </c>
      <c r="K258" s="157"/>
      <c r="L258" s="29"/>
      <c r="M258" s="158" t="s">
        <v>1</v>
      </c>
      <c r="N258" s="159" t="s">
        <v>40</v>
      </c>
      <c r="O258" s="160">
        <v>0</v>
      </c>
      <c r="P258" s="160">
        <f>O258*H258</f>
        <v>0</v>
      </c>
      <c r="Q258" s="160">
        <v>0</v>
      </c>
      <c r="R258" s="160">
        <f>Q258*H258</f>
        <v>0</v>
      </c>
      <c r="S258" s="160">
        <v>0</v>
      </c>
      <c r="T258" s="160">
        <f>S258*H258</f>
        <v>0</v>
      </c>
      <c r="U258" s="161" t="s">
        <v>1</v>
      </c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62" t="s">
        <v>148</v>
      </c>
      <c r="AT258" s="162" t="s">
        <v>137</v>
      </c>
      <c r="AU258" s="162" t="s">
        <v>142</v>
      </c>
      <c r="AY258" s="14" t="s">
        <v>134</v>
      </c>
      <c r="BE258" s="163">
        <f>IF(N258="základná",J258,0)</f>
        <v>0</v>
      </c>
      <c r="BF258" s="163">
        <f>IF(N258="znížená",J258,0)</f>
        <v>199.09</v>
      </c>
      <c r="BG258" s="163">
        <f>IF(N258="zákl. prenesená",J258,0)</f>
        <v>0</v>
      </c>
      <c r="BH258" s="163">
        <f>IF(N258="zníž. prenesená",J258,0)</f>
        <v>0</v>
      </c>
      <c r="BI258" s="163">
        <f>IF(N258="nulová",J258,0)</f>
        <v>0</v>
      </c>
      <c r="BJ258" s="14" t="s">
        <v>142</v>
      </c>
      <c r="BK258" s="163">
        <f>ROUND(I258*H258,2)</f>
        <v>199.09</v>
      </c>
      <c r="BL258" s="14" t="s">
        <v>148</v>
      </c>
      <c r="BM258" s="162" t="s">
        <v>665</v>
      </c>
    </row>
    <row r="259" spans="1:65" s="2" customFormat="1" ht="19.5">
      <c r="A259" s="28"/>
      <c r="B259" s="29"/>
      <c r="C259" s="28"/>
      <c r="D259" s="164" t="s">
        <v>143</v>
      </c>
      <c r="E259" s="28"/>
      <c r="F259" s="165" t="s">
        <v>706</v>
      </c>
      <c r="G259" s="28"/>
      <c r="H259" s="28"/>
      <c r="I259" s="28"/>
      <c r="J259" s="28"/>
      <c r="K259" s="28"/>
      <c r="L259" s="29"/>
      <c r="M259" s="166"/>
      <c r="N259" s="167"/>
      <c r="O259" s="57"/>
      <c r="P259" s="57"/>
      <c r="Q259" s="57"/>
      <c r="R259" s="57"/>
      <c r="S259" s="57"/>
      <c r="T259" s="57"/>
      <c r="U259" s="5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T259" s="14" t="s">
        <v>143</v>
      </c>
      <c r="AU259" s="14" t="s">
        <v>142</v>
      </c>
    </row>
    <row r="260" spans="1:65" s="2" customFormat="1" ht="21.75" customHeight="1">
      <c r="A260" s="28"/>
      <c r="B260" s="150"/>
      <c r="C260" s="151" t="s">
        <v>666</v>
      </c>
      <c r="D260" s="151" t="s">
        <v>137</v>
      </c>
      <c r="E260" s="152" t="s">
        <v>709</v>
      </c>
      <c r="F260" s="153" t="s">
        <v>710</v>
      </c>
      <c r="G260" s="154" t="s">
        <v>711</v>
      </c>
      <c r="H260" s="155">
        <v>486.64</v>
      </c>
      <c r="I260" s="156">
        <v>13.57</v>
      </c>
      <c r="J260" s="156">
        <f>ROUND(I260*H260,2)</f>
        <v>6603.7</v>
      </c>
      <c r="K260" s="157"/>
      <c r="L260" s="29"/>
      <c r="M260" s="158" t="s">
        <v>1</v>
      </c>
      <c r="N260" s="159" t="s">
        <v>40</v>
      </c>
      <c r="O260" s="160">
        <v>0</v>
      </c>
      <c r="P260" s="160">
        <f>O260*H260</f>
        <v>0</v>
      </c>
      <c r="Q260" s="160">
        <v>0</v>
      </c>
      <c r="R260" s="160">
        <f>Q260*H260</f>
        <v>0</v>
      </c>
      <c r="S260" s="160">
        <v>0</v>
      </c>
      <c r="T260" s="160">
        <f>S260*H260</f>
        <v>0</v>
      </c>
      <c r="U260" s="161" t="s">
        <v>1</v>
      </c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62" t="s">
        <v>148</v>
      </c>
      <c r="AT260" s="162" t="s">
        <v>137</v>
      </c>
      <c r="AU260" s="162" t="s">
        <v>142</v>
      </c>
      <c r="AY260" s="14" t="s">
        <v>134</v>
      </c>
      <c r="BE260" s="163">
        <f>IF(N260="základná",J260,0)</f>
        <v>0</v>
      </c>
      <c r="BF260" s="163">
        <f>IF(N260="znížená",J260,0)</f>
        <v>6603.7</v>
      </c>
      <c r="BG260" s="163">
        <f>IF(N260="zákl. prenesená",J260,0)</f>
        <v>0</v>
      </c>
      <c r="BH260" s="163">
        <f>IF(N260="zníž. prenesená",J260,0)</f>
        <v>0</v>
      </c>
      <c r="BI260" s="163">
        <f>IF(N260="nulová",J260,0)</f>
        <v>0</v>
      </c>
      <c r="BJ260" s="14" t="s">
        <v>142</v>
      </c>
      <c r="BK260" s="163">
        <f>ROUND(I260*H260,2)</f>
        <v>6603.7</v>
      </c>
      <c r="BL260" s="14" t="s">
        <v>148</v>
      </c>
      <c r="BM260" s="162" t="s">
        <v>669</v>
      </c>
    </row>
    <row r="261" spans="1:65" s="2" customFormat="1">
      <c r="A261" s="28"/>
      <c r="B261" s="29"/>
      <c r="C261" s="28"/>
      <c r="D261" s="164" t="s">
        <v>143</v>
      </c>
      <c r="E261" s="28"/>
      <c r="F261" s="165" t="s">
        <v>710</v>
      </c>
      <c r="G261" s="28"/>
      <c r="H261" s="28"/>
      <c r="I261" s="28"/>
      <c r="J261" s="28"/>
      <c r="K261" s="28"/>
      <c r="L261" s="29"/>
      <c r="M261" s="166"/>
      <c r="N261" s="167"/>
      <c r="O261" s="57"/>
      <c r="P261" s="57"/>
      <c r="Q261" s="57"/>
      <c r="R261" s="57"/>
      <c r="S261" s="57"/>
      <c r="T261" s="57"/>
      <c r="U261" s="5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T261" s="14" t="s">
        <v>143</v>
      </c>
      <c r="AU261" s="14" t="s">
        <v>142</v>
      </c>
    </row>
    <row r="262" spans="1:65" s="2" customFormat="1" ht="16.5" customHeight="1">
      <c r="A262" s="28"/>
      <c r="B262" s="150"/>
      <c r="C262" s="151" t="s">
        <v>245</v>
      </c>
      <c r="D262" s="151" t="s">
        <v>137</v>
      </c>
      <c r="E262" s="152" t="s">
        <v>713</v>
      </c>
      <c r="F262" s="153" t="s">
        <v>714</v>
      </c>
      <c r="G262" s="154" t="s">
        <v>711</v>
      </c>
      <c r="H262" s="155">
        <v>2433.1999999999998</v>
      </c>
      <c r="I262" s="156">
        <v>4.5599999999999996</v>
      </c>
      <c r="J262" s="156">
        <f>ROUND(I262*H262,2)</f>
        <v>11095.39</v>
      </c>
      <c r="K262" s="157"/>
      <c r="L262" s="29"/>
      <c r="M262" s="158" t="s">
        <v>1</v>
      </c>
      <c r="N262" s="159" t="s">
        <v>40</v>
      </c>
      <c r="O262" s="160">
        <v>0</v>
      </c>
      <c r="P262" s="160">
        <f>O262*H262</f>
        <v>0</v>
      </c>
      <c r="Q262" s="160">
        <v>0</v>
      </c>
      <c r="R262" s="160">
        <f>Q262*H262</f>
        <v>0</v>
      </c>
      <c r="S262" s="160">
        <v>0</v>
      </c>
      <c r="T262" s="160">
        <f>S262*H262</f>
        <v>0</v>
      </c>
      <c r="U262" s="161" t="s">
        <v>1</v>
      </c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62" t="s">
        <v>148</v>
      </c>
      <c r="AT262" s="162" t="s">
        <v>137</v>
      </c>
      <c r="AU262" s="162" t="s">
        <v>142</v>
      </c>
      <c r="AY262" s="14" t="s">
        <v>134</v>
      </c>
      <c r="BE262" s="163">
        <f>IF(N262="základná",J262,0)</f>
        <v>0</v>
      </c>
      <c r="BF262" s="163">
        <f>IF(N262="znížená",J262,0)</f>
        <v>11095.39</v>
      </c>
      <c r="BG262" s="163">
        <f>IF(N262="zákl. prenesená",J262,0)</f>
        <v>0</v>
      </c>
      <c r="BH262" s="163">
        <f>IF(N262="zníž. prenesená",J262,0)</f>
        <v>0</v>
      </c>
      <c r="BI262" s="163">
        <f>IF(N262="nulová",J262,0)</f>
        <v>0</v>
      </c>
      <c r="BJ262" s="14" t="s">
        <v>142</v>
      </c>
      <c r="BK262" s="163">
        <f>ROUND(I262*H262,2)</f>
        <v>11095.39</v>
      </c>
      <c r="BL262" s="14" t="s">
        <v>148</v>
      </c>
      <c r="BM262" s="162" t="s">
        <v>672</v>
      </c>
    </row>
    <row r="263" spans="1:65" s="2" customFormat="1">
      <c r="A263" s="28"/>
      <c r="B263" s="29"/>
      <c r="C263" s="28"/>
      <c r="D263" s="164" t="s">
        <v>143</v>
      </c>
      <c r="E263" s="28"/>
      <c r="F263" s="165" t="s">
        <v>714</v>
      </c>
      <c r="G263" s="28"/>
      <c r="H263" s="28"/>
      <c r="I263" s="28"/>
      <c r="J263" s="28"/>
      <c r="K263" s="28"/>
      <c r="L263" s="29"/>
      <c r="M263" s="166"/>
      <c r="N263" s="167"/>
      <c r="O263" s="57"/>
      <c r="P263" s="57"/>
      <c r="Q263" s="57"/>
      <c r="R263" s="57"/>
      <c r="S263" s="57"/>
      <c r="T263" s="57"/>
      <c r="U263" s="5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T263" s="14" t="s">
        <v>143</v>
      </c>
      <c r="AU263" s="14" t="s">
        <v>142</v>
      </c>
    </row>
    <row r="264" spans="1:65" s="2" customFormat="1" ht="16.5" customHeight="1">
      <c r="A264" s="28"/>
      <c r="B264" s="150"/>
      <c r="C264" s="151" t="s">
        <v>673</v>
      </c>
      <c r="D264" s="151" t="s">
        <v>137</v>
      </c>
      <c r="E264" s="152" t="s">
        <v>717</v>
      </c>
      <c r="F264" s="153" t="s">
        <v>718</v>
      </c>
      <c r="G264" s="154" t="s">
        <v>151</v>
      </c>
      <c r="H264" s="155">
        <v>16.600000000000001</v>
      </c>
      <c r="I264" s="156">
        <v>32.020000000000003</v>
      </c>
      <c r="J264" s="156">
        <f>ROUND(I264*H264,2)</f>
        <v>531.53</v>
      </c>
      <c r="K264" s="157"/>
      <c r="L264" s="29"/>
      <c r="M264" s="158" t="s">
        <v>1</v>
      </c>
      <c r="N264" s="159" t="s">
        <v>40</v>
      </c>
      <c r="O264" s="160">
        <v>0</v>
      </c>
      <c r="P264" s="160">
        <f>O264*H264</f>
        <v>0</v>
      </c>
      <c r="Q264" s="160">
        <v>0</v>
      </c>
      <c r="R264" s="160">
        <f>Q264*H264</f>
        <v>0</v>
      </c>
      <c r="S264" s="160">
        <v>0</v>
      </c>
      <c r="T264" s="160">
        <f>S264*H264</f>
        <v>0</v>
      </c>
      <c r="U264" s="161" t="s">
        <v>1</v>
      </c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62" t="s">
        <v>148</v>
      </c>
      <c r="AT264" s="162" t="s">
        <v>137</v>
      </c>
      <c r="AU264" s="162" t="s">
        <v>142</v>
      </c>
      <c r="AY264" s="14" t="s">
        <v>134</v>
      </c>
      <c r="BE264" s="163">
        <f>IF(N264="základná",J264,0)</f>
        <v>0</v>
      </c>
      <c r="BF264" s="163">
        <f>IF(N264="znížená",J264,0)</f>
        <v>531.53</v>
      </c>
      <c r="BG264" s="163">
        <f>IF(N264="zákl. prenesená",J264,0)</f>
        <v>0</v>
      </c>
      <c r="BH264" s="163">
        <f>IF(N264="zníž. prenesená",J264,0)</f>
        <v>0</v>
      </c>
      <c r="BI264" s="163">
        <f>IF(N264="nulová",J264,0)</f>
        <v>0</v>
      </c>
      <c r="BJ264" s="14" t="s">
        <v>142</v>
      </c>
      <c r="BK264" s="163">
        <f>ROUND(I264*H264,2)</f>
        <v>531.53</v>
      </c>
      <c r="BL264" s="14" t="s">
        <v>148</v>
      </c>
      <c r="BM264" s="162" t="s">
        <v>676</v>
      </c>
    </row>
    <row r="265" spans="1:65" s="2" customFormat="1">
      <c r="A265" s="28"/>
      <c r="B265" s="29"/>
      <c r="C265" s="28"/>
      <c r="D265" s="164" t="s">
        <v>143</v>
      </c>
      <c r="E265" s="28"/>
      <c r="F265" s="165" t="s">
        <v>718</v>
      </c>
      <c r="G265" s="28"/>
      <c r="H265" s="28"/>
      <c r="I265" s="28"/>
      <c r="J265" s="28"/>
      <c r="K265" s="28"/>
      <c r="L265" s="29"/>
      <c r="M265" s="166"/>
      <c r="N265" s="167"/>
      <c r="O265" s="57"/>
      <c r="P265" s="57"/>
      <c r="Q265" s="57"/>
      <c r="R265" s="57"/>
      <c r="S265" s="57"/>
      <c r="T265" s="57"/>
      <c r="U265" s="5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T265" s="14" t="s">
        <v>143</v>
      </c>
      <c r="AU265" s="14" t="s">
        <v>142</v>
      </c>
    </row>
    <row r="266" spans="1:65" s="2" customFormat="1" ht="21.75" customHeight="1">
      <c r="A266" s="28"/>
      <c r="B266" s="150"/>
      <c r="C266" s="151" t="s">
        <v>249</v>
      </c>
      <c r="D266" s="151" t="s">
        <v>137</v>
      </c>
      <c r="E266" s="152" t="s">
        <v>720</v>
      </c>
      <c r="F266" s="153" t="s">
        <v>721</v>
      </c>
      <c r="G266" s="154" t="s">
        <v>140</v>
      </c>
      <c r="H266" s="155">
        <v>16.600000000000001</v>
      </c>
      <c r="I266" s="156">
        <v>8.7200000000000006</v>
      </c>
      <c r="J266" s="156">
        <f>ROUND(I266*H266,2)</f>
        <v>144.75</v>
      </c>
      <c r="K266" s="157"/>
      <c r="L266" s="29"/>
      <c r="M266" s="158" t="s">
        <v>1</v>
      </c>
      <c r="N266" s="159" t="s">
        <v>40</v>
      </c>
      <c r="O266" s="160">
        <v>0</v>
      </c>
      <c r="P266" s="160">
        <f>O266*H266</f>
        <v>0</v>
      </c>
      <c r="Q266" s="160">
        <v>0</v>
      </c>
      <c r="R266" s="160">
        <f>Q266*H266</f>
        <v>0</v>
      </c>
      <c r="S266" s="160">
        <v>0</v>
      </c>
      <c r="T266" s="160">
        <f>S266*H266</f>
        <v>0</v>
      </c>
      <c r="U266" s="161" t="s">
        <v>1</v>
      </c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62" t="s">
        <v>148</v>
      </c>
      <c r="AT266" s="162" t="s">
        <v>137</v>
      </c>
      <c r="AU266" s="162" t="s">
        <v>142</v>
      </c>
      <c r="AY266" s="14" t="s">
        <v>134</v>
      </c>
      <c r="BE266" s="163">
        <f>IF(N266="základná",J266,0)</f>
        <v>0</v>
      </c>
      <c r="BF266" s="163">
        <f>IF(N266="znížená",J266,0)</f>
        <v>144.75</v>
      </c>
      <c r="BG266" s="163">
        <f>IF(N266="zákl. prenesená",J266,0)</f>
        <v>0</v>
      </c>
      <c r="BH266" s="163">
        <f>IF(N266="zníž. prenesená",J266,0)</f>
        <v>0</v>
      </c>
      <c r="BI266" s="163">
        <f>IF(N266="nulová",J266,0)</f>
        <v>0</v>
      </c>
      <c r="BJ266" s="14" t="s">
        <v>142</v>
      </c>
      <c r="BK266" s="163">
        <f>ROUND(I266*H266,2)</f>
        <v>144.75</v>
      </c>
      <c r="BL266" s="14" t="s">
        <v>148</v>
      </c>
      <c r="BM266" s="162" t="s">
        <v>679</v>
      </c>
    </row>
    <row r="267" spans="1:65" s="2" customFormat="1">
      <c r="A267" s="28"/>
      <c r="B267" s="29"/>
      <c r="C267" s="28"/>
      <c r="D267" s="164" t="s">
        <v>143</v>
      </c>
      <c r="E267" s="28"/>
      <c r="F267" s="165" t="s">
        <v>721</v>
      </c>
      <c r="G267" s="28"/>
      <c r="H267" s="28"/>
      <c r="I267" s="28"/>
      <c r="J267" s="28"/>
      <c r="K267" s="28"/>
      <c r="L267" s="29"/>
      <c r="M267" s="166"/>
      <c r="N267" s="167"/>
      <c r="O267" s="57"/>
      <c r="P267" s="57"/>
      <c r="Q267" s="57"/>
      <c r="R267" s="57"/>
      <c r="S267" s="57"/>
      <c r="T267" s="57"/>
      <c r="U267" s="5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T267" s="14" t="s">
        <v>143</v>
      </c>
      <c r="AU267" s="14" t="s">
        <v>142</v>
      </c>
    </row>
    <row r="268" spans="1:65" s="2" customFormat="1" ht="21.75" customHeight="1">
      <c r="A268" s="28"/>
      <c r="B268" s="150"/>
      <c r="C268" s="151" t="s">
        <v>680</v>
      </c>
      <c r="D268" s="151" t="s">
        <v>137</v>
      </c>
      <c r="E268" s="152" t="s">
        <v>724</v>
      </c>
      <c r="F268" s="153" t="s">
        <v>725</v>
      </c>
      <c r="G268" s="154" t="s">
        <v>711</v>
      </c>
      <c r="H268" s="155">
        <v>486.64</v>
      </c>
      <c r="I268" s="156">
        <v>12.51</v>
      </c>
      <c r="J268" s="156">
        <f>ROUND(I268*H268,2)</f>
        <v>6087.87</v>
      </c>
      <c r="K268" s="157"/>
      <c r="L268" s="29"/>
      <c r="M268" s="158" t="s">
        <v>1</v>
      </c>
      <c r="N268" s="159" t="s">
        <v>40</v>
      </c>
      <c r="O268" s="160">
        <v>0</v>
      </c>
      <c r="P268" s="160">
        <f>O268*H268</f>
        <v>0</v>
      </c>
      <c r="Q268" s="160">
        <v>0</v>
      </c>
      <c r="R268" s="160">
        <f>Q268*H268</f>
        <v>0</v>
      </c>
      <c r="S268" s="160">
        <v>0</v>
      </c>
      <c r="T268" s="160">
        <f>S268*H268</f>
        <v>0</v>
      </c>
      <c r="U268" s="161" t="s">
        <v>1</v>
      </c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62" t="s">
        <v>148</v>
      </c>
      <c r="AT268" s="162" t="s">
        <v>137</v>
      </c>
      <c r="AU268" s="162" t="s">
        <v>142</v>
      </c>
      <c r="AY268" s="14" t="s">
        <v>134</v>
      </c>
      <c r="BE268" s="163">
        <f>IF(N268="základná",J268,0)</f>
        <v>0</v>
      </c>
      <c r="BF268" s="163">
        <f>IF(N268="znížená",J268,0)</f>
        <v>6087.87</v>
      </c>
      <c r="BG268" s="163">
        <f>IF(N268="zákl. prenesená",J268,0)</f>
        <v>0</v>
      </c>
      <c r="BH268" s="163">
        <f>IF(N268="zníž. prenesená",J268,0)</f>
        <v>0</v>
      </c>
      <c r="BI268" s="163">
        <f>IF(N268="nulová",J268,0)</f>
        <v>0</v>
      </c>
      <c r="BJ268" s="14" t="s">
        <v>142</v>
      </c>
      <c r="BK268" s="163">
        <f>ROUND(I268*H268,2)</f>
        <v>6087.87</v>
      </c>
      <c r="BL268" s="14" t="s">
        <v>148</v>
      </c>
      <c r="BM268" s="162" t="s">
        <v>683</v>
      </c>
    </row>
    <row r="269" spans="1:65" s="2" customFormat="1">
      <c r="A269" s="28"/>
      <c r="B269" s="29"/>
      <c r="C269" s="28"/>
      <c r="D269" s="164" t="s">
        <v>143</v>
      </c>
      <c r="E269" s="28"/>
      <c r="F269" s="165" t="s">
        <v>725</v>
      </c>
      <c r="G269" s="28"/>
      <c r="H269" s="28"/>
      <c r="I269" s="28"/>
      <c r="J269" s="28"/>
      <c r="K269" s="28"/>
      <c r="L269" s="29"/>
      <c r="M269" s="166"/>
      <c r="N269" s="167"/>
      <c r="O269" s="57"/>
      <c r="P269" s="57"/>
      <c r="Q269" s="57"/>
      <c r="R269" s="57"/>
      <c r="S269" s="57"/>
      <c r="T269" s="57"/>
      <c r="U269" s="5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T269" s="14" t="s">
        <v>143</v>
      </c>
      <c r="AU269" s="14" t="s">
        <v>142</v>
      </c>
    </row>
    <row r="270" spans="1:65" s="2" customFormat="1" ht="24.2" customHeight="1">
      <c r="A270" s="28"/>
      <c r="B270" s="150"/>
      <c r="C270" s="151" t="s">
        <v>141</v>
      </c>
      <c r="D270" s="151" t="s">
        <v>137</v>
      </c>
      <c r="E270" s="152" t="s">
        <v>727</v>
      </c>
      <c r="F270" s="153" t="s">
        <v>728</v>
      </c>
      <c r="G270" s="154" t="s">
        <v>711</v>
      </c>
      <c r="H270" s="155">
        <v>9246.16</v>
      </c>
      <c r="I270" s="156">
        <v>0.39</v>
      </c>
      <c r="J270" s="156">
        <f>ROUND(I270*H270,2)</f>
        <v>3606</v>
      </c>
      <c r="K270" s="157"/>
      <c r="L270" s="29"/>
      <c r="M270" s="158" t="s">
        <v>1</v>
      </c>
      <c r="N270" s="159" t="s">
        <v>40</v>
      </c>
      <c r="O270" s="160">
        <v>0</v>
      </c>
      <c r="P270" s="160">
        <f>O270*H270</f>
        <v>0</v>
      </c>
      <c r="Q270" s="160">
        <v>0</v>
      </c>
      <c r="R270" s="160">
        <f>Q270*H270</f>
        <v>0</v>
      </c>
      <c r="S270" s="160">
        <v>0</v>
      </c>
      <c r="T270" s="160">
        <f>S270*H270</f>
        <v>0</v>
      </c>
      <c r="U270" s="161" t="s">
        <v>1</v>
      </c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62" t="s">
        <v>148</v>
      </c>
      <c r="AT270" s="162" t="s">
        <v>137</v>
      </c>
      <c r="AU270" s="162" t="s">
        <v>142</v>
      </c>
      <c r="AY270" s="14" t="s">
        <v>134</v>
      </c>
      <c r="BE270" s="163">
        <f>IF(N270="základná",J270,0)</f>
        <v>0</v>
      </c>
      <c r="BF270" s="163">
        <f>IF(N270="znížená",J270,0)</f>
        <v>3606</v>
      </c>
      <c r="BG270" s="163">
        <f>IF(N270="zákl. prenesená",J270,0)</f>
        <v>0</v>
      </c>
      <c r="BH270" s="163">
        <f>IF(N270="zníž. prenesená",J270,0)</f>
        <v>0</v>
      </c>
      <c r="BI270" s="163">
        <f>IF(N270="nulová",J270,0)</f>
        <v>0</v>
      </c>
      <c r="BJ270" s="14" t="s">
        <v>142</v>
      </c>
      <c r="BK270" s="163">
        <f>ROUND(I270*H270,2)</f>
        <v>3606</v>
      </c>
      <c r="BL270" s="14" t="s">
        <v>148</v>
      </c>
      <c r="BM270" s="162" t="s">
        <v>686</v>
      </c>
    </row>
    <row r="271" spans="1:65" s="2" customFormat="1">
      <c r="A271" s="28"/>
      <c r="B271" s="29"/>
      <c r="C271" s="28"/>
      <c r="D271" s="164" t="s">
        <v>143</v>
      </c>
      <c r="E271" s="28"/>
      <c r="F271" s="165" t="s">
        <v>728</v>
      </c>
      <c r="G271" s="28"/>
      <c r="H271" s="28"/>
      <c r="I271" s="28"/>
      <c r="J271" s="28"/>
      <c r="K271" s="28"/>
      <c r="L271" s="29"/>
      <c r="M271" s="166"/>
      <c r="N271" s="167"/>
      <c r="O271" s="57"/>
      <c r="P271" s="57"/>
      <c r="Q271" s="57"/>
      <c r="R271" s="57"/>
      <c r="S271" s="57"/>
      <c r="T271" s="57"/>
      <c r="U271" s="5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T271" s="14" t="s">
        <v>143</v>
      </c>
      <c r="AU271" s="14" t="s">
        <v>142</v>
      </c>
    </row>
    <row r="272" spans="1:65" s="2" customFormat="1" ht="24.2" customHeight="1">
      <c r="A272" s="28"/>
      <c r="B272" s="150"/>
      <c r="C272" s="151" t="s">
        <v>687</v>
      </c>
      <c r="D272" s="151" t="s">
        <v>137</v>
      </c>
      <c r="E272" s="152" t="s">
        <v>731</v>
      </c>
      <c r="F272" s="153" t="s">
        <v>732</v>
      </c>
      <c r="G272" s="154" t="s">
        <v>711</v>
      </c>
      <c r="H272" s="155">
        <v>486.64</v>
      </c>
      <c r="I272" s="156">
        <v>5.7</v>
      </c>
      <c r="J272" s="156">
        <f>ROUND(I272*H272,2)</f>
        <v>2773.85</v>
      </c>
      <c r="K272" s="157"/>
      <c r="L272" s="29"/>
      <c r="M272" s="158" t="s">
        <v>1</v>
      </c>
      <c r="N272" s="159" t="s">
        <v>40</v>
      </c>
      <c r="O272" s="160">
        <v>0</v>
      </c>
      <c r="P272" s="160">
        <f>O272*H272</f>
        <v>0</v>
      </c>
      <c r="Q272" s="160">
        <v>0</v>
      </c>
      <c r="R272" s="160">
        <f>Q272*H272</f>
        <v>0</v>
      </c>
      <c r="S272" s="160">
        <v>0</v>
      </c>
      <c r="T272" s="160">
        <f>S272*H272</f>
        <v>0</v>
      </c>
      <c r="U272" s="161" t="s">
        <v>1</v>
      </c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62" t="s">
        <v>148</v>
      </c>
      <c r="AT272" s="162" t="s">
        <v>137</v>
      </c>
      <c r="AU272" s="162" t="s">
        <v>142</v>
      </c>
      <c r="AY272" s="14" t="s">
        <v>134</v>
      </c>
      <c r="BE272" s="163">
        <f>IF(N272="základná",J272,0)</f>
        <v>0</v>
      </c>
      <c r="BF272" s="163">
        <f>IF(N272="znížená",J272,0)</f>
        <v>2773.85</v>
      </c>
      <c r="BG272" s="163">
        <f>IF(N272="zákl. prenesená",J272,0)</f>
        <v>0</v>
      </c>
      <c r="BH272" s="163">
        <f>IF(N272="zníž. prenesená",J272,0)</f>
        <v>0</v>
      </c>
      <c r="BI272" s="163">
        <f>IF(N272="nulová",J272,0)</f>
        <v>0</v>
      </c>
      <c r="BJ272" s="14" t="s">
        <v>142</v>
      </c>
      <c r="BK272" s="163">
        <f>ROUND(I272*H272,2)</f>
        <v>2773.85</v>
      </c>
      <c r="BL272" s="14" t="s">
        <v>148</v>
      </c>
      <c r="BM272" s="162" t="s">
        <v>690</v>
      </c>
    </row>
    <row r="273" spans="1:65" s="2" customFormat="1">
      <c r="A273" s="28"/>
      <c r="B273" s="29"/>
      <c r="C273" s="28"/>
      <c r="D273" s="164" t="s">
        <v>143</v>
      </c>
      <c r="E273" s="28"/>
      <c r="F273" s="165" t="s">
        <v>732</v>
      </c>
      <c r="G273" s="28"/>
      <c r="H273" s="28"/>
      <c r="I273" s="28"/>
      <c r="J273" s="28"/>
      <c r="K273" s="28"/>
      <c r="L273" s="29"/>
      <c r="M273" s="166"/>
      <c r="N273" s="167"/>
      <c r="O273" s="57"/>
      <c r="P273" s="57"/>
      <c r="Q273" s="57"/>
      <c r="R273" s="57"/>
      <c r="S273" s="57"/>
      <c r="T273" s="57"/>
      <c r="U273" s="5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T273" s="14" t="s">
        <v>143</v>
      </c>
      <c r="AU273" s="14" t="s">
        <v>142</v>
      </c>
    </row>
    <row r="274" spans="1:65" s="2" customFormat="1" ht="24.2" customHeight="1">
      <c r="A274" s="28"/>
      <c r="B274" s="150"/>
      <c r="C274" s="151" t="s">
        <v>255</v>
      </c>
      <c r="D274" s="151" t="s">
        <v>137</v>
      </c>
      <c r="E274" s="152" t="s">
        <v>734</v>
      </c>
      <c r="F274" s="153" t="s">
        <v>735</v>
      </c>
      <c r="G274" s="154" t="s">
        <v>711</v>
      </c>
      <c r="H274" s="155">
        <v>486.64</v>
      </c>
      <c r="I274" s="156">
        <v>1.1000000000000001</v>
      </c>
      <c r="J274" s="156">
        <f>ROUND(I274*H274,2)</f>
        <v>535.29999999999995</v>
      </c>
      <c r="K274" s="157"/>
      <c r="L274" s="29"/>
      <c r="M274" s="158" t="s">
        <v>1</v>
      </c>
      <c r="N274" s="159" t="s">
        <v>40</v>
      </c>
      <c r="O274" s="160">
        <v>0</v>
      </c>
      <c r="P274" s="160">
        <f>O274*H274</f>
        <v>0</v>
      </c>
      <c r="Q274" s="160">
        <v>0</v>
      </c>
      <c r="R274" s="160">
        <f>Q274*H274</f>
        <v>0</v>
      </c>
      <c r="S274" s="160">
        <v>0</v>
      </c>
      <c r="T274" s="160">
        <f>S274*H274</f>
        <v>0</v>
      </c>
      <c r="U274" s="161" t="s">
        <v>1</v>
      </c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62" t="s">
        <v>148</v>
      </c>
      <c r="AT274" s="162" t="s">
        <v>137</v>
      </c>
      <c r="AU274" s="162" t="s">
        <v>142</v>
      </c>
      <c r="AY274" s="14" t="s">
        <v>134</v>
      </c>
      <c r="BE274" s="163">
        <f>IF(N274="základná",J274,0)</f>
        <v>0</v>
      </c>
      <c r="BF274" s="163">
        <f>IF(N274="znížená",J274,0)</f>
        <v>535.29999999999995</v>
      </c>
      <c r="BG274" s="163">
        <f>IF(N274="zákl. prenesená",J274,0)</f>
        <v>0</v>
      </c>
      <c r="BH274" s="163">
        <f>IF(N274="zníž. prenesená",J274,0)</f>
        <v>0</v>
      </c>
      <c r="BI274" s="163">
        <f>IF(N274="nulová",J274,0)</f>
        <v>0</v>
      </c>
      <c r="BJ274" s="14" t="s">
        <v>142</v>
      </c>
      <c r="BK274" s="163">
        <f>ROUND(I274*H274,2)</f>
        <v>535.29999999999995</v>
      </c>
      <c r="BL274" s="14" t="s">
        <v>148</v>
      </c>
      <c r="BM274" s="162" t="s">
        <v>693</v>
      </c>
    </row>
    <row r="275" spans="1:65" s="2" customFormat="1" ht="19.5">
      <c r="A275" s="28"/>
      <c r="B275" s="29"/>
      <c r="C275" s="28"/>
      <c r="D275" s="164" t="s">
        <v>143</v>
      </c>
      <c r="E275" s="28"/>
      <c r="F275" s="165" t="s">
        <v>735</v>
      </c>
      <c r="G275" s="28"/>
      <c r="H275" s="28"/>
      <c r="I275" s="28"/>
      <c r="J275" s="28"/>
      <c r="K275" s="28"/>
      <c r="L275" s="29"/>
      <c r="M275" s="166"/>
      <c r="N275" s="167"/>
      <c r="O275" s="57"/>
      <c r="P275" s="57"/>
      <c r="Q275" s="57"/>
      <c r="R275" s="57"/>
      <c r="S275" s="57"/>
      <c r="T275" s="57"/>
      <c r="U275" s="5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T275" s="14" t="s">
        <v>143</v>
      </c>
      <c r="AU275" s="14" t="s">
        <v>142</v>
      </c>
    </row>
    <row r="276" spans="1:65" s="2" customFormat="1" ht="24.2" customHeight="1">
      <c r="A276" s="28"/>
      <c r="B276" s="150"/>
      <c r="C276" s="151" t="s">
        <v>694</v>
      </c>
      <c r="D276" s="151" t="s">
        <v>137</v>
      </c>
      <c r="E276" s="152" t="s">
        <v>738</v>
      </c>
      <c r="F276" s="153" t="s">
        <v>739</v>
      </c>
      <c r="G276" s="154" t="s">
        <v>711</v>
      </c>
      <c r="H276" s="155">
        <v>486.64</v>
      </c>
      <c r="I276" s="156">
        <v>8.5500000000000007</v>
      </c>
      <c r="J276" s="156">
        <f>ROUND(I276*H276,2)</f>
        <v>4160.7700000000004</v>
      </c>
      <c r="K276" s="157"/>
      <c r="L276" s="29"/>
      <c r="M276" s="158" t="s">
        <v>1</v>
      </c>
      <c r="N276" s="159" t="s">
        <v>40</v>
      </c>
      <c r="O276" s="160">
        <v>0</v>
      </c>
      <c r="P276" s="160">
        <f>O276*H276</f>
        <v>0</v>
      </c>
      <c r="Q276" s="160">
        <v>0</v>
      </c>
      <c r="R276" s="160">
        <f>Q276*H276</f>
        <v>0</v>
      </c>
      <c r="S276" s="160">
        <v>0</v>
      </c>
      <c r="T276" s="160">
        <f>S276*H276</f>
        <v>0</v>
      </c>
      <c r="U276" s="161" t="s">
        <v>1</v>
      </c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62" t="s">
        <v>148</v>
      </c>
      <c r="AT276" s="162" t="s">
        <v>137</v>
      </c>
      <c r="AU276" s="162" t="s">
        <v>142</v>
      </c>
      <c r="AY276" s="14" t="s">
        <v>134</v>
      </c>
      <c r="BE276" s="163">
        <f>IF(N276="základná",J276,0)</f>
        <v>0</v>
      </c>
      <c r="BF276" s="163">
        <f>IF(N276="znížená",J276,0)</f>
        <v>4160.7700000000004</v>
      </c>
      <c r="BG276" s="163">
        <f>IF(N276="zákl. prenesená",J276,0)</f>
        <v>0</v>
      </c>
      <c r="BH276" s="163">
        <f>IF(N276="zníž. prenesená",J276,0)</f>
        <v>0</v>
      </c>
      <c r="BI276" s="163">
        <f>IF(N276="nulová",J276,0)</f>
        <v>0</v>
      </c>
      <c r="BJ276" s="14" t="s">
        <v>142</v>
      </c>
      <c r="BK276" s="163">
        <f>ROUND(I276*H276,2)</f>
        <v>4160.7700000000004</v>
      </c>
      <c r="BL276" s="14" t="s">
        <v>148</v>
      </c>
      <c r="BM276" s="162" t="s">
        <v>697</v>
      </c>
    </row>
    <row r="277" spans="1:65" s="2" customFormat="1">
      <c r="A277" s="28"/>
      <c r="B277" s="29"/>
      <c r="C277" s="28"/>
      <c r="D277" s="164" t="s">
        <v>143</v>
      </c>
      <c r="E277" s="28"/>
      <c r="F277" s="165" t="s">
        <v>739</v>
      </c>
      <c r="G277" s="28"/>
      <c r="H277" s="28"/>
      <c r="I277" s="28"/>
      <c r="J277" s="28"/>
      <c r="K277" s="28"/>
      <c r="L277" s="29"/>
      <c r="M277" s="166"/>
      <c r="N277" s="167"/>
      <c r="O277" s="57"/>
      <c r="P277" s="57"/>
      <c r="Q277" s="57"/>
      <c r="R277" s="57"/>
      <c r="S277" s="57"/>
      <c r="T277" s="57"/>
      <c r="U277" s="5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T277" s="14" t="s">
        <v>143</v>
      </c>
      <c r="AU277" s="14" t="s">
        <v>142</v>
      </c>
    </row>
    <row r="278" spans="1:65" s="2" customFormat="1" ht="16.5" customHeight="1">
      <c r="A278" s="28"/>
      <c r="B278" s="150"/>
      <c r="C278" s="151" t="s">
        <v>259</v>
      </c>
      <c r="D278" s="151" t="s">
        <v>137</v>
      </c>
      <c r="E278" s="152" t="s">
        <v>741</v>
      </c>
      <c r="F278" s="153" t="s">
        <v>742</v>
      </c>
      <c r="G278" s="154" t="s">
        <v>151</v>
      </c>
      <c r="H278" s="155">
        <v>2</v>
      </c>
      <c r="I278" s="156">
        <v>218.5</v>
      </c>
      <c r="J278" s="156">
        <f>ROUND(I278*H278,2)</f>
        <v>437</v>
      </c>
      <c r="K278" s="157"/>
      <c r="L278" s="29"/>
      <c r="M278" s="158" t="s">
        <v>1</v>
      </c>
      <c r="N278" s="159" t="s">
        <v>40</v>
      </c>
      <c r="O278" s="160">
        <v>0</v>
      </c>
      <c r="P278" s="160">
        <f>O278*H278</f>
        <v>0</v>
      </c>
      <c r="Q278" s="160">
        <v>0</v>
      </c>
      <c r="R278" s="160">
        <f>Q278*H278</f>
        <v>0</v>
      </c>
      <c r="S278" s="160">
        <v>0</v>
      </c>
      <c r="T278" s="160">
        <f>S278*H278</f>
        <v>0</v>
      </c>
      <c r="U278" s="161" t="s">
        <v>1</v>
      </c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62" t="s">
        <v>148</v>
      </c>
      <c r="AT278" s="162" t="s">
        <v>137</v>
      </c>
      <c r="AU278" s="162" t="s">
        <v>142</v>
      </c>
      <c r="AY278" s="14" t="s">
        <v>134</v>
      </c>
      <c r="BE278" s="163">
        <f>IF(N278="základná",J278,0)</f>
        <v>0</v>
      </c>
      <c r="BF278" s="163">
        <f>IF(N278="znížená",J278,0)</f>
        <v>437</v>
      </c>
      <c r="BG278" s="163">
        <f>IF(N278="zákl. prenesená",J278,0)</f>
        <v>0</v>
      </c>
      <c r="BH278" s="163">
        <f>IF(N278="zníž. prenesená",J278,0)</f>
        <v>0</v>
      </c>
      <c r="BI278" s="163">
        <f>IF(N278="nulová",J278,0)</f>
        <v>0</v>
      </c>
      <c r="BJ278" s="14" t="s">
        <v>142</v>
      </c>
      <c r="BK278" s="163">
        <f>ROUND(I278*H278,2)</f>
        <v>437</v>
      </c>
      <c r="BL278" s="14" t="s">
        <v>148</v>
      </c>
      <c r="BM278" s="162" t="s">
        <v>700</v>
      </c>
    </row>
    <row r="279" spans="1:65" s="2" customFormat="1">
      <c r="A279" s="28"/>
      <c r="B279" s="29"/>
      <c r="C279" s="28"/>
      <c r="D279" s="164" t="s">
        <v>143</v>
      </c>
      <c r="E279" s="28"/>
      <c r="F279" s="165" t="s">
        <v>742</v>
      </c>
      <c r="G279" s="28"/>
      <c r="H279" s="28"/>
      <c r="I279" s="28"/>
      <c r="J279" s="28"/>
      <c r="K279" s="28"/>
      <c r="L279" s="29"/>
      <c r="M279" s="166"/>
      <c r="N279" s="167"/>
      <c r="O279" s="57"/>
      <c r="P279" s="57"/>
      <c r="Q279" s="57"/>
      <c r="R279" s="57"/>
      <c r="S279" s="57"/>
      <c r="T279" s="57"/>
      <c r="U279" s="5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T279" s="14" t="s">
        <v>143</v>
      </c>
      <c r="AU279" s="14" t="s">
        <v>142</v>
      </c>
    </row>
    <row r="280" spans="1:65" s="12" customFormat="1" ht="22.9" customHeight="1">
      <c r="B280" s="138"/>
      <c r="D280" s="139" t="s">
        <v>73</v>
      </c>
      <c r="E280" s="148" t="s">
        <v>744</v>
      </c>
      <c r="F280" s="148" t="s">
        <v>745</v>
      </c>
      <c r="J280" s="149">
        <f>BK280</f>
        <v>7273.81</v>
      </c>
      <c r="L280" s="138"/>
      <c r="M280" s="142"/>
      <c r="N280" s="143"/>
      <c r="O280" s="143"/>
      <c r="P280" s="144">
        <f>SUM(P281:P282)</f>
        <v>0</v>
      </c>
      <c r="Q280" s="143"/>
      <c r="R280" s="144">
        <f>SUM(R281:R282)</f>
        <v>0</v>
      </c>
      <c r="S280" s="143"/>
      <c r="T280" s="144">
        <f>SUM(T281:T282)</f>
        <v>0</v>
      </c>
      <c r="U280" s="145"/>
      <c r="AR280" s="139" t="s">
        <v>82</v>
      </c>
      <c r="AT280" s="146" t="s">
        <v>73</v>
      </c>
      <c r="AU280" s="146" t="s">
        <v>82</v>
      </c>
      <c r="AY280" s="139" t="s">
        <v>134</v>
      </c>
      <c r="BK280" s="147">
        <f>SUM(BK281:BK282)</f>
        <v>7273.81</v>
      </c>
    </row>
    <row r="281" spans="1:65" s="2" customFormat="1" ht="24.2" customHeight="1">
      <c r="A281" s="28"/>
      <c r="B281" s="150"/>
      <c r="C281" s="151" t="s">
        <v>701</v>
      </c>
      <c r="D281" s="151" t="s">
        <v>137</v>
      </c>
      <c r="E281" s="152" t="s">
        <v>747</v>
      </c>
      <c r="F281" s="153" t="s">
        <v>748</v>
      </c>
      <c r="G281" s="154" t="s">
        <v>711</v>
      </c>
      <c r="H281" s="155">
        <v>210.53</v>
      </c>
      <c r="I281" s="156">
        <v>34.549999999999997</v>
      </c>
      <c r="J281" s="156">
        <f>ROUND(I281*H281,2)</f>
        <v>7273.81</v>
      </c>
      <c r="K281" s="157"/>
      <c r="L281" s="29"/>
      <c r="M281" s="158" t="s">
        <v>1</v>
      </c>
      <c r="N281" s="159" t="s">
        <v>40</v>
      </c>
      <c r="O281" s="160">
        <v>0</v>
      </c>
      <c r="P281" s="160">
        <f>O281*H281</f>
        <v>0</v>
      </c>
      <c r="Q281" s="160">
        <v>0</v>
      </c>
      <c r="R281" s="160">
        <f>Q281*H281</f>
        <v>0</v>
      </c>
      <c r="S281" s="160">
        <v>0</v>
      </c>
      <c r="T281" s="160">
        <f>S281*H281</f>
        <v>0</v>
      </c>
      <c r="U281" s="161" t="s">
        <v>1</v>
      </c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62" t="s">
        <v>148</v>
      </c>
      <c r="AT281" s="162" t="s">
        <v>137</v>
      </c>
      <c r="AU281" s="162" t="s">
        <v>142</v>
      </c>
      <c r="AY281" s="14" t="s">
        <v>134</v>
      </c>
      <c r="BE281" s="163">
        <f>IF(N281="základná",J281,0)</f>
        <v>0</v>
      </c>
      <c r="BF281" s="163">
        <f>IF(N281="znížená",J281,0)</f>
        <v>7273.81</v>
      </c>
      <c r="BG281" s="163">
        <f>IF(N281="zákl. prenesená",J281,0)</f>
        <v>0</v>
      </c>
      <c r="BH281" s="163">
        <f>IF(N281="zníž. prenesená",J281,0)</f>
        <v>0</v>
      </c>
      <c r="BI281" s="163">
        <f>IF(N281="nulová",J281,0)</f>
        <v>0</v>
      </c>
      <c r="BJ281" s="14" t="s">
        <v>142</v>
      </c>
      <c r="BK281" s="163">
        <f>ROUND(I281*H281,2)</f>
        <v>7273.81</v>
      </c>
      <c r="BL281" s="14" t="s">
        <v>148</v>
      </c>
      <c r="BM281" s="162" t="s">
        <v>704</v>
      </c>
    </row>
    <row r="282" spans="1:65" s="2" customFormat="1" ht="19.5">
      <c r="A282" s="28"/>
      <c r="B282" s="29"/>
      <c r="C282" s="28"/>
      <c r="D282" s="164" t="s">
        <v>143</v>
      </c>
      <c r="E282" s="28"/>
      <c r="F282" s="165" t="s">
        <v>748</v>
      </c>
      <c r="G282" s="28"/>
      <c r="H282" s="28"/>
      <c r="I282" s="28"/>
      <c r="J282" s="28"/>
      <c r="K282" s="28"/>
      <c r="L282" s="29"/>
      <c r="M282" s="166"/>
      <c r="N282" s="167"/>
      <c r="O282" s="57"/>
      <c r="P282" s="57"/>
      <c r="Q282" s="57"/>
      <c r="R282" s="57"/>
      <c r="S282" s="57"/>
      <c r="T282" s="57"/>
      <c r="U282" s="5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4" t="s">
        <v>143</v>
      </c>
      <c r="AU282" s="14" t="s">
        <v>142</v>
      </c>
    </row>
    <row r="283" spans="1:65" s="12" customFormat="1" ht="25.9" customHeight="1">
      <c r="B283" s="138"/>
      <c r="D283" s="139" t="s">
        <v>73</v>
      </c>
      <c r="E283" s="140" t="s">
        <v>320</v>
      </c>
      <c r="F283" s="140" t="s">
        <v>449</v>
      </c>
      <c r="J283" s="141">
        <f>BK283</f>
        <v>121295.67999999998</v>
      </c>
      <c r="L283" s="138"/>
      <c r="M283" s="142"/>
      <c r="N283" s="143"/>
      <c r="O283" s="143"/>
      <c r="P283" s="144">
        <f>P284+P297+P380+P401+P412+P435+P444+P461+P470</f>
        <v>0</v>
      </c>
      <c r="Q283" s="143"/>
      <c r="R283" s="144">
        <f>R284+R297+R380+R401+R412+R435+R444+R461+R470</f>
        <v>0</v>
      </c>
      <c r="S283" s="143"/>
      <c r="T283" s="144">
        <f>T284+T297+T380+T401+T412+T435+T444+T461+T470</f>
        <v>0</v>
      </c>
      <c r="U283" s="145"/>
      <c r="AR283" s="139" t="s">
        <v>142</v>
      </c>
      <c r="AT283" s="146" t="s">
        <v>73</v>
      </c>
      <c r="AU283" s="146" t="s">
        <v>74</v>
      </c>
      <c r="AY283" s="139" t="s">
        <v>134</v>
      </c>
      <c r="BK283" s="147">
        <f>BK284+BK297+BK380+BK401+BK412+BK435+BK444+BK461+BK470</f>
        <v>121295.67999999998</v>
      </c>
    </row>
    <row r="284" spans="1:65" s="12" customFormat="1" ht="22.9" customHeight="1">
      <c r="B284" s="138"/>
      <c r="D284" s="139" t="s">
        <v>73</v>
      </c>
      <c r="E284" s="148" t="s">
        <v>750</v>
      </c>
      <c r="F284" s="148" t="s">
        <v>751</v>
      </c>
      <c r="J284" s="149">
        <f>BK284</f>
        <v>3896.25</v>
      </c>
      <c r="L284" s="138"/>
      <c r="M284" s="142"/>
      <c r="N284" s="143"/>
      <c r="O284" s="143"/>
      <c r="P284" s="144">
        <f>SUM(P285:P296)</f>
        <v>0</v>
      </c>
      <c r="Q284" s="143"/>
      <c r="R284" s="144">
        <f>SUM(R285:R296)</f>
        <v>0</v>
      </c>
      <c r="S284" s="143"/>
      <c r="T284" s="144">
        <f>SUM(T285:T296)</f>
        <v>0</v>
      </c>
      <c r="U284" s="145"/>
      <c r="AR284" s="139" t="s">
        <v>142</v>
      </c>
      <c r="AT284" s="146" t="s">
        <v>73</v>
      </c>
      <c r="AU284" s="146" t="s">
        <v>82</v>
      </c>
      <c r="AY284" s="139" t="s">
        <v>134</v>
      </c>
      <c r="BK284" s="147">
        <f>SUM(BK285:BK296)</f>
        <v>3896.25</v>
      </c>
    </row>
    <row r="285" spans="1:65" s="2" customFormat="1" ht="24.2" customHeight="1">
      <c r="A285" s="28"/>
      <c r="B285" s="150"/>
      <c r="C285" s="151" t="s">
        <v>264</v>
      </c>
      <c r="D285" s="151" t="s">
        <v>137</v>
      </c>
      <c r="E285" s="152" t="s">
        <v>752</v>
      </c>
      <c r="F285" s="153" t="s">
        <v>753</v>
      </c>
      <c r="G285" s="154" t="s">
        <v>401</v>
      </c>
      <c r="H285" s="155">
        <v>133.80000000000001</v>
      </c>
      <c r="I285" s="156">
        <v>14.56</v>
      </c>
      <c r="J285" s="156">
        <f>ROUND(I285*H285,2)</f>
        <v>1948.13</v>
      </c>
      <c r="K285" s="157"/>
      <c r="L285" s="29"/>
      <c r="M285" s="158" t="s">
        <v>1</v>
      </c>
      <c r="N285" s="159" t="s">
        <v>40</v>
      </c>
      <c r="O285" s="160">
        <v>0</v>
      </c>
      <c r="P285" s="160">
        <f>O285*H285</f>
        <v>0</v>
      </c>
      <c r="Q285" s="160">
        <v>0</v>
      </c>
      <c r="R285" s="160">
        <f>Q285*H285</f>
        <v>0</v>
      </c>
      <c r="S285" s="160">
        <v>0</v>
      </c>
      <c r="T285" s="160">
        <f>S285*H285</f>
        <v>0</v>
      </c>
      <c r="U285" s="161" t="s">
        <v>1</v>
      </c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62" t="s">
        <v>169</v>
      </c>
      <c r="AT285" s="162" t="s">
        <v>137</v>
      </c>
      <c r="AU285" s="162" t="s">
        <v>142</v>
      </c>
      <c r="AY285" s="14" t="s">
        <v>134</v>
      </c>
      <c r="BE285" s="163">
        <f>IF(N285="základná",J285,0)</f>
        <v>0</v>
      </c>
      <c r="BF285" s="163">
        <f>IF(N285="znížená",J285,0)</f>
        <v>1948.13</v>
      </c>
      <c r="BG285" s="163">
        <f>IF(N285="zákl. prenesená",J285,0)</f>
        <v>0</v>
      </c>
      <c r="BH285" s="163">
        <f>IF(N285="zníž. prenesená",J285,0)</f>
        <v>0</v>
      </c>
      <c r="BI285" s="163">
        <f>IF(N285="nulová",J285,0)</f>
        <v>0</v>
      </c>
      <c r="BJ285" s="14" t="s">
        <v>142</v>
      </c>
      <c r="BK285" s="163">
        <f>ROUND(I285*H285,2)</f>
        <v>1948.13</v>
      </c>
      <c r="BL285" s="14" t="s">
        <v>169</v>
      </c>
      <c r="BM285" s="162" t="s">
        <v>707</v>
      </c>
    </row>
    <row r="286" spans="1:65" s="2" customFormat="1" ht="19.5">
      <c r="A286" s="28"/>
      <c r="B286" s="29"/>
      <c r="C286" s="28"/>
      <c r="D286" s="164" t="s">
        <v>143</v>
      </c>
      <c r="E286" s="28"/>
      <c r="F286" s="165" t="s">
        <v>753</v>
      </c>
      <c r="G286" s="28"/>
      <c r="H286" s="28"/>
      <c r="I286" s="28"/>
      <c r="J286" s="28"/>
      <c r="K286" s="28"/>
      <c r="L286" s="29"/>
      <c r="M286" s="166"/>
      <c r="N286" s="167"/>
      <c r="O286" s="57"/>
      <c r="P286" s="57"/>
      <c r="Q286" s="57"/>
      <c r="R286" s="57"/>
      <c r="S286" s="57"/>
      <c r="T286" s="57"/>
      <c r="U286" s="5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4" t="s">
        <v>143</v>
      </c>
      <c r="AU286" s="14" t="s">
        <v>142</v>
      </c>
    </row>
    <row r="287" spans="1:65" s="2" customFormat="1" ht="24.2" customHeight="1">
      <c r="A287" s="28"/>
      <c r="B287" s="150"/>
      <c r="C287" s="151" t="s">
        <v>708</v>
      </c>
      <c r="D287" s="151" t="s">
        <v>137</v>
      </c>
      <c r="E287" s="152" t="s">
        <v>756</v>
      </c>
      <c r="F287" s="153" t="s">
        <v>757</v>
      </c>
      <c r="G287" s="154" t="s">
        <v>401</v>
      </c>
      <c r="H287" s="155">
        <v>133.80000000000001</v>
      </c>
      <c r="I287" s="156">
        <v>3.11</v>
      </c>
      <c r="J287" s="156">
        <f>ROUND(I287*H287,2)</f>
        <v>416.12</v>
      </c>
      <c r="K287" s="157"/>
      <c r="L287" s="29"/>
      <c r="M287" s="158" t="s">
        <v>1</v>
      </c>
      <c r="N287" s="159" t="s">
        <v>40</v>
      </c>
      <c r="O287" s="160">
        <v>0</v>
      </c>
      <c r="P287" s="160">
        <f>O287*H287</f>
        <v>0</v>
      </c>
      <c r="Q287" s="160">
        <v>0</v>
      </c>
      <c r="R287" s="160">
        <f>Q287*H287</f>
        <v>0</v>
      </c>
      <c r="S287" s="160">
        <v>0</v>
      </c>
      <c r="T287" s="160">
        <f>S287*H287</f>
        <v>0</v>
      </c>
      <c r="U287" s="161" t="s">
        <v>1</v>
      </c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62" t="s">
        <v>169</v>
      </c>
      <c r="AT287" s="162" t="s">
        <v>137</v>
      </c>
      <c r="AU287" s="162" t="s">
        <v>142</v>
      </c>
      <c r="AY287" s="14" t="s">
        <v>134</v>
      </c>
      <c r="BE287" s="163">
        <f>IF(N287="základná",J287,0)</f>
        <v>0</v>
      </c>
      <c r="BF287" s="163">
        <f>IF(N287="znížená",J287,0)</f>
        <v>416.12</v>
      </c>
      <c r="BG287" s="163">
        <f>IF(N287="zákl. prenesená",J287,0)</f>
        <v>0</v>
      </c>
      <c r="BH287" s="163">
        <f>IF(N287="zníž. prenesená",J287,0)</f>
        <v>0</v>
      </c>
      <c r="BI287" s="163">
        <f>IF(N287="nulová",J287,0)</f>
        <v>0</v>
      </c>
      <c r="BJ287" s="14" t="s">
        <v>142</v>
      </c>
      <c r="BK287" s="163">
        <f>ROUND(I287*H287,2)</f>
        <v>416.12</v>
      </c>
      <c r="BL287" s="14" t="s">
        <v>169</v>
      </c>
      <c r="BM287" s="162" t="s">
        <v>712</v>
      </c>
    </row>
    <row r="288" spans="1:65" s="2" customFormat="1" ht="19.5">
      <c r="A288" s="28"/>
      <c r="B288" s="29"/>
      <c r="C288" s="28"/>
      <c r="D288" s="164" t="s">
        <v>143</v>
      </c>
      <c r="E288" s="28"/>
      <c r="F288" s="165" t="s">
        <v>757</v>
      </c>
      <c r="G288" s="28"/>
      <c r="H288" s="28"/>
      <c r="I288" s="28"/>
      <c r="J288" s="28"/>
      <c r="K288" s="28"/>
      <c r="L288" s="29"/>
      <c r="M288" s="166"/>
      <c r="N288" s="167"/>
      <c r="O288" s="57"/>
      <c r="P288" s="57"/>
      <c r="Q288" s="57"/>
      <c r="R288" s="57"/>
      <c r="S288" s="57"/>
      <c r="T288" s="57"/>
      <c r="U288" s="5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4" t="s">
        <v>143</v>
      </c>
      <c r="AU288" s="14" t="s">
        <v>142</v>
      </c>
    </row>
    <row r="289" spans="1:65" s="2" customFormat="1" ht="37.9" customHeight="1">
      <c r="A289" s="28"/>
      <c r="B289" s="150"/>
      <c r="C289" s="168" t="s">
        <v>267</v>
      </c>
      <c r="D289" s="168" t="s">
        <v>131</v>
      </c>
      <c r="E289" s="169" t="s">
        <v>759</v>
      </c>
      <c r="F289" s="170" t="s">
        <v>760</v>
      </c>
      <c r="G289" s="171" t="s">
        <v>401</v>
      </c>
      <c r="H289" s="172">
        <v>153.87</v>
      </c>
      <c r="I289" s="173">
        <v>1.77</v>
      </c>
      <c r="J289" s="173">
        <f>ROUND(I289*H289,2)</f>
        <v>272.35000000000002</v>
      </c>
      <c r="K289" s="174"/>
      <c r="L289" s="175"/>
      <c r="M289" s="176" t="s">
        <v>1</v>
      </c>
      <c r="N289" s="177" t="s">
        <v>40</v>
      </c>
      <c r="O289" s="160">
        <v>0</v>
      </c>
      <c r="P289" s="160">
        <f>O289*H289</f>
        <v>0</v>
      </c>
      <c r="Q289" s="160">
        <v>0</v>
      </c>
      <c r="R289" s="160">
        <f>Q289*H289</f>
        <v>0</v>
      </c>
      <c r="S289" s="160">
        <v>0</v>
      </c>
      <c r="T289" s="160">
        <f>S289*H289</f>
        <v>0</v>
      </c>
      <c r="U289" s="161" t="s">
        <v>1</v>
      </c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62" t="s">
        <v>196</v>
      </c>
      <c r="AT289" s="162" t="s">
        <v>131</v>
      </c>
      <c r="AU289" s="162" t="s">
        <v>142</v>
      </c>
      <c r="AY289" s="14" t="s">
        <v>134</v>
      </c>
      <c r="BE289" s="163">
        <f>IF(N289="základná",J289,0)</f>
        <v>0</v>
      </c>
      <c r="BF289" s="163">
        <f>IF(N289="znížená",J289,0)</f>
        <v>272.35000000000002</v>
      </c>
      <c r="BG289" s="163">
        <f>IF(N289="zákl. prenesená",J289,0)</f>
        <v>0</v>
      </c>
      <c r="BH289" s="163">
        <f>IF(N289="zníž. prenesená",J289,0)</f>
        <v>0</v>
      </c>
      <c r="BI289" s="163">
        <f>IF(N289="nulová",J289,0)</f>
        <v>0</v>
      </c>
      <c r="BJ289" s="14" t="s">
        <v>142</v>
      </c>
      <c r="BK289" s="163">
        <f>ROUND(I289*H289,2)</f>
        <v>272.35000000000002</v>
      </c>
      <c r="BL289" s="14" t="s">
        <v>169</v>
      </c>
      <c r="BM289" s="162" t="s">
        <v>715</v>
      </c>
    </row>
    <row r="290" spans="1:65" s="2" customFormat="1" ht="19.5">
      <c r="A290" s="28"/>
      <c r="B290" s="29"/>
      <c r="C290" s="28"/>
      <c r="D290" s="164" t="s">
        <v>143</v>
      </c>
      <c r="E290" s="28"/>
      <c r="F290" s="165" t="s">
        <v>760</v>
      </c>
      <c r="G290" s="28"/>
      <c r="H290" s="28"/>
      <c r="I290" s="28"/>
      <c r="J290" s="28"/>
      <c r="K290" s="28"/>
      <c r="L290" s="29"/>
      <c r="M290" s="166"/>
      <c r="N290" s="167"/>
      <c r="O290" s="57"/>
      <c r="P290" s="57"/>
      <c r="Q290" s="57"/>
      <c r="R290" s="57"/>
      <c r="S290" s="57"/>
      <c r="T290" s="57"/>
      <c r="U290" s="5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T290" s="14" t="s">
        <v>143</v>
      </c>
      <c r="AU290" s="14" t="s">
        <v>142</v>
      </c>
    </row>
    <row r="291" spans="1:65" s="2" customFormat="1" ht="24.2" customHeight="1">
      <c r="A291" s="28"/>
      <c r="B291" s="150"/>
      <c r="C291" s="151" t="s">
        <v>716</v>
      </c>
      <c r="D291" s="151" t="s">
        <v>137</v>
      </c>
      <c r="E291" s="152" t="s">
        <v>763</v>
      </c>
      <c r="F291" s="153" t="s">
        <v>764</v>
      </c>
      <c r="G291" s="154" t="s">
        <v>401</v>
      </c>
      <c r="H291" s="155">
        <v>133.80000000000001</v>
      </c>
      <c r="I291" s="156">
        <v>4.32</v>
      </c>
      <c r="J291" s="156">
        <f>ROUND(I291*H291,2)</f>
        <v>578.02</v>
      </c>
      <c r="K291" s="157"/>
      <c r="L291" s="29"/>
      <c r="M291" s="158" t="s">
        <v>1</v>
      </c>
      <c r="N291" s="159" t="s">
        <v>40</v>
      </c>
      <c r="O291" s="160">
        <v>0</v>
      </c>
      <c r="P291" s="160">
        <f>O291*H291</f>
        <v>0</v>
      </c>
      <c r="Q291" s="160">
        <v>0</v>
      </c>
      <c r="R291" s="160">
        <f>Q291*H291</f>
        <v>0</v>
      </c>
      <c r="S291" s="160">
        <v>0</v>
      </c>
      <c r="T291" s="160">
        <f>S291*H291</f>
        <v>0</v>
      </c>
      <c r="U291" s="161" t="s">
        <v>1</v>
      </c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62" t="s">
        <v>169</v>
      </c>
      <c r="AT291" s="162" t="s">
        <v>137</v>
      </c>
      <c r="AU291" s="162" t="s">
        <v>142</v>
      </c>
      <c r="AY291" s="14" t="s">
        <v>134</v>
      </c>
      <c r="BE291" s="163">
        <f>IF(N291="základná",J291,0)</f>
        <v>0</v>
      </c>
      <c r="BF291" s="163">
        <f>IF(N291="znížená",J291,0)</f>
        <v>578.02</v>
      </c>
      <c r="BG291" s="163">
        <f>IF(N291="zákl. prenesená",J291,0)</f>
        <v>0</v>
      </c>
      <c r="BH291" s="163">
        <f>IF(N291="zníž. prenesená",J291,0)</f>
        <v>0</v>
      </c>
      <c r="BI291" s="163">
        <f>IF(N291="nulová",J291,0)</f>
        <v>0</v>
      </c>
      <c r="BJ291" s="14" t="s">
        <v>142</v>
      </c>
      <c r="BK291" s="163">
        <f>ROUND(I291*H291,2)</f>
        <v>578.02</v>
      </c>
      <c r="BL291" s="14" t="s">
        <v>169</v>
      </c>
      <c r="BM291" s="162" t="s">
        <v>719</v>
      </c>
    </row>
    <row r="292" spans="1:65" s="2" customFormat="1" ht="19.5">
      <c r="A292" s="28"/>
      <c r="B292" s="29"/>
      <c r="C292" s="28"/>
      <c r="D292" s="164" t="s">
        <v>143</v>
      </c>
      <c r="E292" s="28"/>
      <c r="F292" s="165" t="s">
        <v>764</v>
      </c>
      <c r="G292" s="28"/>
      <c r="H292" s="28"/>
      <c r="I292" s="28"/>
      <c r="J292" s="28"/>
      <c r="K292" s="28"/>
      <c r="L292" s="29"/>
      <c r="M292" s="166"/>
      <c r="N292" s="167"/>
      <c r="O292" s="57"/>
      <c r="P292" s="57"/>
      <c r="Q292" s="57"/>
      <c r="R292" s="57"/>
      <c r="S292" s="57"/>
      <c r="T292" s="57"/>
      <c r="U292" s="5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T292" s="14" t="s">
        <v>143</v>
      </c>
      <c r="AU292" s="14" t="s">
        <v>142</v>
      </c>
    </row>
    <row r="293" spans="1:65" s="2" customFormat="1" ht="24.2" customHeight="1">
      <c r="A293" s="28"/>
      <c r="B293" s="150"/>
      <c r="C293" s="168" t="s">
        <v>271</v>
      </c>
      <c r="D293" s="168" t="s">
        <v>131</v>
      </c>
      <c r="E293" s="169" t="s">
        <v>766</v>
      </c>
      <c r="F293" s="170" t="s">
        <v>767</v>
      </c>
      <c r="G293" s="171" t="s">
        <v>401</v>
      </c>
      <c r="H293" s="172">
        <v>160.56</v>
      </c>
      <c r="I293" s="173">
        <v>3.56</v>
      </c>
      <c r="J293" s="173">
        <f>ROUND(I293*H293,2)</f>
        <v>571.59</v>
      </c>
      <c r="K293" s="174"/>
      <c r="L293" s="175"/>
      <c r="M293" s="176" t="s">
        <v>1</v>
      </c>
      <c r="N293" s="177" t="s">
        <v>40</v>
      </c>
      <c r="O293" s="160">
        <v>0</v>
      </c>
      <c r="P293" s="160">
        <f>O293*H293</f>
        <v>0</v>
      </c>
      <c r="Q293" s="160">
        <v>0</v>
      </c>
      <c r="R293" s="160">
        <f>Q293*H293</f>
        <v>0</v>
      </c>
      <c r="S293" s="160">
        <v>0</v>
      </c>
      <c r="T293" s="160">
        <f>S293*H293</f>
        <v>0</v>
      </c>
      <c r="U293" s="161" t="s">
        <v>1</v>
      </c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62" t="s">
        <v>196</v>
      </c>
      <c r="AT293" s="162" t="s">
        <v>131</v>
      </c>
      <c r="AU293" s="162" t="s">
        <v>142</v>
      </c>
      <c r="AY293" s="14" t="s">
        <v>134</v>
      </c>
      <c r="BE293" s="163">
        <f>IF(N293="základná",J293,0)</f>
        <v>0</v>
      </c>
      <c r="BF293" s="163">
        <f>IF(N293="znížená",J293,0)</f>
        <v>571.59</v>
      </c>
      <c r="BG293" s="163">
        <f>IF(N293="zákl. prenesená",J293,0)</f>
        <v>0</v>
      </c>
      <c r="BH293" s="163">
        <f>IF(N293="zníž. prenesená",J293,0)</f>
        <v>0</v>
      </c>
      <c r="BI293" s="163">
        <f>IF(N293="nulová",J293,0)</f>
        <v>0</v>
      </c>
      <c r="BJ293" s="14" t="s">
        <v>142</v>
      </c>
      <c r="BK293" s="163">
        <f>ROUND(I293*H293,2)</f>
        <v>571.59</v>
      </c>
      <c r="BL293" s="14" t="s">
        <v>169</v>
      </c>
      <c r="BM293" s="162" t="s">
        <v>722</v>
      </c>
    </row>
    <row r="294" spans="1:65" s="2" customFormat="1" ht="19.5">
      <c r="A294" s="28"/>
      <c r="B294" s="29"/>
      <c r="C294" s="28"/>
      <c r="D294" s="164" t="s">
        <v>143</v>
      </c>
      <c r="E294" s="28"/>
      <c r="F294" s="165" t="s">
        <v>767</v>
      </c>
      <c r="G294" s="28"/>
      <c r="H294" s="28"/>
      <c r="I294" s="28"/>
      <c r="J294" s="28"/>
      <c r="K294" s="28"/>
      <c r="L294" s="29"/>
      <c r="M294" s="166"/>
      <c r="N294" s="167"/>
      <c r="O294" s="57"/>
      <c r="P294" s="57"/>
      <c r="Q294" s="57"/>
      <c r="R294" s="57"/>
      <c r="S294" s="57"/>
      <c r="T294" s="57"/>
      <c r="U294" s="5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T294" s="14" t="s">
        <v>143</v>
      </c>
      <c r="AU294" s="14" t="s">
        <v>142</v>
      </c>
    </row>
    <row r="295" spans="1:65" s="2" customFormat="1" ht="24.2" customHeight="1">
      <c r="A295" s="28"/>
      <c r="B295" s="150"/>
      <c r="C295" s="151" t="s">
        <v>723</v>
      </c>
      <c r="D295" s="151" t="s">
        <v>137</v>
      </c>
      <c r="E295" s="152" t="s">
        <v>770</v>
      </c>
      <c r="F295" s="153" t="s">
        <v>771</v>
      </c>
      <c r="G295" s="154" t="s">
        <v>263</v>
      </c>
      <c r="H295" s="155">
        <v>42.9</v>
      </c>
      <c r="I295" s="156">
        <v>2.5649999999999999</v>
      </c>
      <c r="J295" s="156">
        <f>ROUND(I295*H295,2)</f>
        <v>110.04</v>
      </c>
      <c r="K295" s="157"/>
      <c r="L295" s="29"/>
      <c r="M295" s="158" t="s">
        <v>1</v>
      </c>
      <c r="N295" s="159" t="s">
        <v>40</v>
      </c>
      <c r="O295" s="160">
        <v>0</v>
      </c>
      <c r="P295" s="160">
        <f>O295*H295</f>
        <v>0</v>
      </c>
      <c r="Q295" s="160">
        <v>0</v>
      </c>
      <c r="R295" s="160">
        <f>Q295*H295</f>
        <v>0</v>
      </c>
      <c r="S295" s="160">
        <v>0</v>
      </c>
      <c r="T295" s="160">
        <f>S295*H295</f>
        <v>0</v>
      </c>
      <c r="U295" s="161" t="s">
        <v>1</v>
      </c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62" t="s">
        <v>169</v>
      </c>
      <c r="AT295" s="162" t="s">
        <v>137</v>
      </c>
      <c r="AU295" s="162" t="s">
        <v>142</v>
      </c>
      <c r="AY295" s="14" t="s">
        <v>134</v>
      </c>
      <c r="BE295" s="163">
        <f>IF(N295="základná",J295,0)</f>
        <v>0</v>
      </c>
      <c r="BF295" s="163">
        <f>IF(N295="znížená",J295,0)</f>
        <v>110.04</v>
      </c>
      <c r="BG295" s="163">
        <f>IF(N295="zákl. prenesená",J295,0)</f>
        <v>0</v>
      </c>
      <c r="BH295" s="163">
        <f>IF(N295="zníž. prenesená",J295,0)</f>
        <v>0</v>
      </c>
      <c r="BI295" s="163">
        <f>IF(N295="nulová",J295,0)</f>
        <v>0</v>
      </c>
      <c r="BJ295" s="14" t="s">
        <v>142</v>
      </c>
      <c r="BK295" s="163">
        <f>ROUND(I295*H295,2)</f>
        <v>110.04</v>
      </c>
      <c r="BL295" s="14" t="s">
        <v>169</v>
      </c>
      <c r="BM295" s="162" t="s">
        <v>726</v>
      </c>
    </row>
    <row r="296" spans="1:65" s="2" customFormat="1" ht="19.5">
      <c r="A296" s="28"/>
      <c r="B296" s="29"/>
      <c r="C296" s="28"/>
      <c r="D296" s="164" t="s">
        <v>143</v>
      </c>
      <c r="E296" s="28"/>
      <c r="F296" s="165" t="s">
        <v>771</v>
      </c>
      <c r="G296" s="28"/>
      <c r="H296" s="28"/>
      <c r="I296" s="28"/>
      <c r="J296" s="28"/>
      <c r="K296" s="28"/>
      <c r="L296" s="29"/>
      <c r="M296" s="166"/>
      <c r="N296" s="167"/>
      <c r="O296" s="57"/>
      <c r="P296" s="57"/>
      <c r="Q296" s="57"/>
      <c r="R296" s="57"/>
      <c r="S296" s="57"/>
      <c r="T296" s="57"/>
      <c r="U296" s="5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T296" s="14" t="s">
        <v>143</v>
      </c>
      <c r="AU296" s="14" t="s">
        <v>142</v>
      </c>
    </row>
    <row r="297" spans="1:65" s="12" customFormat="1" ht="22.9" customHeight="1">
      <c r="B297" s="138"/>
      <c r="D297" s="139" t="s">
        <v>73</v>
      </c>
      <c r="E297" s="148" t="s">
        <v>773</v>
      </c>
      <c r="F297" s="148" t="s">
        <v>774</v>
      </c>
      <c r="J297" s="149">
        <f>BK297</f>
        <v>37779.4</v>
      </c>
      <c r="L297" s="138"/>
      <c r="M297" s="142"/>
      <c r="N297" s="143"/>
      <c r="O297" s="143"/>
      <c r="P297" s="144">
        <f>SUM(P298:P379)</f>
        <v>0</v>
      </c>
      <c r="Q297" s="143"/>
      <c r="R297" s="144">
        <f>SUM(R298:R379)</f>
        <v>0</v>
      </c>
      <c r="S297" s="143"/>
      <c r="T297" s="144">
        <f>SUM(T298:T379)</f>
        <v>0</v>
      </c>
      <c r="U297" s="145"/>
      <c r="AR297" s="139" t="s">
        <v>142</v>
      </c>
      <c r="AT297" s="146" t="s">
        <v>73</v>
      </c>
      <c r="AU297" s="146" t="s">
        <v>82</v>
      </c>
      <c r="AY297" s="139" t="s">
        <v>134</v>
      </c>
      <c r="BK297" s="147">
        <f>SUM(BK298:BK379)</f>
        <v>37779.4</v>
      </c>
    </row>
    <row r="298" spans="1:65" s="2" customFormat="1" ht="24.2" customHeight="1">
      <c r="A298" s="28"/>
      <c r="B298" s="150"/>
      <c r="C298" s="151" t="s">
        <v>276</v>
      </c>
      <c r="D298" s="151" t="s">
        <v>137</v>
      </c>
      <c r="E298" s="152" t="s">
        <v>1114</v>
      </c>
      <c r="F298" s="153" t="s">
        <v>1115</v>
      </c>
      <c r="G298" s="154" t="s">
        <v>401</v>
      </c>
      <c r="H298" s="155">
        <v>685.6</v>
      </c>
      <c r="I298" s="156">
        <v>0.84</v>
      </c>
      <c r="J298" s="156">
        <f>ROUND(I298*H298,2)</f>
        <v>575.9</v>
      </c>
      <c r="K298" s="157"/>
      <c r="L298" s="29"/>
      <c r="M298" s="158" t="s">
        <v>1</v>
      </c>
      <c r="N298" s="159" t="s">
        <v>40</v>
      </c>
      <c r="O298" s="160">
        <v>0</v>
      </c>
      <c r="P298" s="160">
        <f>O298*H298</f>
        <v>0</v>
      </c>
      <c r="Q298" s="160">
        <v>0</v>
      </c>
      <c r="R298" s="160">
        <f>Q298*H298</f>
        <v>0</v>
      </c>
      <c r="S298" s="160">
        <v>0</v>
      </c>
      <c r="T298" s="160">
        <f>S298*H298</f>
        <v>0</v>
      </c>
      <c r="U298" s="161" t="s">
        <v>1</v>
      </c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62" t="s">
        <v>169</v>
      </c>
      <c r="AT298" s="162" t="s">
        <v>137</v>
      </c>
      <c r="AU298" s="162" t="s">
        <v>142</v>
      </c>
      <c r="AY298" s="14" t="s">
        <v>134</v>
      </c>
      <c r="BE298" s="163">
        <f>IF(N298="základná",J298,0)</f>
        <v>0</v>
      </c>
      <c r="BF298" s="163">
        <f>IF(N298="znížená",J298,0)</f>
        <v>575.9</v>
      </c>
      <c r="BG298" s="163">
        <f>IF(N298="zákl. prenesená",J298,0)</f>
        <v>0</v>
      </c>
      <c r="BH298" s="163">
        <f>IF(N298="zníž. prenesená",J298,0)</f>
        <v>0</v>
      </c>
      <c r="BI298" s="163">
        <f>IF(N298="nulová",J298,0)</f>
        <v>0</v>
      </c>
      <c r="BJ298" s="14" t="s">
        <v>142</v>
      </c>
      <c r="BK298" s="163">
        <f>ROUND(I298*H298,2)</f>
        <v>575.9</v>
      </c>
      <c r="BL298" s="14" t="s">
        <v>169</v>
      </c>
      <c r="BM298" s="162" t="s">
        <v>729</v>
      </c>
    </row>
    <row r="299" spans="1:65" s="2" customFormat="1" ht="19.5">
      <c r="A299" s="28"/>
      <c r="B299" s="29"/>
      <c r="C299" s="28"/>
      <c r="D299" s="164" t="s">
        <v>143</v>
      </c>
      <c r="E299" s="28"/>
      <c r="F299" s="165" t="s">
        <v>1115</v>
      </c>
      <c r="G299" s="28"/>
      <c r="H299" s="28"/>
      <c r="I299" s="28"/>
      <c r="J299" s="28"/>
      <c r="K299" s="28"/>
      <c r="L299" s="29"/>
      <c r="M299" s="166"/>
      <c r="N299" s="167"/>
      <c r="O299" s="57"/>
      <c r="P299" s="57"/>
      <c r="Q299" s="57"/>
      <c r="R299" s="57"/>
      <c r="S299" s="57"/>
      <c r="T299" s="57"/>
      <c r="U299" s="5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T299" s="14" t="s">
        <v>143</v>
      </c>
      <c r="AU299" s="14" t="s">
        <v>142</v>
      </c>
    </row>
    <row r="300" spans="1:65" s="2" customFormat="1" ht="24.2" customHeight="1">
      <c r="A300" s="28"/>
      <c r="B300" s="150"/>
      <c r="C300" s="151" t="s">
        <v>730</v>
      </c>
      <c r="D300" s="151" t="s">
        <v>137</v>
      </c>
      <c r="E300" s="152" t="s">
        <v>1116</v>
      </c>
      <c r="F300" s="153" t="s">
        <v>1117</v>
      </c>
      <c r="G300" s="154" t="s">
        <v>401</v>
      </c>
      <c r="H300" s="155">
        <v>6856</v>
      </c>
      <c r="I300" s="156">
        <v>0.09</v>
      </c>
      <c r="J300" s="156">
        <f>ROUND(I300*H300,2)</f>
        <v>617.04</v>
      </c>
      <c r="K300" s="157"/>
      <c r="L300" s="29"/>
      <c r="M300" s="158" t="s">
        <v>1</v>
      </c>
      <c r="N300" s="159" t="s">
        <v>40</v>
      </c>
      <c r="O300" s="160">
        <v>0</v>
      </c>
      <c r="P300" s="160">
        <f>O300*H300</f>
        <v>0</v>
      </c>
      <c r="Q300" s="160">
        <v>0</v>
      </c>
      <c r="R300" s="160">
        <f>Q300*H300</f>
        <v>0</v>
      </c>
      <c r="S300" s="160">
        <v>0</v>
      </c>
      <c r="T300" s="160">
        <f>S300*H300</f>
        <v>0</v>
      </c>
      <c r="U300" s="161" t="s">
        <v>1</v>
      </c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62" t="s">
        <v>169</v>
      </c>
      <c r="AT300" s="162" t="s">
        <v>137</v>
      </c>
      <c r="AU300" s="162" t="s">
        <v>142</v>
      </c>
      <c r="AY300" s="14" t="s">
        <v>134</v>
      </c>
      <c r="BE300" s="163">
        <f>IF(N300="základná",J300,0)</f>
        <v>0</v>
      </c>
      <c r="BF300" s="163">
        <f>IF(N300="znížená",J300,0)</f>
        <v>617.04</v>
      </c>
      <c r="BG300" s="163">
        <f>IF(N300="zákl. prenesená",J300,0)</f>
        <v>0</v>
      </c>
      <c r="BH300" s="163">
        <f>IF(N300="zníž. prenesená",J300,0)</f>
        <v>0</v>
      </c>
      <c r="BI300" s="163">
        <f>IF(N300="nulová",J300,0)</f>
        <v>0</v>
      </c>
      <c r="BJ300" s="14" t="s">
        <v>142</v>
      </c>
      <c r="BK300" s="163">
        <f>ROUND(I300*H300,2)</f>
        <v>617.04</v>
      </c>
      <c r="BL300" s="14" t="s">
        <v>169</v>
      </c>
      <c r="BM300" s="162" t="s">
        <v>733</v>
      </c>
    </row>
    <row r="301" spans="1:65" s="2" customFormat="1" ht="19.5">
      <c r="A301" s="28"/>
      <c r="B301" s="29"/>
      <c r="C301" s="28"/>
      <c r="D301" s="164" t="s">
        <v>143</v>
      </c>
      <c r="E301" s="28"/>
      <c r="F301" s="165" t="s">
        <v>1117</v>
      </c>
      <c r="G301" s="28"/>
      <c r="H301" s="28"/>
      <c r="I301" s="28"/>
      <c r="J301" s="28"/>
      <c r="K301" s="28"/>
      <c r="L301" s="29"/>
      <c r="M301" s="166"/>
      <c r="N301" s="167"/>
      <c r="O301" s="57"/>
      <c r="P301" s="57"/>
      <c r="Q301" s="57"/>
      <c r="R301" s="57"/>
      <c r="S301" s="57"/>
      <c r="T301" s="57"/>
      <c r="U301" s="5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T301" s="14" t="s">
        <v>143</v>
      </c>
      <c r="AU301" s="14" t="s">
        <v>142</v>
      </c>
    </row>
    <row r="302" spans="1:65" s="2" customFormat="1" ht="24.2" customHeight="1">
      <c r="A302" s="28"/>
      <c r="B302" s="150"/>
      <c r="C302" s="151" t="s">
        <v>282</v>
      </c>
      <c r="D302" s="151" t="s">
        <v>137</v>
      </c>
      <c r="E302" s="152" t="s">
        <v>1118</v>
      </c>
      <c r="F302" s="153" t="s">
        <v>776</v>
      </c>
      <c r="G302" s="154" t="s">
        <v>401</v>
      </c>
      <c r="H302" s="155">
        <v>685.6</v>
      </c>
      <c r="I302" s="156">
        <v>0.43</v>
      </c>
      <c r="J302" s="156">
        <f>ROUND(I302*H302,2)</f>
        <v>294.81</v>
      </c>
      <c r="K302" s="157"/>
      <c r="L302" s="29"/>
      <c r="M302" s="158" t="s">
        <v>1</v>
      </c>
      <c r="N302" s="159" t="s">
        <v>40</v>
      </c>
      <c r="O302" s="160">
        <v>0</v>
      </c>
      <c r="P302" s="160">
        <f>O302*H302</f>
        <v>0</v>
      </c>
      <c r="Q302" s="160">
        <v>0</v>
      </c>
      <c r="R302" s="160">
        <f>Q302*H302</f>
        <v>0</v>
      </c>
      <c r="S302" s="160">
        <v>0</v>
      </c>
      <c r="T302" s="160">
        <f>S302*H302</f>
        <v>0</v>
      </c>
      <c r="U302" s="161" t="s">
        <v>1</v>
      </c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R302" s="162" t="s">
        <v>169</v>
      </c>
      <c r="AT302" s="162" t="s">
        <v>137</v>
      </c>
      <c r="AU302" s="162" t="s">
        <v>142</v>
      </c>
      <c r="AY302" s="14" t="s">
        <v>134</v>
      </c>
      <c r="BE302" s="163">
        <f>IF(N302="základná",J302,0)</f>
        <v>0</v>
      </c>
      <c r="BF302" s="163">
        <f>IF(N302="znížená",J302,0)</f>
        <v>294.81</v>
      </c>
      <c r="BG302" s="163">
        <f>IF(N302="zákl. prenesená",J302,0)</f>
        <v>0</v>
      </c>
      <c r="BH302" s="163">
        <f>IF(N302="zníž. prenesená",J302,0)</f>
        <v>0</v>
      </c>
      <c r="BI302" s="163">
        <f>IF(N302="nulová",J302,0)</f>
        <v>0</v>
      </c>
      <c r="BJ302" s="14" t="s">
        <v>142</v>
      </c>
      <c r="BK302" s="163">
        <f>ROUND(I302*H302,2)</f>
        <v>294.81</v>
      </c>
      <c r="BL302" s="14" t="s">
        <v>169</v>
      </c>
      <c r="BM302" s="162" t="s">
        <v>736</v>
      </c>
    </row>
    <row r="303" spans="1:65" s="2" customFormat="1" ht="19.5">
      <c r="A303" s="28"/>
      <c r="B303" s="29"/>
      <c r="C303" s="28"/>
      <c r="D303" s="164" t="s">
        <v>143</v>
      </c>
      <c r="E303" s="28"/>
      <c r="F303" s="165" t="s">
        <v>776</v>
      </c>
      <c r="G303" s="28"/>
      <c r="H303" s="28"/>
      <c r="I303" s="28"/>
      <c r="J303" s="28"/>
      <c r="K303" s="28"/>
      <c r="L303" s="29"/>
      <c r="M303" s="166"/>
      <c r="N303" s="167"/>
      <c r="O303" s="57"/>
      <c r="P303" s="57"/>
      <c r="Q303" s="57"/>
      <c r="R303" s="57"/>
      <c r="S303" s="57"/>
      <c r="T303" s="57"/>
      <c r="U303" s="5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T303" s="14" t="s">
        <v>143</v>
      </c>
      <c r="AU303" s="14" t="s">
        <v>142</v>
      </c>
    </row>
    <row r="304" spans="1:65" s="2" customFormat="1" ht="24.2" customHeight="1">
      <c r="A304" s="28"/>
      <c r="B304" s="150"/>
      <c r="C304" s="151" t="s">
        <v>737</v>
      </c>
      <c r="D304" s="151" t="s">
        <v>137</v>
      </c>
      <c r="E304" s="152" t="s">
        <v>1119</v>
      </c>
      <c r="F304" s="153" t="s">
        <v>1120</v>
      </c>
      <c r="G304" s="154" t="s">
        <v>401</v>
      </c>
      <c r="H304" s="155">
        <v>685.6</v>
      </c>
      <c r="I304" s="156">
        <v>0.34</v>
      </c>
      <c r="J304" s="156">
        <f>ROUND(I304*H304,2)</f>
        <v>233.1</v>
      </c>
      <c r="K304" s="157"/>
      <c r="L304" s="29"/>
      <c r="M304" s="158" t="s">
        <v>1</v>
      </c>
      <c r="N304" s="159" t="s">
        <v>40</v>
      </c>
      <c r="O304" s="160">
        <v>0</v>
      </c>
      <c r="P304" s="160">
        <f>O304*H304</f>
        <v>0</v>
      </c>
      <c r="Q304" s="160">
        <v>0</v>
      </c>
      <c r="R304" s="160">
        <f>Q304*H304</f>
        <v>0</v>
      </c>
      <c r="S304" s="160">
        <v>0</v>
      </c>
      <c r="T304" s="160">
        <f>S304*H304</f>
        <v>0</v>
      </c>
      <c r="U304" s="161" t="s">
        <v>1</v>
      </c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62" t="s">
        <v>169</v>
      </c>
      <c r="AT304" s="162" t="s">
        <v>137</v>
      </c>
      <c r="AU304" s="162" t="s">
        <v>142</v>
      </c>
      <c r="AY304" s="14" t="s">
        <v>134</v>
      </c>
      <c r="BE304" s="163">
        <f>IF(N304="základná",J304,0)</f>
        <v>0</v>
      </c>
      <c r="BF304" s="163">
        <f>IF(N304="znížená",J304,0)</f>
        <v>233.1</v>
      </c>
      <c r="BG304" s="163">
        <f>IF(N304="zákl. prenesená",J304,0)</f>
        <v>0</v>
      </c>
      <c r="BH304" s="163">
        <f>IF(N304="zníž. prenesená",J304,0)</f>
        <v>0</v>
      </c>
      <c r="BI304" s="163">
        <f>IF(N304="nulová",J304,0)</f>
        <v>0</v>
      </c>
      <c r="BJ304" s="14" t="s">
        <v>142</v>
      </c>
      <c r="BK304" s="163">
        <f>ROUND(I304*H304,2)</f>
        <v>233.1</v>
      </c>
      <c r="BL304" s="14" t="s">
        <v>169</v>
      </c>
      <c r="BM304" s="162" t="s">
        <v>740</v>
      </c>
    </row>
    <row r="305" spans="1:65" s="2" customFormat="1" ht="19.5">
      <c r="A305" s="28"/>
      <c r="B305" s="29"/>
      <c r="C305" s="28"/>
      <c r="D305" s="164" t="s">
        <v>143</v>
      </c>
      <c r="E305" s="28"/>
      <c r="F305" s="165" t="s">
        <v>1120</v>
      </c>
      <c r="G305" s="28"/>
      <c r="H305" s="28"/>
      <c r="I305" s="28"/>
      <c r="J305" s="28"/>
      <c r="K305" s="28"/>
      <c r="L305" s="29"/>
      <c r="M305" s="166"/>
      <c r="N305" s="167"/>
      <c r="O305" s="57"/>
      <c r="P305" s="57"/>
      <c r="Q305" s="57"/>
      <c r="R305" s="57"/>
      <c r="S305" s="57"/>
      <c r="T305" s="57"/>
      <c r="U305" s="5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T305" s="14" t="s">
        <v>143</v>
      </c>
      <c r="AU305" s="14" t="s">
        <v>142</v>
      </c>
    </row>
    <row r="306" spans="1:65" s="2" customFormat="1" ht="24.2" customHeight="1">
      <c r="A306" s="28"/>
      <c r="B306" s="150"/>
      <c r="C306" s="168" t="s">
        <v>300</v>
      </c>
      <c r="D306" s="168" t="s">
        <v>131</v>
      </c>
      <c r="E306" s="169" t="s">
        <v>1121</v>
      </c>
      <c r="F306" s="170" t="s">
        <v>1122</v>
      </c>
      <c r="G306" s="171" t="s">
        <v>1123</v>
      </c>
      <c r="H306" s="172">
        <v>171.4</v>
      </c>
      <c r="I306" s="173">
        <v>2.58</v>
      </c>
      <c r="J306" s="173">
        <f>ROUND(I306*H306,2)</f>
        <v>442.21</v>
      </c>
      <c r="K306" s="174"/>
      <c r="L306" s="175"/>
      <c r="M306" s="176" t="s">
        <v>1</v>
      </c>
      <c r="N306" s="177" t="s">
        <v>40</v>
      </c>
      <c r="O306" s="160">
        <v>0</v>
      </c>
      <c r="P306" s="160">
        <f>O306*H306</f>
        <v>0</v>
      </c>
      <c r="Q306" s="160">
        <v>0</v>
      </c>
      <c r="R306" s="160">
        <f>Q306*H306</f>
        <v>0</v>
      </c>
      <c r="S306" s="160">
        <v>0</v>
      </c>
      <c r="T306" s="160">
        <f>S306*H306</f>
        <v>0</v>
      </c>
      <c r="U306" s="161" t="s">
        <v>1</v>
      </c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62" t="s">
        <v>196</v>
      </c>
      <c r="AT306" s="162" t="s">
        <v>131</v>
      </c>
      <c r="AU306" s="162" t="s">
        <v>142</v>
      </c>
      <c r="AY306" s="14" t="s">
        <v>134</v>
      </c>
      <c r="BE306" s="163">
        <f>IF(N306="základná",J306,0)</f>
        <v>0</v>
      </c>
      <c r="BF306" s="163">
        <f>IF(N306="znížená",J306,0)</f>
        <v>442.21</v>
      </c>
      <c r="BG306" s="163">
        <f>IF(N306="zákl. prenesená",J306,0)</f>
        <v>0</v>
      </c>
      <c r="BH306" s="163">
        <f>IF(N306="zníž. prenesená",J306,0)</f>
        <v>0</v>
      </c>
      <c r="BI306" s="163">
        <f>IF(N306="nulová",J306,0)</f>
        <v>0</v>
      </c>
      <c r="BJ306" s="14" t="s">
        <v>142</v>
      </c>
      <c r="BK306" s="163">
        <f>ROUND(I306*H306,2)</f>
        <v>442.21</v>
      </c>
      <c r="BL306" s="14" t="s">
        <v>169</v>
      </c>
      <c r="BM306" s="162" t="s">
        <v>743</v>
      </c>
    </row>
    <row r="307" spans="1:65" s="2" customFormat="1">
      <c r="A307" s="28"/>
      <c r="B307" s="29"/>
      <c r="C307" s="28"/>
      <c r="D307" s="164" t="s">
        <v>143</v>
      </c>
      <c r="E307" s="28"/>
      <c r="F307" s="165" t="s">
        <v>1122</v>
      </c>
      <c r="G307" s="28"/>
      <c r="H307" s="28"/>
      <c r="I307" s="28"/>
      <c r="J307" s="28"/>
      <c r="K307" s="28"/>
      <c r="L307" s="29"/>
      <c r="M307" s="166"/>
      <c r="N307" s="167"/>
      <c r="O307" s="57"/>
      <c r="P307" s="57"/>
      <c r="Q307" s="57"/>
      <c r="R307" s="57"/>
      <c r="S307" s="57"/>
      <c r="T307" s="57"/>
      <c r="U307" s="5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T307" s="14" t="s">
        <v>143</v>
      </c>
      <c r="AU307" s="14" t="s">
        <v>142</v>
      </c>
    </row>
    <row r="308" spans="1:65" s="2" customFormat="1" ht="33" customHeight="1">
      <c r="A308" s="28"/>
      <c r="B308" s="150"/>
      <c r="C308" s="151" t="s">
        <v>746</v>
      </c>
      <c r="D308" s="151" t="s">
        <v>137</v>
      </c>
      <c r="E308" s="152" t="s">
        <v>779</v>
      </c>
      <c r="F308" s="153" t="s">
        <v>780</v>
      </c>
      <c r="G308" s="154" t="s">
        <v>401</v>
      </c>
      <c r="H308" s="155">
        <v>685.6</v>
      </c>
      <c r="I308" s="156">
        <v>4.28</v>
      </c>
      <c r="J308" s="156">
        <f>ROUND(I308*H308,2)</f>
        <v>2934.37</v>
      </c>
      <c r="K308" s="157"/>
      <c r="L308" s="29"/>
      <c r="M308" s="158" t="s">
        <v>1</v>
      </c>
      <c r="N308" s="159" t="s">
        <v>40</v>
      </c>
      <c r="O308" s="160">
        <v>0</v>
      </c>
      <c r="P308" s="160">
        <f>O308*H308</f>
        <v>0</v>
      </c>
      <c r="Q308" s="160">
        <v>0</v>
      </c>
      <c r="R308" s="160">
        <f>Q308*H308</f>
        <v>0</v>
      </c>
      <c r="S308" s="160">
        <v>0</v>
      </c>
      <c r="T308" s="160">
        <f>S308*H308</f>
        <v>0</v>
      </c>
      <c r="U308" s="161" t="s">
        <v>1</v>
      </c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162" t="s">
        <v>169</v>
      </c>
      <c r="AT308" s="162" t="s">
        <v>137</v>
      </c>
      <c r="AU308" s="162" t="s">
        <v>142</v>
      </c>
      <c r="AY308" s="14" t="s">
        <v>134</v>
      </c>
      <c r="BE308" s="163">
        <f>IF(N308="základná",J308,0)</f>
        <v>0</v>
      </c>
      <c r="BF308" s="163">
        <f>IF(N308="znížená",J308,0)</f>
        <v>2934.37</v>
      </c>
      <c r="BG308" s="163">
        <f>IF(N308="zákl. prenesená",J308,0)</f>
        <v>0</v>
      </c>
      <c r="BH308" s="163">
        <f>IF(N308="zníž. prenesená",J308,0)</f>
        <v>0</v>
      </c>
      <c r="BI308" s="163">
        <f>IF(N308="nulová",J308,0)</f>
        <v>0</v>
      </c>
      <c r="BJ308" s="14" t="s">
        <v>142</v>
      </c>
      <c r="BK308" s="163">
        <f>ROUND(I308*H308,2)</f>
        <v>2934.37</v>
      </c>
      <c r="BL308" s="14" t="s">
        <v>169</v>
      </c>
      <c r="BM308" s="162" t="s">
        <v>749</v>
      </c>
    </row>
    <row r="309" spans="1:65" s="2" customFormat="1" ht="19.5">
      <c r="A309" s="28"/>
      <c r="B309" s="29"/>
      <c r="C309" s="28"/>
      <c r="D309" s="164" t="s">
        <v>143</v>
      </c>
      <c r="E309" s="28"/>
      <c r="F309" s="165" t="s">
        <v>780</v>
      </c>
      <c r="G309" s="28"/>
      <c r="H309" s="28"/>
      <c r="I309" s="28"/>
      <c r="J309" s="28"/>
      <c r="K309" s="28"/>
      <c r="L309" s="29"/>
      <c r="M309" s="166"/>
      <c r="N309" s="167"/>
      <c r="O309" s="57"/>
      <c r="P309" s="57"/>
      <c r="Q309" s="57"/>
      <c r="R309" s="57"/>
      <c r="S309" s="57"/>
      <c r="T309" s="57"/>
      <c r="U309" s="5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T309" s="14" t="s">
        <v>143</v>
      </c>
      <c r="AU309" s="14" t="s">
        <v>142</v>
      </c>
    </row>
    <row r="310" spans="1:65" s="2" customFormat="1" ht="24.2" customHeight="1">
      <c r="A310" s="28"/>
      <c r="B310" s="150"/>
      <c r="C310" s="168" t="s">
        <v>302</v>
      </c>
      <c r="D310" s="168" t="s">
        <v>131</v>
      </c>
      <c r="E310" s="169" t="s">
        <v>766</v>
      </c>
      <c r="F310" s="170" t="s">
        <v>767</v>
      </c>
      <c r="G310" s="171" t="s">
        <v>401</v>
      </c>
      <c r="H310" s="172">
        <v>788.44</v>
      </c>
      <c r="I310" s="173">
        <v>3.92</v>
      </c>
      <c r="J310" s="173">
        <f>ROUND(I310*H310,2)</f>
        <v>3090.68</v>
      </c>
      <c r="K310" s="174"/>
      <c r="L310" s="175"/>
      <c r="M310" s="176" t="s">
        <v>1</v>
      </c>
      <c r="N310" s="177" t="s">
        <v>40</v>
      </c>
      <c r="O310" s="160">
        <v>0</v>
      </c>
      <c r="P310" s="160">
        <f>O310*H310</f>
        <v>0</v>
      </c>
      <c r="Q310" s="160">
        <v>0</v>
      </c>
      <c r="R310" s="160">
        <f>Q310*H310</f>
        <v>0</v>
      </c>
      <c r="S310" s="160">
        <v>0</v>
      </c>
      <c r="T310" s="160">
        <f>S310*H310</f>
        <v>0</v>
      </c>
      <c r="U310" s="161" t="s">
        <v>1</v>
      </c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62" t="s">
        <v>196</v>
      </c>
      <c r="AT310" s="162" t="s">
        <v>131</v>
      </c>
      <c r="AU310" s="162" t="s">
        <v>142</v>
      </c>
      <c r="AY310" s="14" t="s">
        <v>134</v>
      </c>
      <c r="BE310" s="163">
        <f>IF(N310="základná",J310,0)</f>
        <v>0</v>
      </c>
      <c r="BF310" s="163">
        <f>IF(N310="znížená",J310,0)</f>
        <v>3090.68</v>
      </c>
      <c r="BG310" s="163">
        <f>IF(N310="zákl. prenesená",J310,0)</f>
        <v>0</v>
      </c>
      <c r="BH310" s="163">
        <f>IF(N310="zníž. prenesená",J310,0)</f>
        <v>0</v>
      </c>
      <c r="BI310" s="163">
        <f>IF(N310="nulová",J310,0)</f>
        <v>0</v>
      </c>
      <c r="BJ310" s="14" t="s">
        <v>142</v>
      </c>
      <c r="BK310" s="163">
        <f>ROUND(I310*H310,2)</f>
        <v>3090.68</v>
      </c>
      <c r="BL310" s="14" t="s">
        <v>169</v>
      </c>
      <c r="BM310" s="162" t="s">
        <v>754</v>
      </c>
    </row>
    <row r="311" spans="1:65" s="2" customFormat="1" ht="19.5">
      <c r="A311" s="28"/>
      <c r="B311" s="29"/>
      <c r="C311" s="28"/>
      <c r="D311" s="164" t="s">
        <v>143</v>
      </c>
      <c r="E311" s="28"/>
      <c r="F311" s="165" t="s">
        <v>767</v>
      </c>
      <c r="G311" s="28"/>
      <c r="H311" s="28"/>
      <c r="I311" s="28"/>
      <c r="J311" s="28"/>
      <c r="K311" s="28"/>
      <c r="L311" s="29"/>
      <c r="M311" s="166"/>
      <c r="N311" s="167"/>
      <c r="O311" s="57"/>
      <c r="P311" s="57"/>
      <c r="Q311" s="57"/>
      <c r="R311" s="57"/>
      <c r="S311" s="57"/>
      <c r="T311" s="57"/>
      <c r="U311" s="5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T311" s="14" t="s">
        <v>143</v>
      </c>
      <c r="AU311" s="14" t="s">
        <v>142</v>
      </c>
    </row>
    <row r="312" spans="1:65" s="2" customFormat="1" ht="37.9" customHeight="1">
      <c r="A312" s="28"/>
      <c r="B312" s="150"/>
      <c r="C312" s="151" t="s">
        <v>755</v>
      </c>
      <c r="D312" s="151" t="s">
        <v>137</v>
      </c>
      <c r="E312" s="152" t="s">
        <v>784</v>
      </c>
      <c r="F312" s="153" t="s">
        <v>785</v>
      </c>
      <c r="G312" s="154" t="s">
        <v>401</v>
      </c>
      <c r="H312" s="155">
        <v>685.6</v>
      </c>
      <c r="I312" s="156">
        <v>4.28</v>
      </c>
      <c r="J312" s="156">
        <f>ROUND(I312*H312,2)</f>
        <v>2934.37</v>
      </c>
      <c r="K312" s="157"/>
      <c r="L312" s="29"/>
      <c r="M312" s="158" t="s">
        <v>1</v>
      </c>
      <c r="N312" s="159" t="s">
        <v>40</v>
      </c>
      <c r="O312" s="160">
        <v>0</v>
      </c>
      <c r="P312" s="160">
        <f>O312*H312</f>
        <v>0</v>
      </c>
      <c r="Q312" s="160">
        <v>0</v>
      </c>
      <c r="R312" s="160">
        <f>Q312*H312</f>
        <v>0</v>
      </c>
      <c r="S312" s="160">
        <v>0</v>
      </c>
      <c r="T312" s="160">
        <f>S312*H312</f>
        <v>0</v>
      </c>
      <c r="U312" s="161" t="s">
        <v>1</v>
      </c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62" t="s">
        <v>169</v>
      </c>
      <c r="AT312" s="162" t="s">
        <v>137</v>
      </c>
      <c r="AU312" s="162" t="s">
        <v>142</v>
      </c>
      <c r="AY312" s="14" t="s">
        <v>134</v>
      </c>
      <c r="BE312" s="163">
        <f>IF(N312="základná",J312,0)</f>
        <v>0</v>
      </c>
      <c r="BF312" s="163">
        <f>IF(N312="znížená",J312,0)</f>
        <v>2934.37</v>
      </c>
      <c r="BG312" s="163">
        <f>IF(N312="zákl. prenesená",J312,0)</f>
        <v>0</v>
      </c>
      <c r="BH312" s="163">
        <f>IF(N312="zníž. prenesená",J312,0)</f>
        <v>0</v>
      </c>
      <c r="BI312" s="163">
        <f>IF(N312="nulová",J312,0)</f>
        <v>0</v>
      </c>
      <c r="BJ312" s="14" t="s">
        <v>142</v>
      </c>
      <c r="BK312" s="163">
        <f>ROUND(I312*H312,2)</f>
        <v>2934.37</v>
      </c>
      <c r="BL312" s="14" t="s">
        <v>169</v>
      </c>
      <c r="BM312" s="162" t="s">
        <v>758</v>
      </c>
    </row>
    <row r="313" spans="1:65" s="2" customFormat="1" ht="19.5">
      <c r="A313" s="28"/>
      <c r="B313" s="29"/>
      <c r="C313" s="28"/>
      <c r="D313" s="164" t="s">
        <v>143</v>
      </c>
      <c r="E313" s="28"/>
      <c r="F313" s="165" t="s">
        <v>785</v>
      </c>
      <c r="G313" s="28"/>
      <c r="H313" s="28"/>
      <c r="I313" s="28"/>
      <c r="J313" s="28"/>
      <c r="K313" s="28"/>
      <c r="L313" s="29"/>
      <c r="M313" s="166"/>
      <c r="N313" s="167"/>
      <c r="O313" s="57"/>
      <c r="P313" s="57"/>
      <c r="Q313" s="57"/>
      <c r="R313" s="57"/>
      <c r="S313" s="57"/>
      <c r="T313" s="57"/>
      <c r="U313" s="5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T313" s="14" t="s">
        <v>143</v>
      </c>
      <c r="AU313" s="14" t="s">
        <v>142</v>
      </c>
    </row>
    <row r="314" spans="1:65" s="2" customFormat="1" ht="24.2" customHeight="1">
      <c r="A314" s="28"/>
      <c r="B314" s="150"/>
      <c r="C314" s="168" t="s">
        <v>303</v>
      </c>
      <c r="D314" s="168" t="s">
        <v>131</v>
      </c>
      <c r="E314" s="169" t="s">
        <v>787</v>
      </c>
      <c r="F314" s="170" t="s">
        <v>788</v>
      </c>
      <c r="G314" s="171" t="s">
        <v>401</v>
      </c>
      <c r="H314" s="172">
        <v>788.44</v>
      </c>
      <c r="I314" s="173">
        <v>9.49</v>
      </c>
      <c r="J314" s="173">
        <f>ROUND(I314*H314,2)</f>
        <v>7482.3</v>
      </c>
      <c r="K314" s="174"/>
      <c r="L314" s="175"/>
      <c r="M314" s="176" t="s">
        <v>1</v>
      </c>
      <c r="N314" s="177" t="s">
        <v>40</v>
      </c>
      <c r="O314" s="160">
        <v>0</v>
      </c>
      <c r="P314" s="160">
        <f>O314*H314</f>
        <v>0</v>
      </c>
      <c r="Q314" s="160">
        <v>0</v>
      </c>
      <c r="R314" s="160">
        <f>Q314*H314</f>
        <v>0</v>
      </c>
      <c r="S314" s="160">
        <v>0</v>
      </c>
      <c r="T314" s="160">
        <f>S314*H314</f>
        <v>0</v>
      </c>
      <c r="U314" s="161" t="s">
        <v>1</v>
      </c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62" t="s">
        <v>196</v>
      </c>
      <c r="AT314" s="162" t="s">
        <v>131</v>
      </c>
      <c r="AU314" s="162" t="s">
        <v>142</v>
      </c>
      <c r="AY314" s="14" t="s">
        <v>134</v>
      </c>
      <c r="BE314" s="163">
        <f>IF(N314="základná",J314,0)</f>
        <v>0</v>
      </c>
      <c r="BF314" s="163">
        <f>IF(N314="znížená",J314,0)</f>
        <v>7482.3</v>
      </c>
      <c r="BG314" s="163">
        <f>IF(N314="zákl. prenesená",J314,0)</f>
        <v>0</v>
      </c>
      <c r="BH314" s="163">
        <f>IF(N314="zníž. prenesená",J314,0)</f>
        <v>0</v>
      </c>
      <c r="BI314" s="163">
        <f>IF(N314="nulová",J314,0)</f>
        <v>0</v>
      </c>
      <c r="BJ314" s="14" t="s">
        <v>142</v>
      </c>
      <c r="BK314" s="163">
        <f>ROUND(I314*H314,2)</f>
        <v>7482.3</v>
      </c>
      <c r="BL314" s="14" t="s">
        <v>169</v>
      </c>
      <c r="BM314" s="162" t="s">
        <v>761</v>
      </c>
    </row>
    <row r="315" spans="1:65" s="2" customFormat="1">
      <c r="A315" s="28"/>
      <c r="B315" s="29"/>
      <c r="C315" s="28"/>
      <c r="D315" s="164" t="s">
        <v>143</v>
      </c>
      <c r="E315" s="28"/>
      <c r="F315" s="165" t="s">
        <v>788</v>
      </c>
      <c r="G315" s="28"/>
      <c r="H315" s="28"/>
      <c r="I315" s="28"/>
      <c r="J315" s="28"/>
      <c r="K315" s="28"/>
      <c r="L315" s="29"/>
      <c r="M315" s="166"/>
      <c r="N315" s="167"/>
      <c r="O315" s="57"/>
      <c r="P315" s="57"/>
      <c r="Q315" s="57"/>
      <c r="R315" s="57"/>
      <c r="S315" s="57"/>
      <c r="T315" s="57"/>
      <c r="U315" s="5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T315" s="14" t="s">
        <v>143</v>
      </c>
      <c r="AU315" s="14" t="s">
        <v>142</v>
      </c>
    </row>
    <row r="316" spans="1:65" s="2" customFormat="1" ht="21.75" customHeight="1">
      <c r="A316" s="28"/>
      <c r="B316" s="150"/>
      <c r="C316" s="168" t="s">
        <v>762</v>
      </c>
      <c r="D316" s="168" t="s">
        <v>131</v>
      </c>
      <c r="E316" s="169" t="s">
        <v>791</v>
      </c>
      <c r="F316" s="170" t="s">
        <v>792</v>
      </c>
      <c r="G316" s="171" t="s">
        <v>151</v>
      </c>
      <c r="H316" s="172">
        <v>4113.6000000000004</v>
      </c>
      <c r="I316" s="173">
        <v>0.74</v>
      </c>
      <c r="J316" s="173">
        <f>ROUND(I316*H316,2)</f>
        <v>3044.06</v>
      </c>
      <c r="K316" s="174"/>
      <c r="L316" s="175"/>
      <c r="M316" s="176" t="s">
        <v>1</v>
      </c>
      <c r="N316" s="177" t="s">
        <v>40</v>
      </c>
      <c r="O316" s="160">
        <v>0</v>
      </c>
      <c r="P316" s="160">
        <f>O316*H316</f>
        <v>0</v>
      </c>
      <c r="Q316" s="160">
        <v>0</v>
      </c>
      <c r="R316" s="160">
        <f>Q316*H316</f>
        <v>0</v>
      </c>
      <c r="S316" s="160">
        <v>0</v>
      </c>
      <c r="T316" s="160">
        <f>S316*H316</f>
        <v>0</v>
      </c>
      <c r="U316" s="161" t="s">
        <v>1</v>
      </c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62" t="s">
        <v>196</v>
      </c>
      <c r="AT316" s="162" t="s">
        <v>131</v>
      </c>
      <c r="AU316" s="162" t="s">
        <v>142</v>
      </c>
      <c r="AY316" s="14" t="s">
        <v>134</v>
      </c>
      <c r="BE316" s="163">
        <f>IF(N316="základná",J316,0)</f>
        <v>0</v>
      </c>
      <c r="BF316" s="163">
        <f>IF(N316="znížená",J316,0)</f>
        <v>3044.06</v>
      </c>
      <c r="BG316" s="163">
        <f>IF(N316="zákl. prenesená",J316,0)</f>
        <v>0</v>
      </c>
      <c r="BH316" s="163">
        <f>IF(N316="zníž. prenesená",J316,0)</f>
        <v>0</v>
      </c>
      <c r="BI316" s="163">
        <f>IF(N316="nulová",J316,0)</f>
        <v>0</v>
      </c>
      <c r="BJ316" s="14" t="s">
        <v>142</v>
      </c>
      <c r="BK316" s="163">
        <f>ROUND(I316*H316,2)</f>
        <v>3044.06</v>
      </c>
      <c r="BL316" s="14" t="s">
        <v>169</v>
      </c>
      <c r="BM316" s="162" t="s">
        <v>765</v>
      </c>
    </row>
    <row r="317" spans="1:65" s="2" customFormat="1">
      <c r="A317" s="28"/>
      <c r="B317" s="29"/>
      <c r="C317" s="28"/>
      <c r="D317" s="164" t="s">
        <v>143</v>
      </c>
      <c r="E317" s="28"/>
      <c r="F317" s="165" t="s">
        <v>792</v>
      </c>
      <c r="G317" s="28"/>
      <c r="H317" s="28"/>
      <c r="I317" s="28"/>
      <c r="J317" s="28"/>
      <c r="K317" s="28"/>
      <c r="L317" s="29"/>
      <c r="M317" s="166"/>
      <c r="N317" s="167"/>
      <c r="O317" s="57"/>
      <c r="P317" s="57"/>
      <c r="Q317" s="57"/>
      <c r="R317" s="57"/>
      <c r="S317" s="57"/>
      <c r="T317" s="57"/>
      <c r="U317" s="5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T317" s="14" t="s">
        <v>143</v>
      </c>
      <c r="AU317" s="14" t="s">
        <v>142</v>
      </c>
    </row>
    <row r="318" spans="1:65" s="2" customFormat="1" ht="44.25" customHeight="1">
      <c r="A318" s="28"/>
      <c r="B318" s="150"/>
      <c r="C318" s="151" t="s">
        <v>305</v>
      </c>
      <c r="D318" s="151" t="s">
        <v>137</v>
      </c>
      <c r="E318" s="152" t="s">
        <v>794</v>
      </c>
      <c r="F318" s="153" t="s">
        <v>795</v>
      </c>
      <c r="G318" s="154" t="s">
        <v>401</v>
      </c>
      <c r="H318" s="155">
        <v>66.900000000000006</v>
      </c>
      <c r="I318" s="156">
        <v>7.9</v>
      </c>
      <c r="J318" s="156">
        <f>ROUND(I318*H318,2)</f>
        <v>528.51</v>
      </c>
      <c r="K318" s="157"/>
      <c r="L318" s="29"/>
      <c r="M318" s="158" t="s">
        <v>1</v>
      </c>
      <c r="N318" s="159" t="s">
        <v>40</v>
      </c>
      <c r="O318" s="160">
        <v>0</v>
      </c>
      <c r="P318" s="160">
        <f>O318*H318</f>
        <v>0</v>
      </c>
      <c r="Q318" s="160">
        <v>0</v>
      </c>
      <c r="R318" s="160">
        <f>Q318*H318</f>
        <v>0</v>
      </c>
      <c r="S318" s="160">
        <v>0</v>
      </c>
      <c r="T318" s="160">
        <f>S318*H318</f>
        <v>0</v>
      </c>
      <c r="U318" s="161" t="s">
        <v>1</v>
      </c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162" t="s">
        <v>169</v>
      </c>
      <c r="AT318" s="162" t="s">
        <v>137</v>
      </c>
      <c r="AU318" s="162" t="s">
        <v>142</v>
      </c>
      <c r="AY318" s="14" t="s">
        <v>134</v>
      </c>
      <c r="BE318" s="163">
        <f>IF(N318="základná",J318,0)</f>
        <v>0</v>
      </c>
      <c r="BF318" s="163">
        <f>IF(N318="znížená",J318,0)</f>
        <v>528.51</v>
      </c>
      <c r="BG318" s="163">
        <f>IF(N318="zákl. prenesená",J318,0)</f>
        <v>0</v>
      </c>
      <c r="BH318" s="163">
        <f>IF(N318="zníž. prenesená",J318,0)</f>
        <v>0</v>
      </c>
      <c r="BI318" s="163">
        <f>IF(N318="nulová",J318,0)</f>
        <v>0</v>
      </c>
      <c r="BJ318" s="14" t="s">
        <v>142</v>
      </c>
      <c r="BK318" s="163">
        <f>ROUND(I318*H318,2)</f>
        <v>528.51</v>
      </c>
      <c r="BL318" s="14" t="s">
        <v>169</v>
      </c>
      <c r="BM318" s="162" t="s">
        <v>768</v>
      </c>
    </row>
    <row r="319" spans="1:65" s="2" customFormat="1" ht="29.25">
      <c r="A319" s="28"/>
      <c r="B319" s="29"/>
      <c r="C319" s="28"/>
      <c r="D319" s="164" t="s">
        <v>143</v>
      </c>
      <c r="E319" s="28"/>
      <c r="F319" s="165" t="s">
        <v>795</v>
      </c>
      <c r="G319" s="28"/>
      <c r="H319" s="28"/>
      <c r="I319" s="28"/>
      <c r="J319" s="28"/>
      <c r="K319" s="28"/>
      <c r="L319" s="29"/>
      <c r="M319" s="166"/>
      <c r="N319" s="167"/>
      <c r="O319" s="57"/>
      <c r="P319" s="57"/>
      <c r="Q319" s="57"/>
      <c r="R319" s="57"/>
      <c r="S319" s="57"/>
      <c r="T319" s="57"/>
      <c r="U319" s="5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T319" s="14" t="s">
        <v>143</v>
      </c>
      <c r="AU319" s="14" t="s">
        <v>142</v>
      </c>
    </row>
    <row r="320" spans="1:65" s="2" customFormat="1" ht="24.2" customHeight="1">
      <c r="A320" s="28"/>
      <c r="B320" s="150"/>
      <c r="C320" s="168" t="s">
        <v>769</v>
      </c>
      <c r="D320" s="168" t="s">
        <v>131</v>
      </c>
      <c r="E320" s="169" t="s">
        <v>787</v>
      </c>
      <c r="F320" s="170" t="s">
        <v>788</v>
      </c>
      <c r="G320" s="171" t="s">
        <v>401</v>
      </c>
      <c r="H320" s="172">
        <v>35.479999999999997</v>
      </c>
      <c r="I320" s="173">
        <v>9.49</v>
      </c>
      <c r="J320" s="173">
        <f>ROUND(I320*H320,2)</f>
        <v>336.71</v>
      </c>
      <c r="K320" s="174"/>
      <c r="L320" s="175"/>
      <c r="M320" s="176" t="s">
        <v>1</v>
      </c>
      <c r="N320" s="177" t="s">
        <v>40</v>
      </c>
      <c r="O320" s="160">
        <v>0</v>
      </c>
      <c r="P320" s="160">
        <f>O320*H320</f>
        <v>0</v>
      </c>
      <c r="Q320" s="160">
        <v>0</v>
      </c>
      <c r="R320" s="160">
        <f>Q320*H320</f>
        <v>0</v>
      </c>
      <c r="S320" s="160">
        <v>0</v>
      </c>
      <c r="T320" s="160">
        <f>S320*H320</f>
        <v>0</v>
      </c>
      <c r="U320" s="161" t="s">
        <v>1</v>
      </c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62" t="s">
        <v>196</v>
      </c>
      <c r="AT320" s="162" t="s">
        <v>131</v>
      </c>
      <c r="AU320" s="162" t="s">
        <v>142</v>
      </c>
      <c r="AY320" s="14" t="s">
        <v>134</v>
      </c>
      <c r="BE320" s="163">
        <f>IF(N320="základná",J320,0)</f>
        <v>0</v>
      </c>
      <c r="BF320" s="163">
        <f>IF(N320="znížená",J320,0)</f>
        <v>336.71</v>
      </c>
      <c r="BG320" s="163">
        <f>IF(N320="zákl. prenesená",J320,0)</f>
        <v>0</v>
      </c>
      <c r="BH320" s="163">
        <f>IF(N320="zníž. prenesená",J320,0)</f>
        <v>0</v>
      </c>
      <c r="BI320" s="163">
        <f>IF(N320="nulová",J320,0)</f>
        <v>0</v>
      </c>
      <c r="BJ320" s="14" t="s">
        <v>142</v>
      </c>
      <c r="BK320" s="163">
        <f>ROUND(I320*H320,2)</f>
        <v>336.71</v>
      </c>
      <c r="BL320" s="14" t="s">
        <v>169</v>
      </c>
      <c r="BM320" s="162" t="s">
        <v>772</v>
      </c>
    </row>
    <row r="321" spans="1:65" s="2" customFormat="1">
      <c r="A321" s="28"/>
      <c r="B321" s="29"/>
      <c r="C321" s="28"/>
      <c r="D321" s="164" t="s">
        <v>143</v>
      </c>
      <c r="E321" s="28"/>
      <c r="F321" s="165" t="s">
        <v>788</v>
      </c>
      <c r="G321" s="28"/>
      <c r="H321" s="28"/>
      <c r="I321" s="28"/>
      <c r="J321" s="28"/>
      <c r="K321" s="28"/>
      <c r="L321" s="29"/>
      <c r="M321" s="166"/>
      <c r="N321" s="167"/>
      <c r="O321" s="57"/>
      <c r="P321" s="57"/>
      <c r="Q321" s="57"/>
      <c r="R321" s="57"/>
      <c r="S321" s="57"/>
      <c r="T321" s="57"/>
      <c r="U321" s="5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T321" s="14" t="s">
        <v>143</v>
      </c>
      <c r="AU321" s="14" t="s">
        <v>142</v>
      </c>
    </row>
    <row r="322" spans="1:65" s="2" customFormat="1" ht="21.75" customHeight="1">
      <c r="A322" s="28"/>
      <c r="B322" s="150"/>
      <c r="C322" s="168" t="s">
        <v>306</v>
      </c>
      <c r="D322" s="168" t="s">
        <v>131</v>
      </c>
      <c r="E322" s="169" t="s">
        <v>791</v>
      </c>
      <c r="F322" s="170" t="s">
        <v>792</v>
      </c>
      <c r="G322" s="171" t="s">
        <v>151</v>
      </c>
      <c r="H322" s="172">
        <v>272.27999999999997</v>
      </c>
      <c r="I322" s="173">
        <v>0.74</v>
      </c>
      <c r="J322" s="173">
        <f>ROUND(I322*H322,2)</f>
        <v>201.49</v>
      </c>
      <c r="K322" s="174"/>
      <c r="L322" s="175"/>
      <c r="M322" s="176" t="s">
        <v>1</v>
      </c>
      <c r="N322" s="177" t="s">
        <v>40</v>
      </c>
      <c r="O322" s="160">
        <v>0</v>
      </c>
      <c r="P322" s="160">
        <f>O322*H322</f>
        <v>0</v>
      </c>
      <c r="Q322" s="160">
        <v>0</v>
      </c>
      <c r="R322" s="160">
        <f>Q322*H322</f>
        <v>0</v>
      </c>
      <c r="S322" s="160">
        <v>0</v>
      </c>
      <c r="T322" s="160">
        <f>S322*H322</f>
        <v>0</v>
      </c>
      <c r="U322" s="161" t="s">
        <v>1</v>
      </c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162" t="s">
        <v>196</v>
      </c>
      <c r="AT322" s="162" t="s">
        <v>131</v>
      </c>
      <c r="AU322" s="162" t="s">
        <v>142</v>
      </c>
      <c r="AY322" s="14" t="s">
        <v>134</v>
      </c>
      <c r="BE322" s="163">
        <f>IF(N322="základná",J322,0)</f>
        <v>0</v>
      </c>
      <c r="BF322" s="163">
        <f>IF(N322="znížená",J322,0)</f>
        <v>201.49</v>
      </c>
      <c r="BG322" s="163">
        <f>IF(N322="zákl. prenesená",J322,0)</f>
        <v>0</v>
      </c>
      <c r="BH322" s="163">
        <f>IF(N322="zníž. prenesená",J322,0)</f>
        <v>0</v>
      </c>
      <c r="BI322" s="163">
        <f>IF(N322="nulová",J322,0)</f>
        <v>0</v>
      </c>
      <c r="BJ322" s="14" t="s">
        <v>142</v>
      </c>
      <c r="BK322" s="163">
        <f>ROUND(I322*H322,2)</f>
        <v>201.49</v>
      </c>
      <c r="BL322" s="14" t="s">
        <v>169</v>
      </c>
      <c r="BM322" s="162" t="s">
        <v>777</v>
      </c>
    </row>
    <row r="323" spans="1:65" s="2" customFormat="1">
      <c r="A323" s="28"/>
      <c r="B323" s="29"/>
      <c r="C323" s="28"/>
      <c r="D323" s="164" t="s">
        <v>143</v>
      </c>
      <c r="E323" s="28"/>
      <c r="F323" s="165" t="s">
        <v>792</v>
      </c>
      <c r="G323" s="28"/>
      <c r="H323" s="28"/>
      <c r="I323" s="28"/>
      <c r="J323" s="28"/>
      <c r="K323" s="28"/>
      <c r="L323" s="29"/>
      <c r="M323" s="166"/>
      <c r="N323" s="167"/>
      <c r="O323" s="57"/>
      <c r="P323" s="57"/>
      <c r="Q323" s="57"/>
      <c r="R323" s="57"/>
      <c r="S323" s="57"/>
      <c r="T323" s="57"/>
      <c r="U323" s="5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T323" s="14" t="s">
        <v>143</v>
      </c>
      <c r="AU323" s="14" t="s">
        <v>142</v>
      </c>
    </row>
    <row r="324" spans="1:65" s="2" customFormat="1" ht="24.2" customHeight="1">
      <c r="A324" s="28"/>
      <c r="B324" s="150"/>
      <c r="C324" s="151" t="s">
        <v>778</v>
      </c>
      <c r="D324" s="151" t="s">
        <v>137</v>
      </c>
      <c r="E324" s="152" t="s">
        <v>801</v>
      </c>
      <c r="F324" s="153" t="s">
        <v>802</v>
      </c>
      <c r="G324" s="154" t="s">
        <v>151</v>
      </c>
      <c r="H324" s="155">
        <v>2</v>
      </c>
      <c r="I324" s="156">
        <v>19.350000000000001</v>
      </c>
      <c r="J324" s="156">
        <f>ROUND(I324*H324,2)</f>
        <v>38.700000000000003</v>
      </c>
      <c r="K324" s="157"/>
      <c r="L324" s="29"/>
      <c r="M324" s="158" t="s">
        <v>1</v>
      </c>
      <c r="N324" s="159" t="s">
        <v>40</v>
      </c>
      <c r="O324" s="160">
        <v>0</v>
      </c>
      <c r="P324" s="160">
        <f>O324*H324</f>
        <v>0</v>
      </c>
      <c r="Q324" s="160">
        <v>0</v>
      </c>
      <c r="R324" s="160">
        <f>Q324*H324</f>
        <v>0</v>
      </c>
      <c r="S324" s="160">
        <v>0</v>
      </c>
      <c r="T324" s="160">
        <f>S324*H324</f>
        <v>0</v>
      </c>
      <c r="U324" s="161" t="s">
        <v>1</v>
      </c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162" t="s">
        <v>169</v>
      </c>
      <c r="AT324" s="162" t="s">
        <v>137</v>
      </c>
      <c r="AU324" s="162" t="s">
        <v>142</v>
      </c>
      <c r="AY324" s="14" t="s">
        <v>134</v>
      </c>
      <c r="BE324" s="163">
        <f>IF(N324="základná",J324,0)</f>
        <v>0</v>
      </c>
      <c r="BF324" s="163">
        <f>IF(N324="znížená",J324,0)</f>
        <v>38.700000000000003</v>
      </c>
      <c r="BG324" s="163">
        <f>IF(N324="zákl. prenesená",J324,0)</f>
        <v>0</v>
      </c>
      <c r="BH324" s="163">
        <f>IF(N324="zníž. prenesená",J324,0)</f>
        <v>0</v>
      </c>
      <c r="BI324" s="163">
        <f>IF(N324="nulová",J324,0)</f>
        <v>0</v>
      </c>
      <c r="BJ324" s="14" t="s">
        <v>142</v>
      </c>
      <c r="BK324" s="163">
        <f>ROUND(I324*H324,2)</f>
        <v>38.700000000000003</v>
      </c>
      <c r="BL324" s="14" t="s">
        <v>169</v>
      </c>
      <c r="BM324" s="162" t="s">
        <v>781</v>
      </c>
    </row>
    <row r="325" spans="1:65" s="2" customFormat="1">
      <c r="A325" s="28"/>
      <c r="B325" s="29"/>
      <c r="C325" s="28"/>
      <c r="D325" s="164" t="s">
        <v>143</v>
      </c>
      <c r="E325" s="28"/>
      <c r="F325" s="165" t="s">
        <v>802</v>
      </c>
      <c r="G325" s="28"/>
      <c r="H325" s="28"/>
      <c r="I325" s="28"/>
      <c r="J325" s="28"/>
      <c r="K325" s="28"/>
      <c r="L325" s="29"/>
      <c r="M325" s="166"/>
      <c r="N325" s="167"/>
      <c r="O325" s="57"/>
      <c r="P325" s="57"/>
      <c r="Q325" s="57"/>
      <c r="R325" s="57"/>
      <c r="S325" s="57"/>
      <c r="T325" s="57"/>
      <c r="U325" s="5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T325" s="14" t="s">
        <v>143</v>
      </c>
      <c r="AU325" s="14" t="s">
        <v>142</v>
      </c>
    </row>
    <row r="326" spans="1:65" s="2" customFormat="1" ht="16.5" customHeight="1">
      <c r="A326" s="28"/>
      <c r="B326" s="150"/>
      <c r="C326" s="168" t="s">
        <v>308</v>
      </c>
      <c r="D326" s="168" t="s">
        <v>131</v>
      </c>
      <c r="E326" s="169" t="s">
        <v>804</v>
      </c>
      <c r="F326" s="170" t="s">
        <v>805</v>
      </c>
      <c r="G326" s="171" t="s">
        <v>151</v>
      </c>
      <c r="H326" s="172">
        <v>2</v>
      </c>
      <c r="I326" s="173">
        <v>96.84</v>
      </c>
      <c r="J326" s="173">
        <f>ROUND(I326*H326,2)</f>
        <v>193.68</v>
      </c>
      <c r="K326" s="174"/>
      <c r="L326" s="175"/>
      <c r="M326" s="176" t="s">
        <v>1</v>
      </c>
      <c r="N326" s="177" t="s">
        <v>40</v>
      </c>
      <c r="O326" s="160">
        <v>0</v>
      </c>
      <c r="P326" s="160">
        <f>O326*H326</f>
        <v>0</v>
      </c>
      <c r="Q326" s="160">
        <v>0</v>
      </c>
      <c r="R326" s="160">
        <f>Q326*H326</f>
        <v>0</v>
      </c>
      <c r="S326" s="160">
        <v>0</v>
      </c>
      <c r="T326" s="160">
        <f>S326*H326</f>
        <v>0</v>
      </c>
      <c r="U326" s="161" t="s">
        <v>1</v>
      </c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162" t="s">
        <v>196</v>
      </c>
      <c r="AT326" s="162" t="s">
        <v>131</v>
      </c>
      <c r="AU326" s="162" t="s">
        <v>142</v>
      </c>
      <c r="AY326" s="14" t="s">
        <v>134</v>
      </c>
      <c r="BE326" s="163">
        <f>IF(N326="základná",J326,0)</f>
        <v>0</v>
      </c>
      <c r="BF326" s="163">
        <f>IF(N326="znížená",J326,0)</f>
        <v>193.68</v>
      </c>
      <c r="BG326" s="163">
        <f>IF(N326="zákl. prenesená",J326,0)</f>
        <v>0</v>
      </c>
      <c r="BH326" s="163">
        <f>IF(N326="zníž. prenesená",J326,0)</f>
        <v>0</v>
      </c>
      <c r="BI326" s="163">
        <f>IF(N326="nulová",J326,0)</f>
        <v>0</v>
      </c>
      <c r="BJ326" s="14" t="s">
        <v>142</v>
      </c>
      <c r="BK326" s="163">
        <f>ROUND(I326*H326,2)</f>
        <v>193.68</v>
      </c>
      <c r="BL326" s="14" t="s">
        <v>169</v>
      </c>
      <c r="BM326" s="162" t="s">
        <v>782</v>
      </c>
    </row>
    <row r="327" spans="1:65" s="2" customFormat="1">
      <c r="A327" s="28"/>
      <c r="B327" s="29"/>
      <c r="C327" s="28"/>
      <c r="D327" s="164" t="s">
        <v>143</v>
      </c>
      <c r="E327" s="28"/>
      <c r="F327" s="165" t="s">
        <v>805</v>
      </c>
      <c r="G327" s="28"/>
      <c r="H327" s="28"/>
      <c r="I327" s="28"/>
      <c r="J327" s="28"/>
      <c r="K327" s="28"/>
      <c r="L327" s="29"/>
      <c r="M327" s="166"/>
      <c r="N327" s="167"/>
      <c r="O327" s="57"/>
      <c r="P327" s="57"/>
      <c r="Q327" s="57"/>
      <c r="R327" s="57"/>
      <c r="S327" s="57"/>
      <c r="T327" s="57"/>
      <c r="U327" s="5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T327" s="14" t="s">
        <v>143</v>
      </c>
      <c r="AU327" s="14" t="s">
        <v>142</v>
      </c>
    </row>
    <row r="328" spans="1:65" s="2" customFormat="1" ht="16.5" customHeight="1">
      <c r="A328" s="28"/>
      <c r="B328" s="150"/>
      <c r="C328" s="168" t="s">
        <v>783</v>
      </c>
      <c r="D328" s="168" t="s">
        <v>131</v>
      </c>
      <c r="E328" s="169" t="s">
        <v>807</v>
      </c>
      <c r="F328" s="170" t="s">
        <v>808</v>
      </c>
      <c r="G328" s="171" t="s">
        <v>151</v>
      </c>
      <c r="H328" s="172">
        <v>10</v>
      </c>
      <c r="I328" s="173">
        <v>0.35</v>
      </c>
      <c r="J328" s="173">
        <f>ROUND(I328*H328,2)</f>
        <v>3.5</v>
      </c>
      <c r="K328" s="174"/>
      <c r="L328" s="175"/>
      <c r="M328" s="176" t="s">
        <v>1</v>
      </c>
      <c r="N328" s="177" t="s">
        <v>40</v>
      </c>
      <c r="O328" s="160">
        <v>0</v>
      </c>
      <c r="P328" s="160">
        <f>O328*H328</f>
        <v>0</v>
      </c>
      <c r="Q328" s="160">
        <v>0</v>
      </c>
      <c r="R328" s="160">
        <f>Q328*H328</f>
        <v>0</v>
      </c>
      <c r="S328" s="160">
        <v>0</v>
      </c>
      <c r="T328" s="160">
        <f>S328*H328</f>
        <v>0</v>
      </c>
      <c r="U328" s="161" t="s">
        <v>1</v>
      </c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R328" s="162" t="s">
        <v>196</v>
      </c>
      <c r="AT328" s="162" t="s">
        <v>131</v>
      </c>
      <c r="AU328" s="162" t="s">
        <v>142</v>
      </c>
      <c r="AY328" s="14" t="s">
        <v>134</v>
      </c>
      <c r="BE328" s="163">
        <f>IF(N328="základná",J328,0)</f>
        <v>0</v>
      </c>
      <c r="BF328" s="163">
        <f>IF(N328="znížená",J328,0)</f>
        <v>3.5</v>
      </c>
      <c r="BG328" s="163">
        <f>IF(N328="zákl. prenesená",J328,0)</f>
        <v>0</v>
      </c>
      <c r="BH328" s="163">
        <f>IF(N328="zníž. prenesená",J328,0)</f>
        <v>0</v>
      </c>
      <c r="BI328" s="163">
        <f>IF(N328="nulová",J328,0)</f>
        <v>0</v>
      </c>
      <c r="BJ328" s="14" t="s">
        <v>142</v>
      </c>
      <c r="BK328" s="163">
        <f>ROUND(I328*H328,2)</f>
        <v>3.5</v>
      </c>
      <c r="BL328" s="14" t="s">
        <v>169</v>
      </c>
      <c r="BM328" s="162" t="s">
        <v>786</v>
      </c>
    </row>
    <row r="329" spans="1:65" s="2" customFormat="1">
      <c r="A329" s="28"/>
      <c r="B329" s="29"/>
      <c r="C329" s="28"/>
      <c r="D329" s="164" t="s">
        <v>143</v>
      </c>
      <c r="E329" s="28"/>
      <c r="F329" s="165" t="s">
        <v>808</v>
      </c>
      <c r="G329" s="28"/>
      <c r="H329" s="28"/>
      <c r="I329" s="28"/>
      <c r="J329" s="28"/>
      <c r="K329" s="28"/>
      <c r="L329" s="29"/>
      <c r="M329" s="166"/>
      <c r="N329" s="167"/>
      <c r="O329" s="57"/>
      <c r="P329" s="57"/>
      <c r="Q329" s="57"/>
      <c r="R329" s="57"/>
      <c r="S329" s="57"/>
      <c r="T329" s="57"/>
      <c r="U329" s="5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T329" s="14" t="s">
        <v>143</v>
      </c>
      <c r="AU329" s="14" t="s">
        <v>142</v>
      </c>
    </row>
    <row r="330" spans="1:65" s="2" customFormat="1" ht="24.2" customHeight="1">
      <c r="A330" s="28"/>
      <c r="B330" s="150"/>
      <c r="C330" s="151" t="s">
        <v>309</v>
      </c>
      <c r="D330" s="151" t="s">
        <v>137</v>
      </c>
      <c r="E330" s="152" t="s">
        <v>810</v>
      </c>
      <c r="F330" s="153" t="s">
        <v>811</v>
      </c>
      <c r="G330" s="154" t="s">
        <v>151</v>
      </c>
      <c r="H330" s="155">
        <v>2</v>
      </c>
      <c r="I330" s="156">
        <v>24.46</v>
      </c>
      <c r="J330" s="156">
        <f>ROUND(I330*H330,2)</f>
        <v>48.92</v>
      </c>
      <c r="K330" s="157"/>
      <c r="L330" s="29"/>
      <c r="M330" s="158" t="s">
        <v>1</v>
      </c>
      <c r="N330" s="159" t="s">
        <v>40</v>
      </c>
      <c r="O330" s="160">
        <v>0</v>
      </c>
      <c r="P330" s="160">
        <f>O330*H330</f>
        <v>0</v>
      </c>
      <c r="Q330" s="160">
        <v>0</v>
      </c>
      <c r="R330" s="160">
        <f>Q330*H330</f>
        <v>0</v>
      </c>
      <c r="S330" s="160">
        <v>0</v>
      </c>
      <c r="T330" s="160">
        <f>S330*H330</f>
        <v>0</v>
      </c>
      <c r="U330" s="161" t="s">
        <v>1</v>
      </c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R330" s="162" t="s">
        <v>169</v>
      </c>
      <c r="AT330" s="162" t="s">
        <v>137</v>
      </c>
      <c r="AU330" s="162" t="s">
        <v>142</v>
      </c>
      <c r="AY330" s="14" t="s">
        <v>134</v>
      </c>
      <c r="BE330" s="163">
        <f>IF(N330="základná",J330,0)</f>
        <v>0</v>
      </c>
      <c r="BF330" s="163">
        <f>IF(N330="znížená",J330,0)</f>
        <v>48.92</v>
      </c>
      <c r="BG330" s="163">
        <f>IF(N330="zákl. prenesená",J330,0)</f>
        <v>0</v>
      </c>
      <c r="BH330" s="163">
        <f>IF(N330="zníž. prenesená",J330,0)</f>
        <v>0</v>
      </c>
      <c r="BI330" s="163">
        <f>IF(N330="nulová",J330,0)</f>
        <v>0</v>
      </c>
      <c r="BJ330" s="14" t="s">
        <v>142</v>
      </c>
      <c r="BK330" s="163">
        <f>ROUND(I330*H330,2)</f>
        <v>48.92</v>
      </c>
      <c r="BL330" s="14" t="s">
        <v>169</v>
      </c>
      <c r="BM330" s="162" t="s">
        <v>789</v>
      </c>
    </row>
    <row r="331" spans="1:65" s="2" customFormat="1" ht="19.5">
      <c r="A331" s="28"/>
      <c r="B331" s="29"/>
      <c r="C331" s="28"/>
      <c r="D331" s="164" t="s">
        <v>143</v>
      </c>
      <c r="E331" s="28"/>
      <c r="F331" s="165" t="s">
        <v>811</v>
      </c>
      <c r="G331" s="28"/>
      <c r="H331" s="28"/>
      <c r="I331" s="28"/>
      <c r="J331" s="28"/>
      <c r="K331" s="28"/>
      <c r="L331" s="29"/>
      <c r="M331" s="166"/>
      <c r="N331" s="167"/>
      <c r="O331" s="57"/>
      <c r="P331" s="57"/>
      <c r="Q331" s="57"/>
      <c r="R331" s="57"/>
      <c r="S331" s="57"/>
      <c r="T331" s="57"/>
      <c r="U331" s="5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T331" s="14" t="s">
        <v>143</v>
      </c>
      <c r="AU331" s="14" t="s">
        <v>142</v>
      </c>
    </row>
    <row r="332" spans="1:65" s="2" customFormat="1" ht="24.2" customHeight="1">
      <c r="A332" s="28"/>
      <c r="B332" s="150"/>
      <c r="C332" s="168" t="s">
        <v>790</v>
      </c>
      <c r="D332" s="168" t="s">
        <v>131</v>
      </c>
      <c r="E332" s="169" t="s">
        <v>814</v>
      </c>
      <c r="F332" s="170" t="s">
        <v>815</v>
      </c>
      <c r="G332" s="171" t="s">
        <v>401</v>
      </c>
      <c r="H332" s="172">
        <v>0.56999999999999995</v>
      </c>
      <c r="I332" s="173">
        <v>14.65</v>
      </c>
      <c r="J332" s="173">
        <f>ROUND(I332*H332,2)</f>
        <v>8.35</v>
      </c>
      <c r="K332" s="174"/>
      <c r="L332" s="175"/>
      <c r="M332" s="176" t="s">
        <v>1</v>
      </c>
      <c r="N332" s="177" t="s">
        <v>40</v>
      </c>
      <c r="O332" s="160">
        <v>0</v>
      </c>
      <c r="P332" s="160">
        <f>O332*H332</f>
        <v>0</v>
      </c>
      <c r="Q332" s="160">
        <v>0</v>
      </c>
      <c r="R332" s="160">
        <f>Q332*H332</f>
        <v>0</v>
      </c>
      <c r="S332" s="160">
        <v>0</v>
      </c>
      <c r="T332" s="160">
        <f>S332*H332</f>
        <v>0</v>
      </c>
      <c r="U332" s="161" t="s">
        <v>1</v>
      </c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62" t="s">
        <v>196</v>
      </c>
      <c r="AT332" s="162" t="s">
        <v>131</v>
      </c>
      <c r="AU332" s="162" t="s">
        <v>142</v>
      </c>
      <c r="AY332" s="14" t="s">
        <v>134</v>
      </c>
      <c r="BE332" s="163">
        <f>IF(N332="základná",J332,0)</f>
        <v>0</v>
      </c>
      <c r="BF332" s="163">
        <f>IF(N332="znížená",J332,0)</f>
        <v>8.35</v>
      </c>
      <c r="BG332" s="163">
        <f>IF(N332="zákl. prenesená",J332,0)</f>
        <v>0</v>
      </c>
      <c r="BH332" s="163">
        <f>IF(N332="zníž. prenesená",J332,0)</f>
        <v>0</v>
      </c>
      <c r="BI332" s="163">
        <f>IF(N332="nulová",J332,0)</f>
        <v>0</v>
      </c>
      <c r="BJ332" s="14" t="s">
        <v>142</v>
      </c>
      <c r="BK332" s="163">
        <f>ROUND(I332*H332,2)</f>
        <v>8.35</v>
      </c>
      <c r="BL332" s="14" t="s">
        <v>169</v>
      </c>
      <c r="BM332" s="162" t="s">
        <v>793</v>
      </c>
    </row>
    <row r="333" spans="1:65" s="2" customFormat="1" ht="19.5">
      <c r="A333" s="28"/>
      <c r="B333" s="29"/>
      <c r="C333" s="28"/>
      <c r="D333" s="164" t="s">
        <v>143</v>
      </c>
      <c r="E333" s="28"/>
      <c r="F333" s="165" t="s">
        <v>815</v>
      </c>
      <c r="G333" s="28"/>
      <c r="H333" s="28"/>
      <c r="I333" s="28"/>
      <c r="J333" s="28"/>
      <c r="K333" s="28"/>
      <c r="L333" s="29"/>
      <c r="M333" s="166"/>
      <c r="N333" s="167"/>
      <c r="O333" s="57"/>
      <c r="P333" s="57"/>
      <c r="Q333" s="57"/>
      <c r="R333" s="57"/>
      <c r="S333" s="57"/>
      <c r="T333" s="57"/>
      <c r="U333" s="5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T333" s="14" t="s">
        <v>143</v>
      </c>
      <c r="AU333" s="14" t="s">
        <v>142</v>
      </c>
    </row>
    <row r="334" spans="1:65" s="2" customFormat="1" ht="24.2" customHeight="1">
      <c r="A334" s="28"/>
      <c r="B334" s="150"/>
      <c r="C334" s="151" t="s">
        <v>627</v>
      </c>
      <c r="D334" s="151" t="s">
        <v>137</v>
      </c>
      <c r="E334" s="152" t="s">
        <v>817</v>
      </c>
      <c r="F334" s="153" t="s">
        <v>818</v>
      </c>
      <c r="G334" s="154" t="s">
        <v>151</v>
      </c>
      <c r="H334" s="155">
        <v>2</v>
      </c>
      <c r="I334" s="156">
        <v>28.75</v>
      </c>
      <c r="J334" s="156">
        <f>ROUND(I334*H334,2)</f>
        <v>57.5</v>
      </c>
      <c r="K334" s="157"/>
      <c r="L334" s="29"/>
      <c r="M334" s="158" t="s">
        <v>1</v>
      </c>
      <c r="N334" s="159" t="s">
        <v>40</v>
      </c>
      <c r="O334" s="160">
        <v>0</v>
      </c>
      <c r="P334" s="160">
        <f>O334*H334</f>
        <v>0</v>
      </c>
      <c r="Q334" s="160">
        <v>0</v>
      </c>
      <c r="R334" s="160">
        <f>Q334*H334</f>
        <v>0</v>
      </c>
      <c r="S334" s="160">
        <v>0</v>
      </c>
      <c r="T334" s="160">
        <f>S334*H334</f>
        <v>0</v>
      </c>
      <c r="U334" s="161" t="s">
        <v>1</v>
      </c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R334" s="162" t="s">
        <v>169</v>
      </c>
      <c r="AT334" s="162" t="s">
        <v>137</v>
      </c>
      <c r="AU334" s="162" t="s">
        <v>142</v>
      </c>
      <c r="AY334" s="14" t="s">
        <v>134</v>
      </c>
      <c r="BE334" s="163">
        <f>IF(N334="základná",J334,0)</f>
        <v>0</v>
      </c>
      <c r="BF334" s="163">
        <f>IF(N334="znížená",J334,0)</f>
        <v>57.5</v>
      </c>
      <c r="BG334" s="163">
        <f>IF(N334="zákl. prenesená",J334,0)</f>
        <v>0</v>
      </c>
      <c r="BH334" s="163">
        <f>IF(N334="zníž. prenesená",J334,0)</f>
        <v>0</v>
      </c>
      <c r="BI334" s="163">
        <f>IF(N334="nulová",J334,0)</f>
        <v>0</v>
      </c>
      <c r="BJ334" s="14" t="s">
        <v>142</v>
      </c>
      <c r="BK334" s="163">
        <f>ROUND(I334*H334,2)</f>
        <v>57.5</v>
      </c>
      <c r="BL334" s="14" t="s">
        <v>169</v>
      </c>
      <c r="BM334" s="162" t="s">
        <v>796</v>
      </c>
    </row>
    <row r="335" spans="1:65" s="2" customFormat="1" ht="19.5">
      <c r="A335" s="28"/>
      <c r="B335" s="29"/>
      <c r="C335" s="28"/>
      <c r="D335" s="164" t="s">
        <v>143</v>
      </c>
      <c r="E335" s="28"/>
      <c r="F335" s="165" t="s">
        <v>818</v>
      </c>
      <c r="G335" s="28"/>
      <c r="H335" s="28"/>
      <c r="I335" s="28"/>
      <c r="J335" s="28"/>
      <c r="K335" s="28"/>
      <c r="L335" s="29"/>
      <c r="M335" s="166"/>
      <c r="N335" s="167"/>
      <c r="O335" s="57"/>
      <c r="P335" s="57"/>
      <c r="Q335" s="57"/>
      <c r="R335" s="57"/>
      <c r="S335" s="57"/>
      <c r="T335" s="57"/>
      <c r="U335" s="5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T335" s="14" t="s">
        <v>143</v>
      </c>
      <c r="AU335" s="14" t="s">
        <v>142</v>
      </c>
    </row>
    <row r="336" spans="1:65" s="2" customFormat="1" ht="37.9" customHeight="1">
      <c r="A336" s="28"/>
      <c r="B336" s="150"/>
      <c r="C336" s="168" t="s">
        <v>797</v>
      </c>
      <c r="D336" s="168" t="s">
        <v>131</v>
      </c>
      <c r="E336" s="169" t="s">
        <v>821</v>
      </c>
      <c r="F336" s="170" t="s">
        <v>822</v>
      </c>
      <c r="G336" s="171" t="s">
        <v>401</v>
      </c>
      <c r="H336" s="172">
        <v>0.91</v>
      </c>
      <c r="I336" s="173">
        <v>14.65</v>
      </c>
      <c r="J336" s="173">
        <f>ROUND(I336*H336,2)</f>
        <v>13.33</v>
      </c>
      <c r="K336" s="174"/>
      <c r="L336" s="175"/>
      <c r="M336" s="176" t="s">
        <v>1</v>
      </c>
      <c r="N336" s="177" t="s">
        <v>40</v>
      </c>
      <c r="O336" s="160">
        <v>0</v>
      </c>
      <c r="P336" s="160">
        <f>O336*H336</f>
        <v>0</v>
      </c>
      <c r="Q336" s="160">
        <v>0</v>
      </c>
      <c r="R336" s="160">
        <f>Q336*H336</f>
        <v>0</v>
      </c>
      <c r="S336" s="160">
        <v>0</v>
      </c>
      <c r="T336" s="160">
        <f>S336*H336</f>
        <v>0</v>
      </c>
      <c r="U336" s="161" t="s">
        <v>1</v>
      </c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R336" s="162" t="s">
        <v>196</v>
      </c>
      <c r="AT336" s="162" t="s">
        <v>131</v>
      </c>
      <c r="AU336" s="162" t="s">
        <v>142</v>
      </c>
      <c r="AY336" s="14" t="s">
        <v>134</v>
      </c>
      <c r="BE336" s="163">
        <f>IF(N336="základná",J336,0)</f>
        <v>0</v>
      </c>
      <c r="BF336" s="163">
        <f>IF(N336="znížená",J336,0)</f>
        <v>13.33</v>
      </c>
      <c r="BG336" s="163">
        <f>IF(N336="zákl. prenesená",J336,0)</f>
        <v>0</v>
      </c>
      <c r="BH336" s="163">
        <f>IF(N336="zníž. prenesená",J336,0)</f>
        <v>0</v>
      </c>
      <c r="BI336" s="163">
        <f>IF(N336="nulová",J336,0)</f>
        <v>0</v>
      </c>
      <c r="BJ336" s="14" t="s">
        <v>142</v>
      </c>
      <c r="BK336" s="163">
        <f>ROUND(I336*H336,2)</f>
        <v>13.33</v>
      </c>
      <c r="BL336" s="14" t="s">
        <v>169</v>
      </c>
      <c r="BM336" s="162" t="s">
        <v>798</v>
      </c>
    </row>
    <row r="337" spans="1:65" s="2" customFormat="1" ht="19.5">
      <c r="A337" s="28"/>
      <c r="B337" s="29"/>
      <c r="C337" s="28"/>
      <c r="D337" s="164" t="s">
        <v>143</v>
      </c>
      <c r="E337" s="28"/>
      <c r="F337" s="165" t="s">
        <v>822</v>
      </c>
      <c r="G337" s="28"/>
      <c r="H337" s="28"/>
      <c r="I337" s="28"/>
      <c r="J337" s="28"/>
      <c r="K337" s="28"/>
      <c r="L337" s="29"/>
      <c r="M337" s="166"/>
      <c r="N337" s="167"/>
      <c r="O337" s="57"/>
      <c r="P337" s="57"/>
      <c r="Q337" s="57"/>
      <c r="R337" s="57"/>
      <c r="S337" s="57"/>
      <c r="T337" s="57"/>
      <c r="U337" s="5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T337" s="14" t="s">
        <v>143</v>
      </c>
      <c r="AU337" s="14" t="s">
        <v>142</v>
      </c>
    </row>
    <row r="338" spans="1:65" s="2" customFormat="1" ht="24.2" customHeight="1">
      <c r="A338" s="28"/>
      <c r="B338" s="150"/>
      <c r="C338" s="151" t="s">
        <v>630</v>
      </c>
      <c r="D338" s="151" t="s">
        <v>137</v>
      </c>
      <c r="E338" s="152" t="s">
        <v>836</v>
      </c>
      <c r="F338" s="153" t="s">
        <v>837</v>
      </c>
      <c r="G338" s="154" t="s">
        <v>151</v>
      </c>
      <c r="H338" s="155">
        <v>16</v>
      </c>
      <c r="I338" s="156">
        <v>4.91</v>
      </c>
      <c r="J338" s="156">
        <f>ROUND(I338*H338,2)</f>
        <v>78.56</v>
      </c>
      <c r="K338" s="157"/>
      <c r="L338" s="29"/>
      <c r="M338" s="158" t="s">
        <v>1</v>
      </c>
      <c r="N338" s="159" t="s">
        <v>40</v>
      </c>
      <c r="O338" s="160">
        <v>0</v>
      </c>
      <c r="P338" s="160">
        <f>O338*H338</f>
        <v>0</v>
      </c>
      <c r="Q338" s="160">
        <v>0</v>
      </c>
      <c r="R338" s="160">
        <f>Q338*H338</f>
        <v>0</v>
      </c>
      <c r="S338" s="160">
        <v>0</v>
      </c>
      <c r="T338" s="160">
        <f>S338*H338</f>
        <v>0</v>
      </c>
      <c r="U338" s="161" t="s">
        <v>1</v>
      </c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62" t="s">
        <v>169</v>
      </c>
      <c r="AT338" s="162" t="s">
        <v>137</v>
      </c>
      <c r="AU338" s="162" t="s">
        <v>142</v>
      </c>
      <c r="AY338" s="14" t="s">
        <v>134</v>
      </c>
      <c r="BE338" s="163">
        <f>IF(N338="základná",J338,0)</f>
        <v>0</v>
      </c>
      <c r="BF338" s="163">
        <f>IF(N338="znížená",J338,0)</f>
        <v>78.56</v>
      </c>
      <c r="BG338" s="163">
        <f>IF(N338="zákl. prenesená",J338,0)</f>
        <v>0</v>
      </c>
      <c r="BH338" s="163">
        <f>IF(N338="zníž. prenesená",J338,0)</f>
        <v>0</v>
      </c>
      <c r="BI338" s="163">
        <f>IF(N338="nulová",J338,0)</f>
        <v>0</v>
      </c>
      <c r="BJ338" s="14" t="s">
        <v>142</v>
      </c>
      <c r="BK338" s="163">
        <f>ROUND(I338*H338,2)</f>
        <v>78.56</v>
      </c>
      <c r="BL338" s="14" t="s">
        <v>169</v>
      </c>
      <c r="BM338" s="162" t="s">
        <v>799</v>
      </c>
    </row>
    <row r="339" spans="1:65" s="2" customFormat="1">
      <c r="A339" s="28"/>
      <c r="B339" s="29"/>
      <c r="C339" s="28"/>
      <c r="D339" s="164" t="s">
        <v>143</v>
      </c>
      <c r="E339" s="28"/>
      <c r="F339" s="165" t="s">
        <v>837</v>
      </c>
      <c r="G339" s="28"/>
      <c r="H339" s="28"/>
      <c r="I339" s="28"/>
      <c r="J339" s="28"/>
      <c r="K339" s="28"/>
      <c r="L339" s="29"/>
      <c r="M339" s="166"/>
      <c r="N339" s="167"/>
      <c r="O339" s="57"/>
      <c r="P339" s="57"/>
      <c r="Q339" s="57"/>
      <c r="R339" s="57"/>
      <c r="S339" s="57"/>
      <c r="T339" s="57"/>
      <c r="U339" s="5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T339" s="14" t="s">
        <v>143</v>
      </c>
      <c r="AU339" s="14" t="s">
        <v>142</v>
      </c>
    </row>
    <row r="340" spans="1:65" s="2" customFormat="1" ht="24.2" customHeight="1">
      <c r="A340" s="28"/>
      <c r="B340" s="150"/>
      <c r="C340" s="168" t="s">
        <v>800</v>
      </c>
      <c r="D340" s="168" t="s">
        <v>131</v>
      </c>
      <c r="E340" s="169" t="s">
        <v>814</v>
      </c>
      <c r="F340" s="170" t="s">
        <v>815</v>
      </c>
      <c r="G340" s="171" t="s">
        <v>401</v>
      </c>
      <c r="H340" s="172">
        <v>0.64</v>
      </c>
      <c r="I340" s="173">
        <v>16.41</v>
      </c>
      <c r="J340" s="173">
        <f>ROUND(I340*H340,2)</f>
        <v>10.5</v>
      </c>
      <c r="K340" s="174"/>
      <c r="L340" s="175"/>
      <c r="M340" s="176" t="s">
        <v>1</v>
      </c>
      <c r="N340" s="177" t="s">
        <v>40</v>
      </c>
      <c r="O340" s="160">
        <v>0</v>
      </c>
      <c r="P340" s="160">
        <f>O340*H340</f>
        <v>0</v>
      </c>
      <c r="Q340" s="160">
        <v>0</v>
      </c>
      <c r="R340" s="160">
        <f>Q340*H340</f>
        <v>0</v>
      </c>
      <c r="S340" s="160">
        <v>0</v>
      </c>
      <c r="T340" s="160">
        <f>S340*H340</f>
        <v>0</v>
      </c>
      <c r="U340" s="161" t="s">
        <v>1</v>
      </c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R340" s="162" t="s">
        <v>196</v>
      </c>
      <c r="AT340" s="162" t="s">
        <v>131</v>
      </c>
      <c r="AU340" s="162" t="s">
        <v>142</v>
      </c>
      <c r="AY340" s="14" t="s">
        <v>134</v>
      </c>
      <c r="BE340" s="163">
        <f>IF(N340="základná",J340,0)</f>
        <v>0</v>
      </c>
      <c r="BF340" s="163">
        <f>IF(N340="znížená",J340,0)</f>
        <v>10.5</v>
      </c>
      <c r="BG340" s="163">
        <f>IF(N340="zákl. prenesená",J340,0)</f>
        <v>0</v>
      </c>
      <c r="BH340" s="163">
        <f>IF(N340="zníž. prenesená",J340,0)</f>
        <v>0</v>
      </c>
      <c r="BI340" s="163">
        <f>IF(N340="nulová",J340,0)</f>
        <v>0</v>
      </c>
      <c r="BJ340" s="14" t="s">
        <v>142</v>
      </c>
      <c r="BK340" s="163">
        <f>ROUND(I340*H340,2)</f>
        <v>10.5</v>
      </c>
      <c r="BL340" s="14" t="s">
        <v>169</v>
      </c>
      <c r="BM340" s="162" t="s">
        <v>803</v>
      </c>
    </row>
    <row r="341" spans="1:65" s="2" customFormat="1" ht="19.5">
      <c r="A341" s="28"/>
      <c r="B341" s="29"/>
      <c r="C341" s="28"/>
      <c r="D341" s="164" t="s">
        <v>143</v>
      </c>
      <c r="E341" s="28"/>
      <c r="F341" s="165" t="s">
        <v>815</v>
      </c>
      <c r="G341" s="28"/>
      <c r="H341" s="28"/>
      <c r="I341" s="28"/>
      <c r="J341" s="28"/>
      <c r="K341" s="28"/>
      <c r="L341" s="29"/>
      <c r="M341" s="166"/>
      <c r="N341" s="167"/>
      <c r="O341" s="57"/>
      <c r="P341" s="57"/>
      <c r="Q341" s="57"/>
      <c r="R341" s="57"/>
      <c r="S341" s="57"/>
      <c r="T341" s="57"/>
      <c r="U341" s="5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T341" s="14" t="s">
        <v>143</v>
      </c>
      <c r="AU341" s="14" t="s">
        <v>142</v>
      </c>
    </row>
    <row r="342" spans="1:65" s="2" customFormat="1" ht="37.9" customHeight="1">
      <c r="A342" s="28"/>
      <c r="B342" s="150"/>
      <c r="C342" s="151" t="s">
        <v>634</v>
      </c>
      <c r="D342" s="151" t="s">
        <v>137</v>
      </c>
      <c r="E342" s="152" t="s">
        <v>841</v>
      </c>
      <c r="F342" s="153" t="s">
        <v>842</v>
      </c>
      <c r="G342" s="154" t="s">
        <v>140</v>
      </c>
      <c r="H342" s="155">
        <v>133.80000000000001</v>
      </c>
      <c r="I342" s="156">
        <v>6.3</v>
      </c>
      <c r="J342" s="156">
        <f>ROUND(I342*H342,2)</f>
        <v>842.94</v>
      </c>
      <c r="K342" s="157"/>
      <c r="L342" s="29"/>
      <c r="M342" s="158" t="s">
        <v>1</v>
      </c>
      <c r="N342" s="159" t="s">
        <v>40</v>
      </c>
      <c r="O342" s="160">
        <v>0</v>
      </c>
      <c r="P342" s="160">
        <f>O342*H342</f>
        <v>0</v>
      </c>
      <c r="Q342" s="160">
        <v>0</v>
      </c>
      <c r="R342" s="160">
        <f>Q342*H342</f>
        <v>0</v>
      </c>
      <c r="S342" s="160">
        <v>0</v>
      </c>
      <c r="T342" s="160">
        <f>S342*H342</f>
        <v>0</v>
      </c>
      <c r="U342" s="161" t="s">
        <v>1</v>
      </c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R342" s="162" t="s">
        <v>169</v>
      </c>
      <c r="AT342" s="162" t="s">
        <v>137</v>
      </c>
      <c r="AU342" s="162" t="s">
        <v>142</v>
      </c>
      <c r="AY342" s="14" t="s">
        <v>134</v>
      </c>
      <c r="BE342" s="163">
        <f>IF(N342="základná",J342,0)</f>
        <v>0</v>
      </c>
      <c r="BF342" s="163">
        <f>IF(N342="znížená",J342,0)</f>
        <v>842.94</v>
      </c>
      <c r="BG342" s="163">
        <f>IF(N342="zákl. prenesená",J342,0)</f>
        <v>0</v>
      </c>
      <c r="BH342" s="163">
        <f>IF(N342="zníž. prenesená",J342,0)</f>
        <v>0</v>
      </c>
      <c r="BI342" s="163">
        <f>IF(N342="nulová",J342,0)</f>
        <v>0</v>
      </c>
      <c r="BJ342" s="14" t="s">
        <v>142</v>
      </c>
      <c r="BK342" s="163">
        <f>ROUND(I342*H342,2)</f>
        <v>842.94</v>
      </c>
      <c r="BL342" s="14" t="s">
        <v>169</v>
      </c>
      <c r="BM342" s="162" t="s">
        <v>806</v>
      </c>
    </row>
    <row r="343" spans="1:65" s="2" customFormat="1" ht="19.5">
      <c r="A343" s="28"/>
      <c r="B343" s="29"/>
      <c r="C343" s="28"/>
      <c r="D343" s="164" t="s">
        <v>143</v>
      </c>
      <c r="E343" s="28"/>
      <c r="F343" s="165" t="s">
        <v>842</v>
      </c>
      <c r="G343" s="28"/>
      <c r="H343" s="28"/>
      <c r="I343" s="28"/>
      <c r="J343" s="28"/>
      <c r="K343" s="28"/>
      <c r="L343" s="29"/>
      <c r="M343" s="166"/>
      <c r="N343" s="167"/>
      <c r="O343" s="57"/>
      <c r="P343" s="57"/>
      <c r="Q343" s="57"/>
      <c r="R343" s="57"/>
      <c r="S343" s="57"/>
      <c r="T343" s="57"/>
      <c r="U343" s="5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T343" s="14" t="s">
        <v>143</v>
      </c>
      <c r="AU343" s="14" t="s">
        <v>142</v>
      </c>
    </row>
    <row r="344" spans="1:65" s="2" customFormat="1" ht="16.5" customHeight="1">
      <c r="A344" s="28"/>
      <c r="B344" s="150"/>
      <c r="C344" s="168" t="s">
        <v>744</v>
      </c>
      <c r="D344" s="168" t="s">
        <v>131</v>
      </c>
      <c r="E344" s="169" t="s">
        <v>807</v>
      </c>
      <c r="F344" s="170" t="s">
        <v>808</v>
      </c>
      <c r="G344" s="171" t="s">
        <v>151</v>
      </c>
      <c r="H344" s="172">
        <v>1070.4000000000001</v>
      </c>
      <c r="I344" s="173">
        <v>0.35</v>
      </c>
      <c r="J344" s="173">
        <f>ROUND(I344*H344,2)</f>
        <v>374.64</v>
      </c>
      <c r="K344" s="174"/>
      <c r="L344" s="175"/>
      <c r="M344" s="176" t="s">
        <v>1</v>
      </c>
      <c r="N344" s="177" t="s">
        <v>40</v>
      </c>
      <c r="O344" s="160">
        <v>0</v>
      </c>
      <c r="P344" s="160">
        <f>O344*H344</f>
        <v>0</v>
      </c>
      <c r="Q344" s="160">
        <v>0</v>
      </c>
      <c r="R344" s="160">
        <f>Q344*H344</f>
        <v>0</v>
      </c>
      <c r="S344" s="160">
        <v>0</v>
      </c>
      <c r="T344" s="160">
        <f>S344*H344</f>
        <v>0</v>
      </c>
      <c r="U344" s="161" t="s">
        <v>1</v>
      </c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62" t="s">
        <v>196</v>
      </c>
      <c r="AT344" s="162" t="s">
        <v>131</v>
      </c>
      <c r="AU344" s="162" t="s">
        <v>142</v>
      </c>
      <c r="AY344" s="14" t="s">
        <v>134</v>
      </c>
      <c r="BE344" s="163">
        <f>IF(N344="základná",J344,0)</f>
        <v>0</v>
      </c>
      <c r="BF344" s="163">
        <f>IF(N344="znížená",J344,0)</f>
        <v>374.64</v>
      </c>
      <c r="BG344" s="163">
        <f>IF(N344="zákl. prenesená",J344,0)</f>
        <v>0</v>
      </c>
      <c r="BH344" s="163">
        <f>IF(N344="zníž. prenesená",J344,0)</f>
        <v>0</v>
      </c>
      <c r="BI344" s="163">
        <f>IF(N344="nulová",J344,0)</f>
        <v>0</v>
      </c>
      <c r="BJ344" s="14" t="s">
        <v>142</v>
      </c>
      <c r="BK344" s="163">
        <f>ROUND(I344*H344,2)</f>
        <v>374.64</v>
      </c>
      <c r="BL344" s="14" t="s">
        <v>169</v>
      </c>
      <c r="BM344" s="162" t="s">
        <v>809</v>
      </c>
    </row>
    <row r="345" spans="1:65" s="2" customFormat="1">
      <c r="A345" s="28"/>
      <c r="B345" s="29"/>
      <c r="C345" s="28"/>
      <c r="D345" s="164" t="s">
        <v>143</v>
      </c>
      <c r="E345" s="28"/>
      <c r="F345" s="165" t="s">
        <v>808</v>
      </c>
      <c r="G345" s="28"/>
      <c r="H345" s="28"/>
      <c r="I345" s="28"/>
      <c r="J345" s="28"/>
      <c r="K345" s="28"/>
      <c r="L345" s="29"/>
      <c r="M345" s="166"/>
      <c r="N345" s="167"/>
      <c r="O345" s="57"/>
      <c r="P345" s="57"/>
      <c r="Q345" s="57"/>
      <c r="R345" s="57"/>
      <c r="S345" s="57"/>
      <c r="T345" s="57"/>
      <c r="U345" s="5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T345" s="14" t="s">
        <v>143</v>
      </c>
      <c r="AU345" s="14" t="s">
        <v>142</v>
      </c>
    </row>
    <row r="346" spans="1:65" s="2" customFormat="1" ht="33" customHeight="1">
      <c r="A346" s="28"/>
      <c r="B346" s="150"/>
      <c r="C346" s="151" t="s">
        <v>637</v>
      </c>
      <c r="D346" s="151" t="s">
        <v>137</v>
      </c>
      <c r="E346" s="152" t="s">
        <v>846</v>
      </c>
      <c r="F346" s="153" t="s">
        <v>847</v>
      </c>
      <c r="G346" s="154" t="s">
        <v>140</v>
      </c>
      <c r="H346" s="155">
        <v>133.80000000000001</v>
      </c>
      <c r="I346" s="156">
        <v>9.41</v>
      </c>
      <c r="J346" s="156">
        <f>ROUND(I346*H346,2)</f>
        <v>1259.06</v>
      </c>
      <c r="K346" s="157"/>
      <c r="L346" s="29"/>
      <c r="M346" s="158" t="s">
        <v>1</v>
      </c>
      <c r="N346" s="159" t="s">
        <v>40</v>
      </c>
      <c r="O346" s="160">
        <v>0</v>
      </c>
      <c r="P346" s="160">
        <f>O346*H346</f>
        <v>0</v>
      </c>
      <c r="Q346" s="160">
        <v>0</v>
      </c>
      <c r="R346" s="160">
        <f>Q346*H346</f>
        <v>0</v>
      </c>
      <c r="S346" s="160">
        <v>0</v>
      </c>
      <c r="T346" s="160">
        <f>S346*H346</f>
        <v>0</v>
      </c>
      <c r="U346" s="161" t="s">
        <v>1</v>
      </c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R346" s="162" t="s">
        <v>169</v>
      </c>
      <c r="AT346" s="162" t="s">
        <v>137</v>
      </c>
      <c r="AU346" s="162" t="s">
        <v>142</v>
      </c>
      <c r="AY346" s="14" t="s">
        <v>134</v>
      </c>
      <c r="BE346" s="163">
        <f>IF(N346="základná",J346,0)</f>
        <v>0</v>
      </c>
      <c r="BF346" s="163">
        <f>IF(N346="znížená",J346,0)</f>
        <v>1259.06</v>
      </c>
      <c r="BG346" s="163">
        <f>IF(N346="zákl. prenesená",J346,0)</f>
        <v>0</v>
      </c>
      <c r="BH346" s="163">
        <f>IF(N346="zníž. prenesená",J346,0)</f>
        <v>0</v>
      </c>
      <c r="BI346" s="163">
        <f>IF(N346="nulová",J346,0)</f>
        <v>0</v>
      </c>
      <c r="BJ346" s="14" t="s">
        <v>142</v>
      </c>
      <c r="BK346" s="163">
        <f>ROUND(I346*H346,2)</f>
        <v>1259.06</v>
      </c>
      <c r="BL346" s="14" t="s">
        <v>169</v>
      </c>
      <c r="BM346" s="162" t="s">
        <v>812</v>
      </c>
    </row>
    <row r="347" spans="1:65" s="2" customFormat="1" ht="19.5">
      <c r="A347" s="28"/>
      <c r="B347" s="29"/>
      <c r="C347" s="28"/>
      <c r="D347" s="164" t="s">
        <v>143</v>
      </c>
      <c r="E347" s="28"/>
      <c r="F347" s="165" t="s">
        <v>847</v>
      </c>
      <c r="G347" s="28"/>
      <c r="H347" s="28"/>
      <c r="I347" s="28"/>
      <c r="J347" s="28"/>
      <c r="K347" s="28"/>
      <c r="L347" s="29"/>
      <c r="M347" s="166"/>
      <c r="N347" s="167"/>
      <c r="O347" s="57"/>
      <c r="P347" s="57"/>
      <c r="Q347" s="57"/>
      <c r="R347" s="57"/>
      <c r="S347" s="57"/>
      <c r="T347" s="57"/>
      <c r="U347" s="5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T347" s="14" t="s">
        <v>143</v>
      </c>
      <c r="AU347" s="14" t="s">
        <v>142</v>
      </c>
    </row>
    <row r="348" spans="1:65" s="2" customFormat="1" ht="16.5" customHeight="1">
      <c r="A348" s="28"/>
      <c r="B348" s="150"/>
      <c r="C348" s="168" t="s">
        <v>813</v>
      </c>
      <c r="D348" s="168" t="s">
        <v>131</v>
      </c>
      <c r="E348" s="169" t="s">
        <v>807</v>
      </c>
      <c r="F348" s="170" t="s">
        <v>808</v>
      </c>
      <c r="G348" s="171" t="s">
        <v>151</v>
      </c>
      <c r="H348" s="172">
        <v>1070.4000000000001</v>
      </c>
      <c r="I348" s="173">
        <v>0.35</v>
      </c>
      <c r="J348" s="173">
        <f>ROUND(I348*H348,2)</f>
        <v>374.64</v>
      </c>
      <c r="K348" s="174"/>
      <c r="L348" s="175"/>
      <c r="M348" s="176" t="s">
        <v>1</v>
      </c>
      <c r="N348" s="177" t="s">
        <v>40</v>
      </c>
      <c r="O348" s="160">
        <v>0</v>
      </c>
      <c r="P348" s="160">
        <f>O348*H348</f>
        <v>0</v>
      </c>
      <c r="Q348" s="160">
        <v>0</v>
      </c>
      <c r="R348" s="160">
        <f>Q348*H348</f>
        <v>0</v>
      </c>
      <c r="S348" s="160">
        <v>0</v>
      </c>
      <c r="T348" s="160">
        <f>S348*H348</f>
        <v>0</v>
      </c>
      <c r="U348" s="161" t="s">
        <v>1</v>
      </c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R348" s="162" t="s">
        <v>196</v>
      </c>
      <c r="AT348" s="162" t="s">
        <v>131</v>
      </c>
      <c r="AU348" s="162" t="s">
        <v>142</v>
      </c>
      <c r="AY348" s="14" t="s">
        <v>134</v>
      </c>
      <c r="BE348" s="163">
        <f>IF(N348="základná",J348,0)</f>
        <v>0</v>
      </c>
      <c r="BF348" s="163">
        <f>IF(N348="znížená",J348,0)</f>
        <v>374.64</v>
      </c>
      <c r="BG348" s="163">
        <f>IF(N348="zákl. prenesená",J348,0)</f>
        <v>0</v>
      </c>
      <c r="BH348" s="163">
        <f>IF(N348="zníž. prenesená",J348,0)</f>
        <v>0</v>
      </c>
      <c r="BI348" s="163">
        <f>IF(N348="nulová",J348,0)</f>
        <v>0</v>
      </c>
      <c r="BJ348" s="14" t="s">
        <v>142</v>
      </c>
      <c r="BK348" s="163">
        <f>ROUND(I348*H348,2)</f>
        <v>374.64</v>
      </c>
      <c r="BL348" s="14" t="s">
        <v>169</v>
      </c>
      <c r="BM348" s="162" t="s">
        <v>816</v>
      </c>
    </row>
    <row r="349" spans="1:65" s="2" customFormat="1">
      <c r="A349" s="28"/>
      <c r="B349" s="29"/>
      <c r="C349" s="28"/>
      <c r="D349" s="164" t="s">
        <v>143</v>
      </c>
      <c r="E349" s="28"/>
      <c r="F349" s="165" t="s">
        <v>808</v>
      </c>
      <c r="G349" s="28"/>
      <c r="H349" s="28"/>
      <c r="I349" s="28"/>
      <c r="J349" s="28"/>
      <c r="K349" s="28"/>
      <c r="L349" s="29"/>
      <c r="M349" s="166"/>
      <c r="N349" s="167"/>
      <c r="O349" s="57"/>
      <c r="P349" s="57"/>
      <c r="Q349" s="57"/>
      <c r="R349" s="57"/>
      <c r="S349" s="57"/>
      <c r="T349" s="57"/>
      <c r="U349" s="5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T349" s="14" t="s">
        <v>143</v>
      </c>
      <c r="AU349" s="14" t="s">
        <v>142</v>
      </c>
    </row>
    <row r="350" spans="1:65" s="2" customFormat="1" ht="33" customHeight="1">
      <c r="A350" s="28"/>
      <c r="B350" s="150"/>
      <c r="C350" s="151" t="s">
        <v>641</v>
      </c>
      <c r="D350" s="151" t="s">
        <v>137</v>
      </c>
      <c r="E350" s="152" t="s">
        <v>851</v>
      </c>
      <c r="F350" s="153" t="s">
        <v>852</v>
      </c>
      <c r="G350" s="154" t="s">
        <v>140</v>
      </c>
      <c r="H350" s="155">
        <v>155.19999999999999</v>
      </c>
      <c r="I350" s="156">
        <v>13.55</v>
      </c>
      <c r="J350" s="156">
        <f>ROUND(I350*H350,2)</f>
        <v>2102.96</v>
      </c>
      <c r="K350" s="157"/>
      <c r="L350" s="29"/>
      <c r="M350" s="158" t="s">
        <v>1</v>
      </c>
      <c r="N350" s="159" t="s">
        <v>40</v>
      </c>
      <c r="O350" s="160">
        <v>0</v>
      </c>
      <c r="P350" s="160">
        <f>O350*H350</f>
        <v>0</v>
      </c>
      <c r="Q350" s="160">
        <v>0</v>
      </c>
      <c r="R350" s="160">
        <f>Q350*H350</f>
        <v>0</v>
      </c>
      <c r="S350" s="160">
        <v>0</v>
      </c>
      <c r="T350" s="160">
        <f>S350*H350</f>
        <v>0</v>
      </c>
      <c r="U350" s="161" t="s">
        <v>1</v>
      </c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162" t="s">
        <v>169</v>
      </c>
      <c r="AT350" s="162" t="s">
        <v>137</v>
      </c>
      <c r="AU350" s="162" t="s">
        <v>142</v>
      </c>
      <c r="AY350" s="14" t="s">
        <v>134</v>
      </c>
      <c r="BE350" s="163">
        <f>IF(N350="základná",J350,0)</f>
        <v>0</v>
      </c>
      <c r="BF350" s="163">
        <f>IF(N350="znížená",J350,0)</f>
        <v>2102.96</v>
      </c>
      <c r="BG350" s="163">
        <f>IF(N350="zákl. prenesená",J350,0)</f>
        <v>0</v>
      </c>
      <c r="BH350" s="163">
        <f>IF(N350="zníž. prenesená",J350,0)</f>
        <v>0</v>
      </c>
      <c r="BI350" s="163">
        <f>IF(N350="nulová",J350,0)</f>
        <v>0</v>
      </c>
      <c r="BJ350" s="14" t="s">
        <v>142</v>
      </c>
      <c r="BK350" s="163">
        <f>ROUND(I350*H350,2)</f>
        <v>2102.96</v>
      </c>
      <c r="BL350" s="14" t="s">
        <v>169</v>
      </c>
      <c r="BM350" s="162" t="s">
        <v>819</v>
      </c>
    </row>
    <row r="351" spans="1:65" s="2" customFormat="1" ht="19.5">
      <c r="A351" s="28"/>
      <c r="B351" s="29"/>
      <c r="C351" s="28"/>
      <c r="D351" s="164" t="s">
        <v>143</v>
      </c>
      <c r="E351" s="28"/>
      <c r="F351" s="165" t="s">
        <v>852</v>
      </c>
      <c r="G351" s="28"/>
      <c r="H351" s="28"/>
      <c r="I351" s="28"/>
      <c r="J351" s="28"/>
      <c r="K351" s="28"/>
      <c r="L351" s="29"/>
      <c r="M351" s="166"/>
      <c r="N351" s="167"/>
      <c r="O351" s="57"/>
      <c r="P351" s="57"/>
      <c r="Q351" s="57"/>
      <c r="R351" s="57"/>
      <c r="S351" s="57"/>
      <c r="T351" s="57"/>
      <c r="U351" s="5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T351" s="14" t="s">
        <v>143</v>
      </c>
      <c r="AU351" s="14" t="s">
        <v>142</v>
      </c>
    </row>
    <row r="352" spans="1:65" s="2" customFormat="1" ht="16.5" customHeight="1">
      <c r="A352" s="28"/>
      <c r="B352" s="150"/>
      <c r="C352" s="168" t="s">
        <v>820</v>
      </c>
      <c r="D352" s="168" t="s">
        <v>131</v>
      </c>
      <c r="E352" s="169" t="s">
        <v>807</v>
      </c>
      <c r="F352" s="170" t="s">
        <v>808</v>
      </c>
      <c r="G352" s="171" t="s">
        <v>151</v>
      </c>
      <c r="H352" s="172">
        <v>1241.5999999999999</v>
      </c>
      <c r="I352" s="173">
        <v>0.35</v>
      </c>
      <c r="J352" s="173">
        <f>ROUND(I352*H352,2)</f>
        <v>434.56</v>
      </c>
      <c r="K352" s="174"/>
      <c r="L352" s="175"/>
      <c r="M352" s="176" t="s">
        <v>1</v>
      </c>
      <c r="N352" s="177" t="s">
        <v>40</v>
      </c>
      <c r="O352" s="160">
        <v>0</v>
      </c>
      <c r="P352" s="160">
        <f>O352*H352</f>
        <v>0</v>
      </c>
      <c r="Q352" s="160">
        <v>0</v>
      </c>
      <c r="R352" s="160">
        <f>Q352*H352</f>
        <v>0</v>
      </c>
      <c r="S352" s="160">
        <v>0</v>
      </c>
      <c r="T352" s="160">
        <f>S352*H352</f>
        <v>0</v>
      </c>
      <c r="U352" s="161" t="s">
        <v>1</v>
      </c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R352" s="162" t="s">
        <v>196</v>
      </c>
      <c r="AT352" s="162" t="s">
        <v>131</v>
      </c>
      <c r="AU352" s="162" t="s">
        <v>142</v>
      </c>
      <c r="AY352" s="14" t="s">
        <v>134</v>
      </c>
      <c r="BE352" s="163">
        <f>IF(N352="základná",J352,0)</f>
        <v>0</v>
      </c>
      <c r="BF352" s="163">
        <f>IF(N352="znížená",J352,0)</f>
        <v>434.56</v>
      </c>
      <c r="BG352" s="163">
        <f>IF(N352="zákl. prenesená",J352,0)</f>
        <v>0</v>
      </c>
      <c r="BH352" s="163">
        <f>IF(N352="zníž. prenesená",J352,0)</f>
        <v>0</v>
      </c>
      <c r="BI352" s="163">
        <f>IF(N352="nulová",J352,0)</f>
        <v>0</v>
      </c>
      <c r="BJ352" s="14" t="s">
        <v>142</v>
      </c>
      <c r="BK352" s="163">
        <f>ROUND(I352*H352,2)</f>
        <v>434.56</v>
      </c>
      <c r="BL352" s="14" t="s">
        <v>169</v>
      </c>
      <c r="BM352" s="162" t="s">
        <v>823</v>
      </c>
    </row>
    <row r="353" spans="1:65" s="2" customFormat="1">
      <c r="A353" s="28"/>
      <c r="B353" s="29"/>
      <c r="C353" s="28"/>
      <c r="D353" s="164" t="s">
        <v>143</v>
      </c>
      <c r="E353" s="28"/>
      <c r="F353" s="165" t="s">
        <v>808</v>
      </c>
      <c r="G353" s="28"/>
      <c r="H353" s="28"/>
      <c r="I353" s="28"/>
      <c r="J353" s="28"/>
      <c r="K353" s="28"/>
      <c r="L353" s="29"/>
      <c r="M353" s="166"/>
      <c r="N353" s="167"/>
      <c r="O353" s="57"/>
      <c r="P353" s="57"/>
      <c r="Q353" s="57"/>
      <c r="R353" s="57"/>
      <c r="S353" s="57"/>
      <c r="T353" s="57"/>
      <c r="U353" s="5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T353" s="14" t="s">
        <v>143</v>
      </c>
      <c r="AU353" s="14" t="s">
        <v>142</v>
      </c>
    </row>
    <row r="354" spans="1:65" s="2" customFormat="1" ht="24.2" customHeight="1">
      <c r="A354" s="28"/>
      <c r="B354" s="150"/>
      <c r="C354" s="151" t="s">
        <v>644</v>
      </c>
      <c r="D354" s="151" t="s">
        <v>137</v>
      </c>
      <c r="E354" s="152" t="s">
        <v>856</v>
      </c>
      <c r="F354" s="153" t="s">
        <v>857</v>
      </c>
      <c r="G354" s="154" t="s">
        <v>140</v>
      </c>
      <c r="H354" s="155">
        <v>133.80000000000001</v>
      </c>
      <c r="I354" s="156">
        <v>5.89</v>
      </c>
      <c r="J354" s="156">
        <f>ROUND(I354*H354,2)</f>
        <v>788.08</v>
      </c>
      <c r="K354" s="157"/>
      <c r="L354" s="29"/>
      <c r="M354" s="158" t="s">
        <v>1</v>
      </c>
      <c r="N354" s="159" t="s">
        <v>40</v>
      </c>
      <c r="O354" s="160">
        <v>0</v>
      </c>
      <c r="P354" s="160">
        <f>O354*H354</f>
        <v>0</v>
      </c>
      <c r="Q354" s="160">
        <v>0</v>
      </c>
      <c r="R354" s="160">
        <f>Q354*H354</f>
        <v>0</v>
      </c>
      <c r="S354" s="160">
        <v>0</v>
      </c>
      <c r="T354" s="160">
        <f>S354*H354</f>
        <v>0</v>
      </c>
      <c r="U354" s="161" t="s">
        <v>1</v>
      </c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R354" s="162" t="s">
        <v>169</v>
      </c>
      <c r="AT354" s="162" t="s">
        <v>137</v>
      </c>
      <c r="AU354" s="162" t="s">
        <v>142</v>
      </c>
      <c r="AY354" s="14" t="s">
        <v>134</v>
      </c>
      <c r="BE354" s="163">
        <f>IF(N354="základná",J354,0)</f>
        <v>0</v>
      </c>
      <c r="BF354" s="163">
        <f>IF(N354="znížená",J354,0)</f>
        <v>788.08</v>
      </c>
      <c r="BG354" s="163">
        <f>IF(N354="zákl. prenesená",J354,0)</f>
        <v>0</v>
      </c>
      <c r="BH354" s="163">
        <f>IF(N354="zníž. prenesená",J354,0)</f>
        <v>0</v>
      </c>
      <c r="BI354" s="163">
        <f>IF(N354="nulová",J354,0)</f>
        <v>0</v>
      </c>
      <c r="BJ354" s="14" t="s">
        <v>142</v>
      </c>
      <c r="BK354" s="163">
        <f>ROUND(I354*H354,2)</f>
        <v>788.08</v>
      </c>
      <c r="BL354" s="14" t="s">
        <v>169</v>
      </c>
      <c r="BM354" s="162" t="s">
        <v>826</v>
      </c>
    </row>
    <row r="355" spans="1:65" s="2" customFormat="1" ht="19.5">
      <c r="A355" s="28"/>
      <c r="B355" s="29"/>
      <c r="C355" s="28"/>
      <c r="D355" s="164" t="s">
        <v>143</v>
      </c>
      <c r="E355" s="28"/>
      <c r="F355" s="165" t="s">
        <v>857</v>
      </c>
      <c r="G355" s="28"/>
      <c r="H355" s="28"/>
      <c r="I355" s="28"/>
      <c r="J355" s="28"/>
      <c r="K355" s="28"/>
      <c r="L355" s="29"/>
      <c r="M355" s="166"/>
      <c r="N355" s="167"/>
      <c r="O355" s="57"/>
      <c r="P355" s="57"/>
      <c r="Q355" s="57"/>
      <c r="R355" s="57"/>
      <c r="S355" s="57"/>
      <c r="T355" s="57"/>
      <c r="U355" s="5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T355" s="14" t="s">
        <v>143</v>
      </c>
      <c r="AU355" s="14" t="s">
        <v>142</v>
      </c>
    </row>
    <row r="356" spans="1:65" s="2" customFormat="1" ht="16.5" customHeight="1">
      <c r="A356" s="28"/>
      <c r="B356" s="150"/>
      <c r="C356" s="168" t="s">
        <v>827</v>
      </c>
      <c r="D356" s="168" t="s">
        <v>131</v>
      </c>
      <c r="E356" s="169" t="s">
        <v>807</v>
      </c>
      <c r="F356" s="170" t="s">
        <v>808</v>
      </c>
      <c r="G356" s="171" t="s">
        <v>151</v>
      </c>
      <c r="H356" s="172">
        <v>1070.4000000000001</v>
      </c>
      <c r="I356" s="173">
        <v>0.35</v>
      </c>
      <c r="J356" s="173">
        <f>ROUND(I356*H356,2)</f>
        <v>374.64</v>
      </c>
      <c r="K356" s="174"/>
      <c r="L356" s="175"/>
      <c r="M356" s="176" t="s">
        <v>1</v>
      </c>
      <c r="N356" s="177" t="s">
        <v>40</v>
      </c>
      <c r="O356" s="160">
        <v>0</v>
      </c>
      <c r="P356" s="160">
        <f>O356*H356</f>
        <v>0</v>
      </c>
      <c r="Q356" s="160">
        <v>0</v>
      </c>
      <c r="R356" s="160">
        <f>Q356*H356</f>
        <v>0</v>
      </c>
      <c r="S356" s="160">
        <v>0</v>
      </c>
      <c r="T356" s="160">
        <f>S356*H356</f>
        <v>0</v>
      </c>
      <c r="U356" s="161" t="s">
        <v>1</v>
      </c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R356" s="162" t="s">
        <v>196</v>
      </c>
      <c r="AT356" s="162" t="s">
        <v>131</v>
      </c>
      <c r="AU356" s="162" t="s">
        <v>142</v>
      </c>
      <c r="AY356" s="14" t="s">
        <v>134</v>
      </c>
      <c r="BE356" s="163">
        <f>IF(N356="základná",J356,0)</f>
        <v>0</v>
      </c>
      <c r="BF356" s="163">
        <f>IF(N356="znížená",J356,0)</f>
        <v>374.64</v>
      </c>
      <c r="BG356" s="163">
        <f>IF(N356="zákl. prenesená",J356,0)</f>
        <v>0</v>
      </c>
      <c r="BH356" s="163">
        <f>IF(N356="zníž. prenesená",J356,0)</f>
        <v>0</v>
      </c>
      <c r="BI356" s="163">
        <f>IF(N356="nulová",J356,0)</f>
        <v>0</v>
      </c>
      <c r="BJ356" s="14" t="s">
        <v>142</v>
      </c>
      <c r="BK356" s="163">
        <f>ROUND(I356*H356,2)</f>
        <v>374.64</v>
      </c>
      <c r="BL356" s="14" t="s">
        <v>169</v>
      </c>
      <c r="BM356" s="162" t="s">
        <v>830</v>
      </c>
    </row>
    <row r="357" spans="1:65" s="2" customFormat="1">
      <c r="A357" s="28"/>
      <c r="B357" s="29"/>
      <c r="C357" s="28"/>
      <c r="D357" s="164" t="s">
        <v>143</v>
      </c>
      <c r="E357" s="28"/>
      <c r="F357" s="165" t="s">
        <v>808</v>
      </c>
      <c r="G357" s="28"/>
      <c r="H357" s="28"/>
      <c r="I357" s="28"/>
      <c r="J357" s="28"/>
      <c r="K357" s="28"/>
      <c r="L357" s="29"/>
      <c r="M357" s="166"/>
      <c r="N357" s="167"/>
      <c r="O357" s="57"/>
      <c r="P357" s="57"/>
      <c r="Q357" s="57"/>
      <c r="R357" s="57"/>
      <c r="S357" s="57"/>
      <c r="T357" s="57"/>
      <c r="U357" s="5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T357" s="14" t="s">
        <v>143</v>
      </c>
      <c r="AU357" s="14" t="s">
        <v>142</v>
      </c>
    </row>
    <row r="358" spans="1:65" s="2" customFormat="1" ht="24.2" customHeight="1">
      <c r="A358" s="28"/>
      <c r="B358" s="150"/>
      <c r="C358" s="151" t="s">
        <v>648</v>
      </c>
      <c r="D358" s="151" t="s">
        <v>137</v>
      </c>
      <c r="E358" s="152" t="s">
        <v>861</v>
      </c>
      <c r="F358" s="153" t="s">
        <v>862</v>
      </c>
      <c r="G358" s="154" t="s">
        <v>401</v>
      </c>
      <c r="H358" s="155">
        <v>754.16</v>
      </c>
      <c r="I358" s="156">
        <v>0.44</v>
      </c>
      <c r="J358" s="156">
        <f>ROUND(I358*H358,2)</f>
        <v>331.83</v>
      </c>
      <c r="K358" s="157"/>
      <c r="L358" s="29"/>
      <c r="M358" s="158" t="s">
        <v>1</v>
      </c>
      <c r="N358" s="159" t="s">
        <v>40</v>
      </c>
      <c r="O358" s="160">
        <v>0</v>
      </c>
      <c r="P358" s="160">
        <f>O358*H358</f>
        <v>0</v>
      </c>
      <c r="Q358" s="160">
        <v>0</v>
      </c>
      <c r="R358" s="160">
        <f>Q358*H358</f>
        <v>0</v>
      </c>
      <c r="S358" s="160">
        <v>0</v>
      </c>
      <c r="T358" s="160">
        <f>S358*H358</f>
        <v>0</v>
      </c>
      <c r="U358" s="161" t="s">
        <v>1</v>
      </c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R358" s="162" t="s">
        <v>169</v>
      </c>
      <c r="AT358" s="162" t="s">
        <v>137</v>
      </c>
      <c r="AU358" s="162" t="s">
        <v>142</v>
      </c>
      <c r="AY358" s="14" t="s">
        <v>134</v>
      </c>
      <c r="BE358" s="163">
        <f>IF(N358="základná",J358,0)</f>
        <v>0</v>
      </c>
      <c r="BF358" s="163">
        <f>IF(N358="znížená",J358,0)</f>
        <v>331.83</v>
      </c>
      <c r="BG358" s="163">
        <f>IF(N358="zákl. prenesená",J358,0)</f>
        <v>0</v>
      </c>
      <c r="BH358" s="163">
        <f>IF(N358="zníž. prenesená",J358,0)</f>
        <v>0</v>
      </c>
      <c r="BI358" s="163">
        <f>IF(N358="nulová",J358,0)</f>
        <v>0</v>
      </c>
      <c r="BJ358" s="14" t="s">
        <v>142</v>
      </c>
      <c r="BK358" s="163">
        <f>ROUND(I358*H358,2)</f>
        <v>331.83</v>
      </c>
      <c r="BL358" s="14" t="s">
        <v>169</v>
      </c>
      <c r="BM358" s="162" t="s">
        <v>833</v>
      </c>
    </row>
    <row r="359" spans="1:65" s="2" customFormat="1" ht="19.5">
      <c r="A359" s="28"/>
      <c r="B359" s="29"/>
      <c r="C359" s="28"/>
      <c r="D359" s="164" t="s">
        <v>143</v>
      </c>
      <c r="E359" s="28"/>
      <c r="F359" s="165" t="s">
        <v>862</v>
      </c>
      <c r="G359" s="28"/>
      <c r="H359" s="28"/>
      <c r="I359" s="28"/>
      <c r="J359" s="28"/>
      <c r="K359" s="28"/>
      <c r="L359" s="29"/>
      <c r="M359" s="166"/>
      <c r="N359" s="167"/>
      <c r="O359" s="57"/>
      <c r="P359" s="57"/>
      <c r="Q359" s="57"/>
      <c r="R359" s="57"/>
      <c r="S359" s="57"/>
      <c r="T359" s="57"/>
      <c r="U359" s="5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T359" s="14" t="s">
        <v>143</v>
      </c>
      <c r="AU359" s="14" t="s">
        <v>142</v>
      </c>
    </row>
    <row r="360" spans="1:65" s="2" customFormat="1" ht="24.2" customHeight="1">
      <c r="A360" s="28"/>
      <c r="B360" s="150"/>
      <c r="C360" s="168" t="s">
        <v>834</v>
      </c>
      <c r="D360" s="168" t="s">
        <v>131</v>
      </c>
      <c r="E360" s="169" t="s">
        <v>865</v>
      </c>
      <c r="F360" s="170" t="s">
        <v>866</v>
      </c>
      <c r="G360" s="171" t="s">
        <v>401</v>
      </c>
      <c r="H360" s="172">
        <v>867.28</v>
      </c>
      <c r="I360" s="173">
        <v>0.91</v>
      </c>
      <c r="J360" s="173">
        <f>ROUND(I360*H360,2)</f>
        <v>789.22</v>
      </c>
      <c r="K360" s="174"/>
      <c r="L360" s="175"/>
      <c r="M360" s="176" t="s">
        <v>1</v>
      </c>
      <c r="N360" s="177" t="s">
        <v>40</v>
      </c>
      <c r="O360" s="160">
        <v>0</v>
      </c>
      <c r="P360" s="160">
        <f>O360*H360</f>
        <v>0</v>
      </c>
      <c r="Q360" s="160">
        <v>0</v>
      </c>
      <c r="R360" s="160">
        <f>Q360*H360</f>
        <v>0</v>
      </c>
      <c r="S360" s="160">
        <v>0</v>
      </c>
      <c r="T360" s="160">
        <f>S360*H360</f>
        <v>0</v>
      </c>
      <c r="U360" s="161" t="s">
        <v>1</v>
      </c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R360" s="162" t="s">
        <v>196</v>
      </c>
      <c r="AT360" s="162" t="s">
        <v>131</v>
      </c>
      <c r="AU360" s="162" t="s">
        <v>142</v>
      </c>
      <c r="AY360" s="14" t="s">
        <v>134</v>
      </c>
      <c r="BE360" s="163">
        <f>IF(N360="základná",J360,0)</f>
        <v>0</v>
      </c>
      <c r="BF360" s="163">
        <f>IF(N360="znížená",J360,0)</f>
        <v>789.22</v>
      </c>
      <c r="BG360" s="163">
        <f>IF(N360="zákl. prenesená",J360,0)</f>
        <v>0</v>
      </c>
      <c r="BH360" s="163">
        <f>IF(N360="zníž. prenesená",J360,0)</f>
        <v>0</v>
      </c>
      <c r="BI360" s="163">
        <f>IF(N360="nulová",J360,0)</f>
        <v>0</v>
      </c>
      <c r="BJ360" s="14" t="s">
        <v>142</v>
      </c>
      <c r="BK360" s="163">
        <f>ROUND(I360*H360,2)</f>
        <v>789.22</v>
      </c>
      <c r="BL360" s="14" t="s">
        <v>169</v>
      </c>
      <c r="BM360" s="162" t="s">
        <v>835</v>
      </c>
    </row>
    <row r="361" spans="1:65" s="2" customFormat="1" ht="19.5">
      <c r="A361" s="28"/>
      <c r="B361" s="29"/>
      <c r="C361" s="28"/>
      <c r="D361" s="164" t="s">
        <v>143</v>
      </c>
      <c r="E361" s="28"/>
      <c r="F361" s="165" t="s">
        <v>866</v>
      </c>
      <c r="G361" s="28"/>
      <c r="H361" s="28"/>
      <c r="I361" s="28"/>
      <c r="J361" s="28"/>
      <c r="K361" s="28"/>
      <c r="L361" s="29"/>
      <c r="M361" s="166"/>
      <c r="N361" s="167"/>
      <c r="O361" s="57"/>
      <c r="P361" s="57"/>
      <c r="Q361" s="57"/>
      <c r="R361" s="57"/>
      <c r="S361" s="57"/>
      <c r="T361" s="57"/>
      <c r="U361" s="5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T361" s="14" t="s">
        <v>143</v>
      </c>
      <c r="AU361" s="14" t="s">
        <v>142</v>
      </c>
    </row>
    <row r="362" spans="1:65" s="2" customFormat="1" ht="24.2" customHeight="1">
      <c r="A362" s="28"/>
      <c r="B362" s="150"/>
      <c r="C362" s="151" t="s">
        <v>651</v>
      </c>
      <c r="D362" s="151" t="s">
        <v>137</v>
      </c>
      <c r="E362" s="152" t="s">
        <v>868</v>
      </c>
      <c r="F362" s="153" t="s">
        <v>869</v>
      </c>
      <c r="G362" s="154" t="s">
        <v>151</v>
      </c>
      <c r="H362" s="155">
        <v>2</v>
      </c>
      <c r="I362" s="156">
        <v>24.45</v>
      </c>
      <c r="J362" s="156">
        <f>ROUND(I362*H362,2)</f>
        <v>48.9</v>
      </c>
      <c r="K362" s="157"/>
      <c r="L362" s="29"/>
      <c r="M362" s="158" t="s">
        <v>1</v>
      </c>
      <c r="N362" s="159" t="s">
        <v>40</v>
      </c>
      <c r="O362" s="160">
        <v>0</v>
      </c>
      <c r="P362" s="160">
        <f>O362*H362</f>
        <v>0</v>
      </c>
      <c r="Q362" s="160">
        <v>0</v>
      </c>
      <c r="R362" s="160">
        <f>Q362*H362</f>
        <v>0</v>
      </c>
      <c r="S362" s="160">
        <v>0</v>
      </c>
      <c r="T362" s="160">
        <f>S362*H362</f>
        <v>0</v>
      </c>
      <c r="U362" s="161" t="s">
        <v>1</v>
      </c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R362" s="162" t="s">
        <v>169</v>
      </c>
      <c r="AT362" s="162" t="s">
        <v>137</v>
      </c>
      <c r="AU362" s="162" t="s">
        <v>142</v>
      </c>
      <c r="AY362" s="14" t="s">
        <v>134</v>
      </c>
      <c r="BE362" s="163">
        <f>IF(N362="základná",J362,0)</f>
        <v>0</v>
      </c>
      <c r="BF362" s="163">
        <f>IF(N362="znížená",J362,0)</f>
        <v>48.9</v>
      </c>
      <c r="BG362" s="163">
        <f>IF(N362="zákl. prenesená",J362,0)</f>
        <v>0</v>
      </c>
      <c r="BH362" s="163">
        <f>IF(N362="zníž. prenesená",J362,0)</f>
        <v>0</v>
      </c>
      <c r="BI362" s="163">
        <f>IF(N362="nulová",J362,0)</f>
        <v>0</v>
      </c>
      <c r="BJ362" s="14" t="s">
        <v>142</v>
      </c>
      <c r="BK362" s="163">
        <f>ROUND(I362*H362,2)</f>
        <v>48.9</v>
      </c>
      <c r="BL362" s="14" t="s">
        <v>169</v>
      </c>
      <c r="BM362" s="162" t="s">
        <v>838</v>
      </c>
    </row>
    <row r="363" spans="1:65" s="2" customFormat="1">
      <c r="A363" s="28"/>
      <c r="B363" s="29"/>
      <c r="C363" s="28"/>
      <c r="D363" s="164" t="s">
        <v>143</v>
      </c>
      <c r="E363" s="28"/>
      <c r="F363" s="165" t="s">
        <v>869</v>
      </c>
      <c r="G363" s="28"/>
      <c r="H363" s="28"/>
      <c r="I363" s="28"/>
      <c r="J363" s="28"/>
      <c r="K363" s="28"/>
      <c r="L363" s="29"/>
      <c r="M363" s="166"/>
      <c r="N363" s="167"/>
      <c r="O363" s="57"/>
      <c r="P363" s="57"/>
      <c r="Q363" s="57"/>
      <c r="R363" s="57"/>
      <c r="S363" s="57"/>
      <c r="T363" s="57"/>
      <c r="U363" s="5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T363" s="14" t="s">
        <v>143</v>
      </c>
      <c r="AU363" s="14" t="s">
        <v>142</v>
      </c>
    </row>
    <row r="364" spans="1:65" s="2" customFormat="1" ht="24.2" customHeight="1">
      <c r="A364" s="28"/>
      <c r="B364" s="150"/>
      <c r="C364" s="168" t="s">
        <v>839</v>
      </c>
      <c r="D364" s="168" t="s">
        <v>131</v>
      </c>
      <c r="E364" s="169" t="s">
        <v>814</v>
      </c>
      <c r="F364" s="170" t="s">
        <v>815</v>
      </c>
      <c r="G364" s="171" t="s">
        <v>401</v>
      </c>
      <c r="H364" s="172">
        <v>0.36</v>
      </c>
      <c r="I364" s="173">
        <v>15.43</v>
      </c>
      <c r="J364" s="173">
        <f>ROUND(I364*H364,2)</f>
        <v>5.55</v>
      </c>
      <c r="K364" s="174"/>
      <c r="L364" s="175"/>
      <c r="M364" s="176" t="s">
        <v>1</v>
      </c>
      <c r="N364" s="177" t="s">
        <v>40</v>
      </c>
      <c r="O364" s="160">
        <v>0</v>
      </c>
      <c r="P364" s="160">
        <f>O364*H364</f>
        <v>0</v>
      </c>
      <c r="Q364" s="160">
        <v>0</v>
      </c>
      <c r="R364" s="160">
        <f>Q364*H364</f>
        <v>0</v>
      </c>
      <c r="S364" s="160">
        <v>0</v>
      </c>
      <c r="T364" s="160">
        <f>S364*H364</f>
        <v>0</v>
      </c>
      <c r="U364" s="161" t="s">
        <v>1</v>
      </c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R364" s="162" t="s">
        <v>196</v>
      </c>
      <c r="AT364" s="162" t="s">
        <v>131</v>
      </c>
      <c r="AU364" s="162" t="s">
        <v>142</v>
      </c>
      <c r="AY364" s="14" t="s">
        <v>134</v>
      </c>
      <c r="BE364" s="163">
        <f>IF(N364="základná",J364,0)</f>
        <v>0</v>
      </c>
      <c r="BF364" s="163">
        <f>IF(N364="znížená",J364,0)</f>
        <v>5.55</v>
      </c>
      <c r="BG364" s="163">
        <f>IF(N364="zákl. prenesená",J364,0)</f>
        <v>0</v>
      </c>
      <c r="BH364" s="163">
        <f>IF(N364="zníž. prenesená",J364,0)</f>
        <v>0</v>
      </c>
      <c r="BI364" s="163">
        <f>IF(N364="nulová",J364,0)</f>
        <v>0</v>
      </c>
      <c r="BJ364" s="14" t="s">
        <v>142</v>
      </c>
      <c r="BK364" s="163">
        <f>ROUND(I364*H364,2)</f>
        <v>5.55</v>
      </c>
      <c r="BL364" s="14" t="s">
        <v>169</v>
      </c>
      <c r="BM364" s="162" t="s">
        <v>840</v>
      </c>
    </row>
    <row r="365" spans="1:65" s="2" customFormat="1" ht="19.5">
      <c r="A365" s="28"/>
      <c r="B365" s="29"/>
      <c r="C365" s="28"/>
      <c r="D365" s="164" t="s">
        <v>143</v>
      </c>
      <c r="E365" s="28"/>
      <c r="F365" s="165" t="s">
        <v>815</v>
      </c>
      <c r="G365" s="28"/>
      <c r="H365" s="28"/>
      <c r="I365" s="28"/>
      <c r="J365" s="28"/>
      <c r="K365" s="28"/>
      <c r="L365" s="29"/>
      <c r="M365" s="166"/>
      <c r="N365" s="167"/>
      <c r="O365" s="57"/>
      <c r="P365" s="57"/>
      <c r="Q365" s="57"/>
      <c r="R365" s="57"/>
      <c r="S365" s="57"/>
      <c r="T365" s="57"/>
      <c r="U365" s="5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T365" s="14" t="s">
        <v>143</v>
      </c>
      <c r="AU365" s="14" t="s">
        <v>142</v>
      </c>
    </row>
    <row r="366" spans="1:65" s="2" customFormat="1" ht="16.5" customHeight="1">
      <c r="A366" s="28"/>
      <c r="B366" s="150"/>
      <c r="C366" s="168" t="s">
        <v>655</v>
      </c>
      <c r="D366" s="168" t="s">
        <v>131</v>
      </c>
      <c r="E366" s="169" t="s">
        <v>873</v>
      </c>
      <c r="F366" s="170" t="s">
        <v>874</v>
      </c>
      <c r="G366" s="171" t="s">
        <v>151</v>
      </c>
      <c r="H366" s="172">
        <v>2</v>
      </c>
      <c r="I366" s="173">
        <v>32.270000000000003</v>
      </c>
      <c r="J366" s="173">
        <f>ROUND(I366*H366,2)</f>
        <v>64.540000000000006</v>
      </c>
      <c r="K366" s="174"/>
      <c r="L366" s="175"/>
      <c r="M366" s="176" t="s">
        <v>1</v>
      </c>
      <c r="N366" s="177" t="s">
        <v>40</v>
      </c>
      <c r="O366" s="160">
        <v>0</v>
      </c>
      <c r="P366" s="160">
        <f>O366*H366</f>
        <v>0</v>
      </c>
      <c r="Q366" s="160">
        <v>0</v>
      </c>
      <c r="R366" s="160">
        <f>Q366*H366</f>
        <v>0</v>
      </c>
      <c r="S366" s="160">
        <v>0</v>
      </c>
      <c r="T366" s="160">
        <f>S366*H366</f>
        <v>0</v>
      </c>
      <c r="U366" s="161" t="s">
        <v>1</v>
      </c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R366" s="162" t="s">
        <v>196</v>
      </c>
      <c r="AT366" s="162" t="s">
        <v>131</v>
      </c>
      <c r="AU366" s="162" t="s">
        <v>142</v>
      </c>
      <c r="AY366" s="14" t="s">
        <v>134</v>
      </c>
      <c r="BE366" s="163">
        <f>IF(N366="základná",J366,0)</f>
        <v>0</v>
      </c>
      <c r="BF366" s="163">
        <f>IF(N366="znížená",J366,0)</f>
        <v>64.540000000000006</v>
      </c>
      <c r="BG366" s="163">
        <f>IF(N366="zákl. prenesená",J366,0)</f>
        <v>0</v>
      </c>
      <c r="BH366" s="163">
        <f>IF(N366="zníž. prenesená",J366,0)</f>
        <v>0</v>
      </c>
      <c r="BI366" s="163">
        <f>IF(N366="nulová",J366,0)</f>
        <v>0</v>
      </c>
      <c r="BJ366" s="14" t="s">
        <v>142</v>
      </c>
      <c r="BK366" s="163">
        <f>ROUND(I366*H366,2)</f>
        <v>64.540000000000006</v>
      </c>
      <c r="BL366" s="14" t="s">
        <v>169</v>
      </c>
      <c r="BM366" s="162" t="s">
        <v>843</v>
      </c>
    </row>
    <row r="367" spans="1:65" s="2" customFormat="1">
      <c r="A367" s="28"/>
      <c r="B367" s="29"/>
      <c r="C367" s="28"/>
      <c r="D367" s="164" t="s">
        <v>143</v>
      </c>
      <c r="E367" s="28"/>
      <c r="F367" s="165" t="s">
        <v>874</v>
      </c>
      <c r="G367" s="28"/>
      <c r="H367" s="28"/>
      <c r="I367" s="28"/>
      <c r="J367" s="28"/>
      <c r="K367" s="28"/>
      <c r="L367" s="29"/>
      <c r="M367" s="166"/>
      <c r="N367" s="167"/>
      <c r="O367" s="57"/>
      <c r="P367" s="57"/>
      <c r="Q367" s="57"/>
      <c r="R367" s="57"/>
      <c r="S367" s="57"/>
      <c r="T367" s="57"/>
      <c r="U367" s="5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T367" s="14" t="s">
        <v>143</v>
      </c>
      <c r="AU367" s="14" t="s">
        <v>142</v>
      </c>
    </row>
    <row r="368" spans="1:65" s="2" customFormat="1" ht="33" customHeight="1">
      <c r="A368" s="28"/>
      <c r="B368" s="150"/>
      <c r="C368" s="151" t="s">
        <v>844</v>
      </c>
      <c r="D368" s="151" t="s">
        <v>137</v>
      </c>
      <c r="E368" s="152" t="s">
        <v>1124</v>
      </c>
      <c r="F368" s="153" t="s">
        <v>1125</v>
      </c>
      <c r="G368" s="154" t="s">
        <v>401</v>
      </c>
      <c r="H368" s="155">
        <v>685.6</v>
      </c>
      <c r="I368" s="156">
        <v>2</v>
      </c>
      <c r="J368" s="156">
        <f>ROUND(I368*H368,2)</f>
        <v>1371.2</v>
      </c>
      <c r="K368" s="157"/>
      <c r="L368" s="29"/>
      <c r="M368" s="158" t="s">
        <v>1</v>
      </c>
      <c r="N368" s="159" t="s">
        <v>40</v>
      </c>
      <c r="O368" s="160">
        <v>0</v>
      </c>
      <c r="P368" s="160">
        <f>O368*H368</f>
        <v>0</v>
      </c>
      <c r="Q368" s="160">
        <v>0</v>
      </c>
      <c r="R368" s="160">
        <f>Q368*H368</f>
        <v>0</v>
      </c>
      <c r="S368" s="160">
        <v>0</v>
      </c>
      <c r="T368" s="160">
        <f>S368*H368</f>
        <v>0</v>
      </c>
      <c r="U368" s="161" t="s">
        <v>1</v>
      </c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R368" s="162" t="s">
        <v>169</v>
      </c>
      <c r="AT368" s="162" t="s">
        <v>137</v>
      </c>
      <c r="AU368" s="162" t="s">
        <v>142</v>
      </c>
      <c r="AY368" s="14" t="s">
        <v>134</v>
      </c>
      <c r="BE368" s="163">
        <f>IF(N368="základná",J368,0)</f>
        <v>0</v>
      </c>
      <c r="BF368" s="163">
        <f>IF(N368="znížená",J368,0)</f>
        <v>1371.2</v>
      </c>
      <c r="BG368" s="163">
        <f>IF(N368="zákl. prenesená",J368,0)</f>
        <v>0</v>
      </c>
      <c r="BH368" s="163">
        <f>IF(N368="zníž. prenesená",J368,0)</f>
        <v>0</v>
      </c>
      <c r="BI368" s="163">
        <f>IF(N368="nulová",J368,0)</f>
        <v>0</v>
      </c>
      <c r="BJ368" s="14" t="s">
        <v>142</v>
      </c>
      <c r="BK368" s="163">
        <f>ROUND(I368*H368,2)</f>
        <v>1371.2</v>
      </c>
      <c r="BL368" s="14" t="s">
        <v>169</v>
      </c>
      <c r="BM368" s="162" t="s">
        <v>845</v>
      </c>
    </row>
    <row r="369" spans="1:65" s="2" customFormat="1" ht="19.5">
      <c r="A369" s="28"/>
      <c r="B369" s="29"/>
      <c r="C369" s="28"/>
      <c r="D369" s="164" t="s">
        <v>143</v>
      </c>
      <c r="E369" s="28"/>
      <c r="F369" s="165" t="s">
        <v>1125</v>
      </c>
      <c r="G369" s="28"/>
      <c r="H369" s="28"/>
      <c r="I369" s="28"/>
      <c r="J369" s="28"/>
      <c r="K369" s="28"/>
      <c r="L369" s="29"/>
      <c r="M369" s="166"/>
      <c r="N369" s="167"/>
      <c r="O369" s="57"/>
      <c r="P369" s="57"/>
      <c r="Q369" s="57"/>
      <c r="R369" s="57"/>
      <c r="S369" s="57"/>
      <c r="T369" s="57"/>
      <c r="U369" s="5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T369" s="14" t="s">
        <v>143</v>
      </c>
      <c r="AU369" s="14" t="s">
        <v>142</v>
      </c>
    </row>
    <row r="370" spans="1:65" s="2" customFormat="1" ht="37.9" customHeight="1">
      <c r="A370" s="28"/>
      <c r="B370" s="150"/>
      <c r="C370" s="151" t="s">
        <v>658</v>
      </c>
      <c r="D370" s="151" t="s">
        <v>137</v>
      </c>
      <c r="E370" s="152" t="s">
        <v>1126</v>
      </c>
      <c r="F370" s="153" t="s">
        <v>1127</v>
      </c>
      <c r="G370" s="154" t="s">
        <v>401</v>
      </c>
      <c r="H370" s="155">
        <v>2742.4</v>
      </c>
      <c r="I370" s="156">
        <v>0.53</v>
      </c>
      <c r="J370" s="156">
        <f>ROUND(I370*H370,2)</f>
        <v>1453.47</v>
      </c>
      <c r="K370" s="157"/>
      <c r="L370" s="29"/>
      <c r="M370" s="158" t="s">
        <v>1</v>
      </c>
      <c r="N370" s="159" t="s">
        <v>40</v>
      </c>
      <c r="O370" s="160">
        <v>0</v>
      </c>
      <c r="P370" s="160">
        <f>O370*H370</f>
        <v>0</v>
      </c>
      <c r="Q370" s="160">
        <v>0</v>
      </c>
      <c r="R370" s="160">
        <f>Q370*H370</f>
        <v>0</v>
      </c>
      <c r="S370" s="160">
        <v>0</v>
      </c>
      <c r="T370" s="160">
        <f>S370*H370</f>
        <v>0</v>
      </c>
      <c r="U370" s="161" t="s">
        <v>1</v>
      </c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R370" s="162" t="s">
        <v>169</v>
      </c>
      <c r="AT370" s="162" t="s">
        <v>137</v>
      </c>
      <c r="AU370" s="162" t="s">
        <v>142</v>
      </c>
      <c r="AY370" s="14" t="s">
        <v>134</v>
      </c>
      <c r="BE370" s="163">
        <f>IF(N370="základná",J370,0)</f>
        <v>0</v>
      </c>
      <c r="BF370" s="163">
        <f>IF(N370="znížená",J370,0)</f>
        <v>1453.47</v>
      </c>
      <c r="BG370" s="163">
        <f>IF(N370="zákl. prenesená",J370,0)</f>
        <v>0</v>
      </c>
      <c r="BH370" s="163">
        <f>IF(N370="zníž. prenesená",J370,0)</f>
        <v>0</v>
      </c>
      <c r="BI370" s="163">
        <f>IF(N370="nulová",J370,0)</f>
        <v>0</v>
      </c>
      <c r="BJ370" s="14" t="s">
        <v>142</v>
      </c>
      <c r="BK370" s="163">
        <f>ROUND(I370*H370,2)</f>
        <v>1453.47</v>
      </c>
      <c r="BL370" s="14" t="s">
        <v>169</v>
      </c>
      <c r="BM370" s="162" t="s">
        <v>848</v>
      </c>
    </row>
    <row r="371" spans="1:65" s="2" customFormat="1" ht="19.5">
      <c r="A371" s="28"/>
      <c r="B371" s="29"/>
      <c r="C371" s="28"/>
      <c r="D371" s="164" t="s">
        <v>143</v>
      </c>
      <c r="E371" s="28"/>
      <c r="F371" s="165" t="s">
        <v>1127</v>
      </c>
      <c r="G371" s="28"/>
      <c r="H371" s="28"/>
      <c r="I371" s="28"/>
      <c r="J371" s="28"/>
      <c r="K371" s="28"/>
      <c r="L371" s="29"/>
      <c r="M371" s="166"/>
      <c r="N371" s="167"/>
      <c r="O371" s="57"/>
      <c r="P371" s="57"/>
      <c r="Q371" s="57"/>
      <c r="R371" s="57"/>
      <c r="S371" s="57"/>
      <c r="T371" s="57"/>
      <c r="U371" s="5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T371" s="14" t="s">
        <v>143</v>
      </c>
      <c r="AU371" s="14" t="s">
        <v>142</v>
      </c>
    </row>
    <row r="372" spans="1:65" s="2" customFormat="1" ht="33" customHeight="1">
      <c r="A372" s="28"/>
      <c r="B372" s="150"/>
      <c r="C372" s="151" t="s">
        <v>849</v>
      </c>
      <c r="D372" s="151" t="s">
        <v>137</v>
      </c>
      <c r="E372" s="152" t="s">
        <v>877</v>
      </c>
      <c r="F372" s="153" t="s">
        <v>878</v>
      </c>
      <c r="G372" s="154" t="s">
        <v>140</v>
      </c>
      <c r="H372" s="155">
        <v>133.80000000000001</v>
      </c>
      <c r="I372" s="156">
        <v>4.71</v>
      </c>
      <c r="J372" s="156">
        <f>ROUND(I372*H372,2)</f>
        <v>630.20000000000005</v>
      </c>
      <c r="K372" s="157"/>
      <c r="L372" s="29"/>
      <c r="M372" s="158" t="s">
        <v>1</v>
      </c>
      <c r="N372" s="159" t="s">
        <v>40</v>
      </c>
      <c r="O372" s="160">
        <v>0</v>
      </c>
      <c r="P372" s="160">
        <f>O372*H372</f>
        <v>0</v>
      </c>
      <c r="Q372" s="160">
        <v>0</v>
      </c>
      <c r="R372" s="160">
        <f>Q372*H372</f>
        <v>0</v>
      </c>
      <c r="S372" s="160">
        <v>0</v>
      </c>
      <c r="T372" s="160">
        <f>S372*H372</f>
        <v>0</v>
      </c>
      <c r="U372" s="161" t="s">
        <v>1</v>
      </c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R372" s="162" t="s">
        <v>169</v>
      </c>
      <c r="AT372" s="162" t="s">
        <v>137</v>
      </c>
      <c r="AU372" s="162" t="s">
        <v>142</v>
      </c>
      <c r="AY372" s="14" t="s">
        <v>134</v>
      </c>
      <c r="BE372" s="163">
        <f>IF(N372="základná",J372,0)</f>
        <v>0</v>
      </c>
      <c r="BF372" s="163">
        <f>IF(N372="znížená",J372,0)</f>
        <v>630.20000000000005</v>
      </c>
      <c r="BG372" s="163">
        <f>IF(N372="zákl. prenesená",J372,0)</f>
        <v>0</v>
      </c>
      <c r="BH372" s="163">
        <f>IF(N372="zníž. prenesená",J372,0)</f>
        <v>0</v>
      </c>
      <c r="BI372" s="163">
        <f>IF(N372="nulová",J372,0)</f>
        <v>0</v>
      </c>
      <c r="BJ372" s="14" t="s">
        <v>142</v>
      </c>
      <c r="BK372" s="163">
        <f>ROUND(I372*H372,2)</f>
        <v>630.20000000000005</v>
      </c>
      <c r="BL372" s="14" t="s">
        <v>169</v>
      </c>
      <c r="BM372" s="162" t="s">
        <v>850</v>
      </c>
    </row>
    <row r="373" spans="1:65" s="2" customFormat="1" ht="19.5">
      <c r="A373" s="28"/>
      <c r="B373" s="29"/>
      <c r="C373" s="28"/>
      <c r="D373" s="164" t="s">
        <v>143</v>
      </c>
      <c r="E373" s="28"/>
      <c r="F373" s="165" t="s">
        <v>878</v>
      </c>
      <c r="G373" s="28"/>
      <c r="H373" s="28"/>
      <c r="I373" s="28"/>
      <c r="J373" s="28"/>
      <c r="K373" s="28"/>
      <c r="L373" s="29"/>
      <c r="M373" s="166"/>
      <c r="N373" s="167"/>
      <c r="O373" s="57"/>
      <c r="P373" s="57"/>
      <c r="Q373" s="57"/>
      <c r="R373" s="57"/>
      <c r="S373" s="57"/>
      <c r="T373" s="57"/>
      <c r="U373" s="5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T373" s="14" t="s">
        <v>143</v>
      </c>
      <c r="AU373" s="14" t="s">
        <v>142</v>
      </c>
    </row>
    <row r="374" spans="1:65" s="2" customFormat="1" ht="16.5" customHeight="1">
      <c r="A374" s="28"/>
      <c r="B374" s="150"/>
      <c r="C374" s="168" t="s">
        <v>662</v>
      </c>
      <c r="D374" s="168" t="s">
        <v>131</v>
      </c>
      <c r="E374" s="169" t="s">
        <v>807</v>
      </c>
      <c r="F374" s="170" t="s">
        <v>808</v>
      </c>
      <c r="G374" s="171" t="s">
        <v>151</v>
      </c>
      <c r="H374" s="172">
        <v>1070.4000000000001</v>
      </c>
      <c r="I374" s="173">
        <v>0.54</v>
      </c>
      <c r="J374" s="173">
        <f>ROUND(I374*H374,2)</f>
        <v>578.02</v>
      </c>
      <c r="K374" s="174"/>
      <c r="L374" s="175"/>
      <c r="M374" s="176" t="s">
        <v>1</v>
      </c>
      <c r="N374" s="177" t="s">
        <v>40</v>
      </c>
      <c r="O374" s="160">
        <v>0</v>
      </c>
      <c r="P374" s="160">
        <f>O374*H374</f>
        <v>0</v>
      </c>
      <c r="Q374" s="160">
        <v>0</v>
      </c>
      <c r="R374" s="160">
        <f>Q374*H374</f>
        <v>0</v>
      </c>
      <c r="S374" s="160">
        <v>0</v>
      </c>
      <c r="T374" s="160">
        <f>S374*H374</f>
        <v>0</v>
      </c>
      <c r="U374" s="161" t="s">
        <v>1</v>
      </c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R374" s="162" t="s">
        <v>196</v>
      </c>
      <c r="AT374" s="162" t="s">
        <v>131</v>
      </c>
      <c r="AU374" s="162" t="s">
        <v>142</v>
      </c>
      <c r="AY374" s="14" t="s">
        <v>134</v>
      </c>
      <c r="BE374" s="163">
        <f>IF(N374="základná",J374,0)</f>
        <v>0</v>
      </c>
      <c r="BF374" s="163">
        <f>IF(N374="znížená",J374,0)</f>
        <v>578.02</v>
      </c>
      <c r="BG374" s="163">
        <f>IF(N374="zákl. prenesená",J374,0)</f>
        <v>0</v>
      </c>
      <c r="BH374" s="163">
        <f>IF(N374="zníž. prenesená",J374,0)</f>
        <v>0</v>
      </c>
      <c r="BI374" s="163">
        <f>IF(N374="nulová",J374,0)</f>
        <v>0</v>
      </c>
      <c r="BJ374" s="14" t="s">
        <v>142</v>
      </c>
      <c r="BK374" s="163">
        <f>ROUND(I374*H374,2)</f>
        <v>578.02</v>
      </c>
      <c r="BL374" s="14" t="s">
        <v>169</v>
      </c>
      <c r="BM374" s="162" t="s">
        <v>853</v>
      </c>
    </row>
    <row r="375" spans="1:65" s="2" customFormat="1">
      <c r="A375" s="28"/>
      <c r="B375" s="29"/>
      <c r="C375" s="28"/>
      <c r="D375" s="164" t="s">
        <v>143</v>
      </c>
      <c r="E375" s="28"/>
      <c r="F375" s="165" t="s">
        <v>808</v>
      </c>
      <c r="G375" s="28"/>
      <c r="H375" s="28"/>
      <c r="I375" s="28"/>
      <c r="J375" s="28"/>
      <c r="K375" s="28"/>
      <c r="L375" s="29"/>
      <c r="M375" s="166"/>
      <c r="N375" s="167"/>
      <c r="O375" s="57"/>
      <c r="P375" s="57"/>
      <c r="Q375" s="57"/>
      <c r="R375" s="57"/>
      <c r="S375" s="57"/>
      <c r="T375" s="57"/>
      <c r="U375" s="5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T375" s="14" t="s">
        <v>143</v>
      </c>
      <c r="AU375" s="14" t="s">
        <v>142</v>
      </c>
    </row>
    <row r="376" spans="1:65" s="2" customFormat="1" ht="16.5" customHeight="1">
      <c r="A376" s="28"/>
      <c r="B376" s="150"/>
      <c r="C376" s="168" t="s">
        <v>854</v>
      </c>
      <c r="D376" s="168" t="s">
        <v>131</v>
      </c>
      <c r="E376" s="169" t="s">
        <v>882</v>
      </c>
      <c r="F376" s="170" t="s">
        <v>883</v>
      </c>
      <c r="G376" s="171" t="s">
        <v>401</v>
      </c>
      <c r="H376" s="172">
        <v>82.96</v>
      </c>
      <c r="I376" s="173">
        <v>19.239999999999998</v>
      </c>
      <c r="J376" s="173">
        <f>ROUND(I376*H376,2)</f>
        <v>1596.15</v>
      </c>
      <c r="K376" s="174"/>
      <c r="L376" s="175"/>
      <c r="M376" s="176" t="s">
        <v>1</v>
      </c>
      <c r="N376" s="177" t="s">
        <v>40</v>
      </c>
      <c r="O376" s="160">
        <v>0</v>
      </c>
      <c r="P376" s="160">
        <f>O376*H376</f>
        <v>0</v>
      </c>
      <c r="Q376" s="160">
        <v>0</v>
      </c>
      <c r="R376" s="160">
        <f>Q376*H376</f>
        <v>0</v>
      </c>
      <c r="S376" s="160">
        <v>0</v>
      </c>
      <c r="T376" s="160">
        <f>S376*H376</f>
        <v>0</v>
      </c>
      <c r="U376" s="161" t="s">
        <v>1</v>
      </c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R376" s="162" t="s">
        <v>196</v>
      </c>
      <c r="AT376" s="162" t="s">
        <v>131</v>
      </c>
      <c r="AU376" s="162" t="s">
        <v>142</v>
      </c>
      <c r="AY376" s="14" t="s">
        <v>134</v>
      </c>
      <c r="BE376" s="163">
        <f>IF(N376="základná",J376,0)</f>
        <v>0</v>
      </c>
      <c r="BF376" s="163">
        <f>IF(N376="znížená",J376,0)</f>
        <v>1596.15</v>
      </c>
      <c r="BG376" s="163">
        <f>IF(N376="zákl. prenesená",J376,0)</f>
        <v>0</v>
      </c>
      <c r="BH376" s="163">
        <f>IF(N376="zníž. prenesená",J376,0)</f>
        <v>0</v>
      </c>
      <c r="BI376" s="163">
        <f>IF(N376="nulová",J376,0)</f>
        <v>0</v>
      </c>
      <c r="BJ376" s="14" t="s">
        <v>142</v>
      </c>
      <c r="BK376" s="163">
        <f>ROUND(I376*H376,2)</f>
        <v>1596.15</v>
      </c>
      <c r="BL376" s="14" t="s">
        <v>169</v>
      </c>
      <c r="BM376" s="162" t="s">
        <v>855</v>
      </c>
    </row>
    <row r="377" spans="1:65" s="2" customFormat="1">
      <c r="A377" s="28"/>
      <c r="B377" s="29"/>
      <c r="C377" s="28"/>
      <c r="D377" s="164" t="s">
        <v>143</v>
      </c>
      <c r="E377" s="28"/>
      <c r="F377" s="165" t="s">
        <v>883</v>
      </c>
      <c r="G377" s="28"/>
      <c r="H377" s="28"/>
      <c r="I377" s="28"/>
      <c r="J377" s="28"/>
      <c r="K377" s="28"/>
      <c r="L377" s="29"/>
      <c r="M377" s="166"/>
      <c r="N377" s="167"/>
      <c r="O377" s="57"/>
      <c r="P377" s="57"/>
      <c r="Q377" s="57"/>
      <c r="R377" s="57"/>
      <c r="S377" s="57"/>
      <c r="T377" s="57"/>
      <c r="U377" s="5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T377" s="14" t="s">
        <v>143</v>
      </c>
      <c r="AU377" s="14" t="s">
        <v>142</v>
      </c>
    </row>
    <row r="378" spans="1:65" s="2" customFormat="1" ht="24.2" customHeight="1">
      <c r="A378" s="28"/>
      <c r="B378" s="150"/>
      <c r="C378" s="151" t="s">
        <v>665</v>
      </c>
      <c r="D378" s="151" t="s">
        <v>137</v>
      </c>
      <c r="E378" s="152" t="s">
        <v>885</v>
      </c>
      <c r="F378" s="153" t="s">
        <v>886</v>
      </c>
      <c r="G378" s="154" t="s">
        <v>263</v>
      </c>
      <c r="H378" s="155">
        <v>406.77</v>
      </c>
      <c r="I378" s="156">
        <v>2.9260000000000002</v>
      </c>
      <c r="J378" s="156">
        <f>ROUND(I378*H378,2)</f>
        <v>1190.21</v>
      </c>
      <c r="K378" s="157"/>
      <c r="L378" s="29"/>
      <c r="M378" s="158" t="s">
        <v>1</v>
      </c>
      <c r="N378" s="159" t="s">
        <v>40</v>
      </c>
      <c r="O378" s="160">
        <v>0</v>
      </c>
      <c r="P378" s="160">
        <f>O378*H378</f>
        <v>0</v>
      </c>
      <c r="Q378" s="160">
        <v>0</v>
      </c>
      <c r="R378" s="160">
        <f>Q378*H378</f>
        <v>0</v>
      </c>
      <c r="S378" s="160">
        <v>0</v>
      </c>
      <c r="T378" s="160">
        <f>S378*H378</f>
        <v>0</v>
      </c>
      <c r="U378" s="161" t="s">
        <v>1</v>
      </c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R378" s="162" t="s">
        <v>169</v>
      </c>
      <c r="AT378" s="162" t="s">
        <v>137</v>
      </c>
      <c r="AU378" s="162" t="s">
        <v>142</v>
      </c>
      <c r="AY378" s="14" t="s">
        <v>134</v>
      </c>
      <c r="BE378" s="163">
        <f>IF(N378="základná",J378,0)</f>
        <v>0</v>
      </c>
      <c r="BF378" s="163">
        <f>IF(N378="znížená",J378,0)</f>
        <v>1190.21</v>
      </c>
      <c r="BG378" s="163">
        <f>IF(N378="zákl. prenesená",J378,0)</f>
        <v>0</v>
      </c>
      <c r="BH378" s="163">
        <f>IF(N378="zníž. prenesená",J378,0)</f>
        <v>0</v>
      </c>
      <c r="BI378" s="163">
        <f>IF(N378="nulová",J378,0)</f>
        <v>0</v>
      </c>
      <c r="BJ378" s="14" t="s">
        <v>142</v>
      </c>
      <c r="BK378" s="163">
        <f>ROUND(I378*H378,2)</f>
        <v>1190.21</v>
      </c>
      <c r="BL378" s="14" t="s">
        <v>169</v>
      </c>
      <c r="BM378" s="162" t="s">
        <v>858</v>
      </c>
    </row>
    <row r="379" spans="1:65" s="2" customFormat="1" ht="19.5">
      <c r="A379" s="28"/>
      <c r="B379" s="29"/>
      <c r="C379" s="28"/>
      <c r="D379" s="164" t="s">
        <v>143</v>
      </c>
      <c r="E379" s="28"/>
      <c r="F379" s="165" t="s">
        <v>886</v>
      </c>
      <c r="G379" s="28"/>
      <c r="H379" s="28"/>
      <c r="I379" s="28"/>
      <c r="J379" s="28"/>
      <c r="K379" s="28"/>
      <c r="L379" s="29"/>
      <c r="M379" s="166"/>
      <c r="N379" s="167"/>
      <c r="O379" s="57"/>
      <c r="P379" s="57"/>
      <c r="Q379" s="57"/>
      <c r="R379" s="57"/>
      <c r="S379" s="57"/>
      <c r="T379" s="57"/>
      <c r="U379" s="5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T379" s="14" t="s">
        <v>143</v>
      </c>
      <c r="AU379" s="14" t="s">
        <v>142</v>
      </c>
    </row>
    <row r="380" spans="1:65" s="12" customFormat="1" ht="22.9" customHeight="1">
      <c r="B380" s="138"/>
      <c r="D380" s="139" t="s">
        <v>73</v>
      </c>
      <c r="E380" s="148" t="s">
        <v>888</v>
      </c>
      <c r="F380" s="148" t="s">
        <v>889</v>
      </c>
      <c r="J380" s="149">
        <f>BK380</f>
        <v>33104.409999999996</v>
      </c>
      <c r="L380" s="138"/>
      <c r="M380" s="142"/>
      <c r="N380" s="143"/>
      <c r="O380" s="143"/>
      <c r="P380" s="144">
        <f>SUM(P381:P400)</f>
        <v>0</v>
      </c>
      <c r="Q380" s="143"/>
      <c r="R380" s="144">
        <f>SUM(R381:R400)</f>
        <v>0</v>
      </c>
      <c r="S380" s="143"/>
      <c r="T380" s="144">
        <f>SUM(T381:T400)</f>
        <v>0</v>
      </c>
      <c r="U380" s="145"/>
      <c r="AR380" s="139" t="s">
        <v>142</v>
      </c>
      <c r="AT380" s="146" t="s">
        <v>73</v>
      </c>
      <c r="AU380" s="146" t="s">
        <v>82</v>
      </c>
      <c r="AY380" s="139" t="s">
        <v>134</v>
      </c>
      <c r="BK380" s="147">
        <f>SUM(BK381:BK400)</f>
        <v>33104.409999999996</v>
      </c>
    </row>
    <row r="381" spans="1:65" s="2" customFormat="1" ht="33" customHeight="1">
      <c r="A381" s="28"/>
      <c r="B381" s="150"/>
      <c r="C381" s="151" t="s">
        <v>859</v>
      </c>
      <c r="D381" s="151" t="s">
        <v>137</v>
      </c>
      <c r="E381" s="152" t="s">
        <v>891</v>
      </c>
      <c r="F381" s="153" t="s">
        <v>892</v>
      </c>
      <c r="G381" s="154" t="s">
        <v>401</v>
      </c>
      <c r="H381" s="155">
        <v>5.58</v>
      </c>
      <c r="I381" s="156">
        <v>6.47</v>
      </c>
      <c r="J381" s="156">
        <f>ROUND(I381*H381,2)</f>
        <v>36.1</v>
      </c>
      <c r="K381" s="157"/>
      <c r="L381" s="29"/>
      <c r="M381" s="158" t="s">
        <v>1</v>
      </c>
      <c r="N381" s="159" t="s">
        <v>40</v>
      </c>
      <c r="O381" s="160">
        <v>0</v>
      </c>
      <c r="P381" s="160">
        <f>O381*H381</f>
        <v>0</v>
      </c>
      <c r="Q381" s="160">
        <v>0</v>
      </c>
      <c r="R381" s="160">
        <f>Q381*H381</f>
        <v>0</v>
      </c>
      <c r="S381" s="160">
        <v>0</v>
      </c>
      <c r="T381" s="160">
        <f>S381*H381</f>
        <v>0</v>
      </c>
      <c r="U381" s="161" t="s">
        <v>1</v>
      </c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R381" s="162" t="s">
        <v>169</v>
      </c>
      <c r="AT381" s="162" t="s">
        <v>137</v>
      </c>
      <c r="AU381" s="162" t="s">
        <v>142</v>
      </c>
      <c r="AY381" s="14" t="s">
        <v>134</v>
      </c>
      <c r="BE381" s="163">
        <f>IF(N381="základná",J381,0)</f>
        <v>0</v>
      </c>
      <c r="BF381" s="163">
        <f>IF(N381="znížená",J381,0)</f>
        <v>36.1</v>
      </c>
      <c r="BG381" s="163">
        <f>IF(N381="zákl. prenesená",J381,0)</f>
        <v>0</v>
      </c>
      <c r="BH381" s="163">
        <f>IF(N381="zníž. prenesená",J381,0)</f>
        <v>0</v>
      </c>
      <c r="BI381" s="163">
        <f>IF(N381="nulová",J381,0)</f>
        <v>0</v>
      </c>
      <c r="BJ381" s="14" t="s">
        <v>142</v>
      </c>
      <c r="BK381" s="163">
        <f>ROUND(I381*H381,2)</f>
        <v>36.1</v>
      </c>
      <c r="BL381" s="14" t="s">
        <v>169</v>
      </c>
      <c r="BM381" s="162" t="s">
        <v>860</v>
      </c>
    </row>
    <row r="382" spans="1:65" s="2" customFormat="1" ht="19.5">
      <c r="A382" s="28"/>
      <c r="B382" s="29"/>
      <c r="C382" s="28"/>
      <c r="D382" s="164" t="s">
        <v>143</v>
      </c>
      <c r="E382" s="28"/>
      <c r="F382" s="165" t="s">
        <v>892</v>
      </c>
      <c r="G382" s="28"/>
      <c r="H382" s="28"/>
      <c r="I382" s="28"/>
      <c r="J382" s="28"/>
      <c r="K382" s="28"/>
      <c r="L382" s="29"/>
      <c r="M382" s="166"/>
      <c r="N382" s="167"/>
      <c r="O382" s="57"/>
      <c r="P382" s="57"/>
      <c r="Q382" s="57"/>
      <c r="R382" s="57"/>
      <c r="S382" s="57"/>
      <c r="T382" s="57"/>
      <c r="U382" s="5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T382" s="14" t="s">
        <v>143</v>
      </c>
      <c r="AU382" s="14" t="s">
        <v>142</v>
      </c>
    </row>
    <row r="383" spans="1:65" s="2" customFormat="1" ht="24.2" customHeight="1">
      <c r="A383" s="28"/>
      <c r="B383" s="150"/>
      <c r="C383" s="168" t="s">
        <v>669</v>
      </c>
      <c r="D383" s="168" t="s">
        <v>131</v>
      </c>
      <c r="E383" s="169" t="s">
        <v>894</v>
      </c>
      <c r="F383" s="170" t="s">
        <v>895</v>
      </c>
      <c r="G383" s="171" t="s">
        <v>401</v>
      </c>
      <c r="H383" s="172">
        <v>5.69</v>
      </c>
      <c r="I383" s="173">
        <v>6.65</v>
      </c>
      <c r="J383" s="173">
        <f>ROUND(I383*H383,2)</f>
        <v>37.840000000000003</v>
      </c>
      <c r="K383" s="174"/>
      <c r="L383" s="175"/>
      <c r="M383" s="176" t="s">
        <v>1</v>
      </c>
      <c r="N383" s="177" t="s">
        <v>40</v>
      </c>
      <c r="O383" s="160">
        <v>0</v>
      </c>
      <c r="P383" s="160">
        <f>O383*H383</f>
        <v>0</v>
      </c>
      <c r="Q383" s="160">
        <v>0</v>
      </c>
      <c r="R383" s="160">
        <f>Q383*H383</f>
        <v>0</v>
      </c>
      <c r="S383" s="160">
        <v>0</v>
      </c>
      <c r="T383" s="160">
        <f>S383*H383</f>
        <v>0</v>
      </c>
      <c r="U383" s="161" t="s">
        <v>1</v>
      </c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R383" s="162" t="s">
        <v>196</v>
      </c>
      <c r="AT383" s="162" t="s">
        <v>131</v>
      </c>
      <c r="AU383" s="162" t="s">
        <v>142</v>
      </c>
      <c r="AY383" s="14" t="s">
        <v>134</v>
      </c>
      <c r="BE383" s="163">
        <f>IF(N383="základná",J383,0)</f>
        <v>0</v>
      </c>
      <c r="BF383" s="163">
        <f>IF(N383="znížená",J383,0)</f>
        <v>37.840000000000003</v>
      </c>
      <c r="BG383" s="163">
        <f>IF(N383="zákl. prenesená",J383,0)</f>
        <v>0</v>
      </c>
      <c r="BH383" s="163">
        <f>IF(N383="zníž. prenesená",J383,0)</f>
        <v>0</v>
      </c>
      <c r="BI383" s="163">
        <f>IF(N383="nulová",J383,0)</f>
        <v>0</v>
      </c>
      <c r="BJ383" s="14" t="s">
        <v>142</v>
      </c>
      <c r="BK383" s="163">
        <f>ROUND(I383*H383,2)</f>
        <v>37.840000000000003</v>
      </c>
      <c r="BL383" s="14" t="s">
        <v>169</v>
      </c>
      <c r="BM383" s="162" t="s">
        <v>863</v>
      </c>
    </row>
    <row r="384" spans="1:65" s="2" customFormat="1" ht="19.5">
      <c r="A384" s="28"/>
      <c r="B384" s="29"/>
      <c r="C384" s="28"/>
      <c r="D384" s="164" t="s">
        <v>143</v>
      </c>
      <c r="E384" s="28"/>
      <c r="F384" s="165" t="s">
        <v>895</v>
      </c>
      <c r="G384" s="28"/>
      <c r="H384" s="28"/>
      <c r="I384" s="28"/>
      <c r="J384" s="28"/>
      <c r="K384" s="28"/>
      <c r="L384" s="29"/>
      <c r="M384" s="166"/>
      <c r="N384" s="167"/>
      <c r="O384" s="57"/>
      <c r="P384" s="57"/>
      <c r="Q384" s="57"/>
      <c r="R384" s="57"/>
      <c r="S384" s="57"/>
      <c r="T384" s="57"/>
      <c r="U384" s="5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T384" s="14" t="s">
        <v>143</v>
      </c>
      <c r="AU384" s="14" t="s">
        <v>142</v>
      </c>
    </row>
    <row r="385" spans="1:65" s="2" customFormat="1" ht="33" customHeight="1">
      <c r="A385" s="28"/>
      <c r="B385" s="150"/>
      <c r="C385" s="151" t="s">
        <v>864</v>
      </c>
      <c r="D385" s="151" t="s">
        <v>137</v>
      </c>
      <c r="E385" s="152" t="s">
        <v>1128</v>
      </c>
      <c r="F385" s="153" t="s">
        <v>1129</v>
      </c>
      <c r="G385" s="154" t="s">
        <v>401</v>
      </c>
      <c r="H385" s="155">
        <v>685.6</v>
      </c>
      <c r="I385" s="156">
        <v>4.41</v>
      </c>
      <c r="J385" s="156">
        <f>ROUND(I385*H385,2)</f>
        <v>3023.5</v>
      </c>
      <c r="K385" s="157"/>
      <c r="L385" s="29"/>
      <c r="M385" s="158" t="s">
        <v>1</v>
      </c>
      <c r="N385" s="159" t="s">
        <v>40</v>
      </c>
      <c r="O385" s="160">
        <v>0</v>
      </c>
      <c r="P385" s="160">
        <f>O385*H385</f>
        <v>0</v>
      </c>
      <c r="Q385" s="160">
        <v>0</v>
      </c>
      <c r="R385" s="160">
        <f>Q385*H385</f>
        <v>0</v>
      </c>
      <c r="S385" s="160">
        <v>0</v>
      </c>
      <c r="T385" s="160">
        <f>S385*H385</f>
        <v>0</v>
      </c>
      <c r="U385" s="161" t="s">
        <v>1</v>
      </c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162" t="s">
        <v>169</v>
      </c>
      <c r="AT385" s="162" t="s">
        <v>137</v>
      </c>
      <c r="AU385" s="162" t="s">
        <v>142</v>
      </c>
      <c r="AY385" s="14" t="s">
        <v>134</v>
      </c>
      <c r="BE385" s="163">
        <f>IF(N385="základná",J385,0)</f>
        <v>0</v>
      </c>
      <c r="BF385" s="163">
        <f>IF(N385="znížená",J385,0)</f>
        <v>3023.5</v>
      </c>
      <c r="BG385" s="163">
        <f>IF(N385="zákl. prenesená",J385,0)</f>
        <v>0</v>
      </c>
      <c r="BH385" s="163">
        <f>IF(N385="zníž. prenesená",J385,0)</f>
        <v>0</v>
      </c>
      <c r="BI385" s="163">
        <f>IF(N385="nulová",J385,0)</f>
        <v>0</v>
      </c>
      <c r="BJ385" s="14" t="s">
        <v>142</v>
      </c>
      <c r="BK385" s="163">
        <f>ROUND(I385*H385,2)</f>
        <v>3023.5</v>
      </c>
      <c r="BL385" s="14" t="s">
        <v>169</v>
      </c>
      <c r="BM385" s="162" t="s">
        <v>867</v>
      </c>
    </row>
    <row r="386" spans="1:65" s="2" customFormat="1" ht="19.5">
      <c r="A386" s="28"/>
      <c r="B386" s="29"/>
      <c r="C386" s="28"/>
      <c r="D386" s="164" t="s">
        <v>143</v>
      </c>
      <c r="E386" s="28"/>
      <c r="F386" s="165" t="s">
        <v>1129</v>
      </c>
      <c r="G386" s="28"/>
      <c r="H386" s="28"/>
      <c r="I386" s="28"/>
      <c r="J386" s="28"/>
      <c r="K386" s="28"/>
      <c r="L386" s="29"/>
      <c r="M386" s="166"/>
      <c r="N386" s="167"/>
      <c r="O386" s="57"/>
      <c r="P386" s="57"/>
      <c r="Q386" s="57"/>
      <c r="R386" s="57"/>
      <c r="S386" s="57"/>
      <c r="T386" s="57"/>
      <c r="U386" s="5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T386" s="14" t="s">
        <v>143</v>
      </c>
      <c r="AU386" s="14" t="s">
        <v>142</v>
      </c>
    </row>
    <row r="387" spans="1:65" s="2" customFormat="1" ht="24.2" customHeight="1">
      <c r="A387" s="28"/>
      <c r="B387" s="150"/>
      <c r="C387" s="168" t="s">
        <v>672</v>
      </c>
      <c r="D387" s="168" t="s">
        <v>131</v>
      </c>
      <c r="E387" s="169" t="s">
        <v>1130</v>
      </c>
      <c r="F387" s="170" t="s">
        <v>1131</v>
      </c>
      <c r="G387" s="171" t="s">
        <v>531</v>
      </c>
      <c r="H387" s="172">
        <v>102.84</v>
      </c>
      <c r="I387" s="173">
        <v>27.55</v>
      </c>
      <c r="J387" s="173">
        <f>ROUND(I387*H387,2)</f>
        <v>2833.24</v>
      </c>
      <c r="K387" s="174"/>
      <c r="L387" s="175"/>
      <c r="M387" s="176" t="s">
        <v>1</v>
      </c>
      <c r="N387" s="177" t="s">
        <v>40</v>
      </c>
      <c r="O387" s="160">
        <v>0</v>
      </c>
      <c r="P387" s="160">
        <f>O387*H387</f>
        <v>0</v>
      </c>
      <c r="Q387" s="160">
        <v>0</v>
      </c>
      <c r="R387" s="160">
        <f>Q387*H387</f>
        <v>0</v>
      </c>
      <c r="S387" s="160">
        <v>0</v>
      </c>
      <c r="T387" s="160">
        <f>S387*H387</f>
        <v>0</v>
      </c>
      <c r="U387" s="161" t="s">
        <v>1</v>
      </c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R387" s="162" t="s">
        <v>196</v>
      </c>
      <c r="AT387" s="162" t="s">
        <v>131</v>
      </c>
      <c r="AU387" s="162" t="s">
        <v>142</v>
      </c>
      <c r="AY387" s="14" t="s">
        <v>134</v>
      </c>
      <c r="BE387" s="163">
        <f>IF(N387="základná",J387,0)</f>
        <v>0</v>
      </c>
      <c r="BF387" s="163">
        <f>IF(N387="znížená",J387,0)</f>
        <v>2833.24</v>
      </c>
      <c r="BG387" s="163">
        <f>IF(N387="zákl. prenesená",J387,0)</f>
        <v>0</v>
      </c>
      <c r="BH387" s="163">
        <f>IF(N387="zníž. prenesená",J387,0)</f>
        <v>0</v>
      </c>
      <c r="BI387" s="163">
        <f>IF(N387="nulová",J387,0)</f>
        <v>0</v>
      </c>
      <c r="BJ387" s="14" t="s">
        <v>142</v>
      </c>
      <c r="BK387" s="163">
        <f>ROUND(I387*H387,2)</f>
        <v>2833.24</v>
      </c>
      <c r="BL387" s="14" t="s">
        <v>169</v>
      </c>
      <c r="BM387" s="162" t="s">
        <v>870</v>
      </c>
    </row>
    <row r="388" spans="1:65" s="2" customFormat="1" ht="19.5">
      <c r="A388" s="28"/>
      <c r="B388" s="29"/>
      <c r="C388" s="28"/>
      <c r="D388" s="164" t="s">
        <v>143</v>
      </c>
      <c r="E388" s="28"/>
      <c r="F388" s="165" t="s">
        <v>1131</v>
      </c>
      <c r="G388" s="28"/>
      <c r="H388" s="28"/>
      <c r="I388" s="28"/>
      <c r="J388" s="28"/>
      <c r="K388" s="28"/>
      <c r="L388" s="29"/>
      <c r="M388" s="166"/>
      <c r="N388" s="167"/>
      <c r="O388" s="57"/>
      <c r="P388" s="57"/>
      <c r="Q388" s="57"/>
      <c r="R388" s="57"/>
      <c r="S388" s="57"/>
      <c r="T388" s="57"/>
      <c r="U388" s="5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T388" s="14" t="s">
        <v>143</v>
      </c>
      <c r="AU388" s="14" t="s">
        <v>142</v>
      </c>
    </row>
    <row r="389" spans="1:65" s="2" customFormat="1" ht="16.5" customHeight="1">
      <c r="A389" s="28"/>
      <c r="B389" s="150"/>
      <c r="C389" s="151" t="s">
        <v>871</v>
      </c>
      <c r="D389" s="151" t="s">
        <v>137</v>
      </c>
      <c r="E389" s="152" t="s">
        <v>897</v>
      </c>
      <c r="F389" s="153" t="s">
        <v>898</v>
      </c>
      <c r="G389" s="154" t="s">
        <v>401</v>
      </c>
      <c r="H389" s="155">
        <v>133.80000000000001</v>
      </c>
      <c r="I389" s="156">
        <v>4.8099999999999996</v>
      </c>
      <c r="J389" s="156">
        <f>ROUND(I389*H389,2)</f>
        <v>643.58000000000004</v>
      </c>
      <c r="K389" s="157"/>
      <c r="L389" s="29"/>
      <c r="M389" s="158" t="s">
        <v>1</v>
      </c>
      <c r="N389" s="159" t="s">
        <v>40</v>
      </c>
      <c r="O389" s="160">
        <v>0</v>
      </c>
      <c r="P389" s="160">
        <f>O389*H389</f>
        <v>0</v>
      </c>
      <c r="Q389" s="160">
        <v>0</v>
      </c>
      <c r="R389" s="160">
        <f>Q389*H389</f>
        <v>0</v>
      </c>
      <c r="S389" s="160">
        <v>0</v>
      </c>
      <c r="T389" s="160">
        <f>S389*H389</f>
        <v>0</v>
      </c>
      <c r="U389" s="161" t="s">
        <v>1</v>
      </c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R389" s="162" t="s">
        <v>169</v>
      </c>
      <c r="AT389" s="162" t="s">
        <v>137</v>
      </c>
      <c r="AU389" s="162" t="s">
        <v>142</v>
      </c>
      <c r="AY389" s="14" t="s">
        <v>134</v>
      </c>
      <c r="BE389" s="163">
        <f>IF(N389="základná",J389,0)</f>
        <v>0</v>
      </c>
      <c r="BF389" s="163">
        <f>IF(N389="znížená",J389,0)</f>
        <v>643.58000000000004</v>
      </c>
      <c r="BG389" s="163">
        <f>IF(N389="zákl. prenesená",J389,0)</f>
        <v>0</v>
      </c>
      <c r="BH389" s="163">
        <f>IF(N389="zníž. prenesená",J389,0)</f>
        <v>0</v>
      </c>
      <c r="BI389" s="163">
        <f>IF(N389="nulová",J389,0)</f>
        <v>0</v>
      </c>
      <c r="BJ389" s="14" t="s">
        <v>142</v>
      </c>
      <c r="BK389" s="163">
        <f>ROUND(I389*H389,2)</f>
        <v>643.58000000000004</v>
      </c>
      <c r="BL389" s="14" t="s">
        <v>169</v>
      </c>
      <c r="BM389" s="162" t="s">
        <v>872</v>
      </c>
    </row>
    <row r="390" spans="1:65" s="2" customFormat="1">
      <c r="A390" s="28"/>
      <c r="B390" s="29"/>
      <c r="C390" s="28"/>
      <c r="D390" s="164" t="s">
        <v>143</v>
      </c>
      <c r="E390" s="28"/>
      <c r="F390" s="165" t="s">
        <v>898</v>
      </c>
      <c r="G390" s="28"/>
      <c r="H390" s="28"/>
      <c r="I390" s="28"/>
      <c r="J390" s="28"/>
      <c r="K390" s="28"/>
      <c r="L390" s="29"/>
      <c r="M390" s="166"/>
      <c r="N390" s="167"/>
      <c r="O390" s="57"/>
      <c r="P390" s="57"/>
      <c r="Q390" s="57"/>
      <c r="R390" s="57"/>
      <c r="S390" s="57"/>
      <c r="T390" s="57"/>
      <c r="U390" s="5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T390" s="14" t="s">
        <v>143</v>
      </c>
      <c r="AU390" s="14" t="s">
        <v>142</v>
      </c>
    </row>
    <row r="391" spans="1:65" s="2" customFormat="1" ht="24.2" customHeight="1">
      <c r="A391" s="28"/>
      <c r="B391" s="150"/>
      <c r="C391" s="168" t="s">
        <v>676</v>
      </c>
      <c r="D391" s="168" t="s">
        <v>131</v>
      </c>
      <c r="E391" s="169" t="s">
        <v>900</v>
      </c>
      <c r="F391" s="170" t="s">
        <v>901</v>
      </c>
      <c r="G391" s="171" t="s">
        <v>401</v>
      </c>
      <c r="H391" s="172">
        <v>82.69</v>
      </c>
      <c r="I391" s="173">
        <v>21.95</v>
      </c>
      <c r="J391" s="173">
        <f>ROUND(I391*H391,2)</f>
        <v>1815.05</v>
      </c>
      <c r="K391" s="174"/>
      <c r="L391" s="175"/>
      <c r="M391" s="176" t="s">
        <v>1</v>
      </c>
      <c r="N391" s="177" t="s">
        <v>40</v>
      </c>
      <c r="O391" s="160">
        <v>0</v>
      </c>
      <c r="P391" s="160">
        <f>O391*H391</f>
        <v>0</v>
      </c>
      <c r="Q391" s="160">
        <v>0</v>
      </c>
      <c r="R391" s="160">
        <f>Q391*H391</f>
        <v>0</v>
      </c>
      <c r="S391" s="160">
        <v>0</v>
      </c>
      <c r="T391" s="160">
        <f>S391*H391</f>
        <v>0</v>
      </c>
      <c r="U391" s="161" t="s">
        <v>1</v>
      </c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R391" s="162" t="s">
        <v>196</v>
      </c>
      <c r="AT391" s="162" t="s">
        <v>131</v>
      </c>
      <c r="AU391" s="162" t="s">
        <v>142</v>
      </c>
      <c r="AY391" s="14" t="s">
        <v>134</v>
      </c>
      <c r="BE391" s="163">
        <f>IF(N391="základná",J391,0)</f>
        <v>0</v>
      </c>
      <c r="BF391" s="163">
        <f>IF(N391="znížená",J391,0)</f>
        <v>1815.05</v>
      </c>
      <c r="BG391" s="163">
        <f>IF(N391="zákl. prenesená",J391,0)</f>
        <v>0</v>
      </c>
      <c r="BH391" s="163">
        <f>IF(N391="zníž. prenesená",J391,0)</f>
        <v>0</v>
      </c>
      <c r="BI391" s="163">
        <f>IF(N391="nulová",J391,0)</f>
        <v>0</v>
      </c>
      <c r="BJ391" s="14" t="s">
        <v>142</v>
      </c>
      <c r="BK391" s="163">
        <f>ROUND(I391*H391,2)</f>
        <v>1815.05</v>
      </c>
      <c r="BL391" s="14" t="s">
        <v>169</v>
      </c>
      <c r="BM391" s="162" t="s">
        <v>875</v>
      </c>
    </row>
    <row r="392" spans="1:65" s="2" customFormat="1">
      <c r="A392" s="28"/>
      <c r="B392" s="29"/>
      <c r="C392" s="28"/>
      <c r="D392" s="164" t="s">
        <v>143</v>
      </c>
      <c r="E392" s="28"/>
      <c r="F392" s="165" t="s">
        <v>901</v>
      </c>
      <c r="G392" s="28"/>
      <c r="H392" s="28"/>
      <c r="I392" s="28"/>
      <c r="J392" s="28"/>
      <c r="K392" s="28"/>
      <c r="L392" s="29"/>
      <c r="M392" s="166"/>
      <c r="N392" s="167"/>
      <c r="O392" s="57"/>
      <c r="P392" s="57"/>
      <c r="Q392" s="57"/>
      <c r="R392" s="57"/>
      <c r="S392" s="57"/>
      <c r="T392" s="57"/>
      <c r="U392" s="5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T392" s="14" t="s">
        <v>143</v>
      </c>
      <c r="AU392" s="14" t="s">
        <v>142</v>
      </c>
    </row>
    <row r="393" spans="1:65" s="2" customFormat="1" ht="24.2" customHeight="1">
      <c r="A393" s="28"/>
      <c r="B393" s="150"/>
      <c r="C393" s="168" t="s">
        <v>876</v>
      </c>
      <c r="D393" s="168" t="s">
        <v>131</v>
      </c>
      <c r="E393" s="169" t="s">
        <v>1132</v>
      </c>
      <c r="F393" s="170" t="s">
        <v>1133</v>
      </c>
      <c r="G393" s="171" t="s">
        <v>401</v>
      </c>
      <c r="H393" s="172">
        <v>53.52</v>
      </c>
      <c r="I393" s="173">
        <v>11.5</v>
      </c>
      <c r="J393" s="173">
        <f>ROUND(I393*H393,2)</f>
        <v>615.48</v>
      </c>
      <c r="K393" s="174"/>
      <c r="L393" s="175"/>
      <c r="M393" s="176" t="s">
        <v>1</v>
      </c>
      <c r="N393" s="177" t="s">
        <v>40</v>
      </c>
      <c r="O393" s="160">
        <v>0</v>
      </c>
      <c r="P393" s="160">
        <f>O393*H393</f>
        <v>0</v>
      </c>
      <c r="Q393" s="160">
        <v>0</v>
      </c>
      <c r="R393" s="160">
        <f>Q393*H393</f>
        <v>0</v>
      </c>
      <c r="S393" s="160">
        <v>0</v>
      </c>
      <c r="T393" s="160">
        <f>S393*H393</f>
        <v>0</v>
      </c>
      <c r="U393" s="161" t="s">
        <v>1</v>
      </c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R393" s="162" t="s">
        <v>196</v>
      </c>
      <c r="AT393" s="162" t="s">
        <v>131</v>
      </c>
      <c r="AU393" s="162" t="s">
        <v>142</v>
      </c>
      <c r="AY393" s="14" t="s">
        <v>134</v>
      </c>
      <c r="BE393" s="163">
        <f>IF(N393="základná",J393,0)</f>
        <v>0</v>
      </c>
      <c r="BF393" s="163">
        <f>IF(N393="znížená",J393,0)</f>
        <v>615.48</v>
      </c>
      <c r="BG393" s="163">
        <f>IF(N393="zákl. prenesená",J393,0)</f>
        <v>0</v>
      </c>
      <c r="BH393" s="163">
        <f>IF(N393="zníž. prenesená",J393,0)</f>
        <v>0</v>
      </c>
      <c r="BI393" s="163">
        <f>IF(N393="nulová",J393,0)</f>
        <v>0</v>
      </c>
      <c r="BJ393" s="14" t="s">
        <v>142</v>
      </c>
      <c r="BK393" s="163">
        <f>ROUND(I393*H393,2)</f>
        <v>615.48</v>
      </c>
      <c r="BL393" s="14" t="s">
        <v>169</v>
      </c>
      <c r="BM393" s="162" t="s">
        <v>879</v>
      </c>
    </row>
    <row r="394" spans="1:65" s="2" customFormat="1">
      <c r="A394" s="28"/>
      <c r="B394" s="29"/>
      <c r="C394" s="28"/>
      <c r="D394" s="164" t="s">
        <v>143</v>
      </c>
      <c r="E394" s="28"/>
      <c r="F394" s="165" t="s">
        <v>1133</v>
      </c>
      <c r="G394" s="28"/>
      <c r="H394" s="28"/>
      <c r="I394" s="28"/>
      <c r="J394" s="28"/>
      <c r="K394" s="28"/>
      <c r="L394" s="29"/>
      <c r="M394" s="166"/>
      <c r="N394" s="167"/>
      <c r="O394" s="57"/>
      <c r="P394" s="57"/>
      <c r="Q394" s="57"/>
      <c r="R394" s="57"/>
      <c r="S394" s="57"/>
      <c r="T394" s="57"/>
      <c r="U394" s="5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T394" s="14" t="s">
        <v>143</v>
      </c>
      <c r="AU394" s="14" t="s">
        <v>142</v>
      </c>
    </row>
    <row r="395" spans="1:65" s="2" customFormat="1" ht="24.2" customHeight="1">
      <c r="A395" s="28"/>
      <c r="B395" s="150"/>
      <c r="C395" s="151" t="s">
        <v>679</v>
      </c>
      <c r="D395" s="151" t="s">
        <v>137</v>
      </c>
      <c r="E395" s="152" t="s">
        <v>904</v>
      </c>
      <c r="F395" s="153" t="s">
        <v>905</v>
      </c>
      <c r="G395" s="154" t="s">
        <v>401</v>
      </c>
      <c r="H395" s="155">
        <v>685.6</v>
      </c>
      <c r="I395" s="156">
        <v>5.61</v>
      </c>
      <c r="J395" s="156">
        <f>ROUND(I395*H395,2)</f>
        <v>3846.22</v>
      </c>
      <c r="K395" s="157"/>
      <c r="L395" s="29"/>
      <c r="M395" s="158" t="s">
        <v>1</v>
      </c>
      <c r="N395" s="159" t="s">
        <v>40</v>
      </c>
      <c r="O395" s="160">
        <v>0</v>
      </c>
      <c r="P395" s="160">
        <f>O395*H395</f>
        <v>0</v>
      </c>
      <c r="Q395" s="160">
        <v>0</v>
      </c>
      <c r="R395" s="160">
        <f>Q395*H395</f>
        <v>0</v>
      </c>
      <c r="S395" s="160">
        <v>0</v>
      </c>
      <c r="T395" s="160">
        <f>S395*H395</f>
        <v>0</v>
      </c>
      <c r="U395" s="161" t="s">
        <v>1</v>
      </c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R395" s="162" t="s">
        <v>169</v>
      </c>
      <c r="AT395" s="162" t="s">
        <v>137</v>
      </c>
      <c r="AU395" s="162" t="s">
        <v>142</v>
      </c>
      <c r="AY395" s="14" t="s">
        <v>134</v>
      </c>
      <c r="BE395" s="163">
        <f>IF(N395="základná",J395,0)</f>
        <v>0</v>
      </c>
      <c r="BF395" s="163">
        <f>IF(N395="znížená",J395,0)</f>
        <v>3846.22</v>
      </c>
      <c r="BG395" s="163">
        <f>IF(N395="zákl. prenesená",J395,0)</f>
        <v>0</v>
      </c>
      <c r="BH395" s="163">
        <f>IF(N395="zníž. prenesená",J395,0)</f>
        <v>0</v>
      </c>
      <c r="BI395" s="163">
        <f>IF(N395="nulová",J395,0)</f>
        <v>0</v>
      </c>
      <c r="BJ395" s="14" t="s">
        <v>142</v>
      </c>
      <c r="BK395" s="163">
        <f>ROUND(I395*H395,2)</f>
        <v>3846.22</v>
      </c>
      <c r="BL395" s="14" t="s">
        <v>169</v>
      </c>
      <c r="BM395" s="162" t="s">
        <v>880</v>
      </c>
    </row>
    <row r="396" spans="1:65" s="2" customFormat="1" ht="19.5">
      <c r="A396" s="28"/>
      <c r="B396" s="29"/>
      <c r="C396" s="28"/>
      <c r="D396" s="164" t="s">
        <v>143</v>
      </c>
      <c r="E396" s="28"/>
      <c r="F396" s="165" t="s">
        <v>905</v>
      </c>
      <c r="G396" s="28"/>
      <c r="H396" s="28"/>
      <c r="I396" s="28"/>
      <c r="J396" s="28"/>
      <c r="K396" s="28"/>
      <c r="L396" s="29"/>
      <c r="M396" s="166"/>
      <c r="N396" s="167"/>
      <c r="O396" s="57"/>
      <c r="P396" s="57"/>
      <c r="Q396" s="57"/>
      <c r="R396" s="57"/>
      <c r="S396" s="57"/>
      <c r="T396" s="57"/>
      <c r="U396" s="5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T396" s="14" t="s">
        <v>143</v>
      </c>
      <c r="AU396" s="14" t="s">
        <v>142</v>
      </c>
    </row>
    <row r="397" spans="1:65" s="2" customFormat="1" ht="16.5" customHeight="1">
      <c r="A397" s="28"/>
      <c r="B397" s="150"/>
      <c r="C397" s="168" t="s">
        <v>881</v>
      </c>
      <c r="D397" s="168" t="s">
        <v>131</v>
      </c>
      <c r="E397" s="169" t="s">
        <v>907</v>
      </c>
      <c r="F397" s="170" t="s">
        <v>908</v>
      </c>
      <c r="G397" s="171" t="s">
        <v>401</v>
      </c>
      <c r="H397" s="172">
        <v>706.17</v>
      </c>
      <c r="I397" s="173">
        <v>27.55</v>
      </c>
      <c r="J397" s="173">
        <f>ROUND(I397*H397,2)</f>
        <v>19454.98</v>
      </c>
      <c r="K397" s="174"/>
      <c r="L397" s="175"/>
      <c r="M397" s="176" t="s">
        <v>1</v>
      </c>
      <c r="N397" s="177" t="s">
        <v>40</v>
      </c>
      <c r="O397" s="160">
        <v>0</v>
      </c>
      <c r="P397" s="160">
        <f>O397*H397</f>
        <v>0</v>
      </c>
      <c r="Q397" s="160">
        <v>0</v>
      </c>
      <c r="R397" s="160">
        <f>Q397*H397</f>
        <v>0</v>
      </c>
      <c r="S397" s="160">
        <v>0</v>
      </c>
      <c r="T397" s="160">
        <f>S397*H397</f>
        <v>0</v>
      </c>
      <c r="U397" s="161" t="s">
        <v>1</v>
      </c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62" t="s">
        <v>196</v>
      </c>
      <c r="AT397" s="162" t="s">
        <v>131</v>
      </c>
      <c r="AU397" s="162" t="s">
        <v>142</v>
      </c>
      <c r="AY397" s="14" t="s">
        <v>134</v>
      </c>
      <c r="BE397" s="163">
        <f>IF(N397="základná",J397,0)</f>
        <v>0</v>
      </c>
      <c r="BF397" s="163">
        <f>IF(N397="znížená",J397,0)</f>
        <v>19454.98</v>
      </c>
      <c r="BG397" s="163">
        <f>IF(N397="zákl. prenesená",J397,0)</f>
        <v>0</v>
      </c>
      <c r="BH397" s="163">
        <f>IF(N397="zníž. prenesená",J397,0)</f>
        <v>0</v>
      </c>
      <c r="BI397" s="163">
        <f>IF(N397="nulová",J397,0)</f>
        <v>0</v>
      </c>
      <c r="BJ397" s="14" t="s">
        <v>142</v>
      </c>
      <c r="BK397" s="163">
        <f>ROUND(I397*H397,2)</f>
        <v>19454.98</v>
      </c>
      <c r="BL397" s="14" t="s">
        <v>169</v>
      </c>
      <c r="BM397" s="162" t="s">
        <v>884</v>
      </c>
    </row>
    <row r="398" spans="1:65" s="2" customFormat="1">
      <c r="A398" s="28"/>
      <c r="B398" s="29"/>
      <c r="C398" s="28"/>
      <c r="D398" s="164" t="s">
        <v>143</v>
      </c>
      <c r="E398" s="28"/>
      <c r="F398" s="165" t="s">
        <v>908</v>
      </c>
      <c r="G398" s="28"/>
      <c r="H398" s="28"/>
      <c r="I398" s="28"/>
      <c r="J398" s="28"/>
      <c r="K398" s="28"/>
      <c r="L398" s="29"/>
      <c r="M398" s="166"/>
      <c r="N398" s="167"/>
      <c r="O398" s="57"/>
      <c r="P398" s="57"/>
      <c r="Q398" s="57"/>
      <c r="R398" s="57"/>
      <c r="S398" s="57"/>
      <c r="T398" s="57"/>
      <c r="U398" s="5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T398" s="14" t="s">
        <v>143</v>
      </c>
      <c r="AU398" s="14" t="s">
        <v>142</v>
      </c>
    </row>
    <row r="399" spans="1:65" s="2" customFormat="1" ht="24.2" customHeight="1">
      <c r="A399" s="28"/>
      <c r="B399" s="150"/>
      <c r="C399" s="151" t="s">
        <v>683</v>
      </c>
      <c r="D399" s="151" t="s">
        <v>137</v>
      </c>
      <c r="E399" s="152" t="s">
        <v>911</v>
      </c>
      <c r="F399" s="153" t="s">
        <v>912</v>
      </c>
      <c r="G399" s="154" t="s">
        <v>263</v>
      </c>
      <c r="H399" s="155">
        <v>545.74</v>
      </c>
      <c r="I399" s="156">
        <v>1.4630000000000001</v>
      </c>
      <c r="J399" s="156">
        <f>ROUND(I399*H399,2)</f>
        <v>798.42</v>
      </c>
      <c r="K399" s="157"/>
      <c r="L399" s="29"/>
      <c r="M399" s="158" t="s">
        <v>1</v>
      </c>
      <c r="N399" s="159" t="s">
        <v>40</v>
      </c>
      <c r="O399" s="160">
        <v>0</v>
      </c>
      <c r="P399" s="160">
        <f>O399*H399</f>
        <v>0</v>
      </c>
      <c r="Q399" s="160">
        <v>0</v>
      </c>
      <c r="R399" s="160">
        <f>Q399*H399</f>
        <v>0</v>
      </c>
      <c r="S399" s="160">
        <v>0</v>
      </c>
      <c r="T399" s="160">
        <f>S399*H399</f>
        <v>0</v>
      </c>
      <c r="U399" s="161" t="s">
        <v>1</v>
      </c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R399" s="162" t="s">
        <v>169</v>
      </c>
      <c r="AT399" s="162" t="s">
        <v>137</v>
      </c>
      <c r="AU399" s="162" t="s">
        <v>142</v>
      </c>
      <c r="AY399" s="14" t="s">
        <v>134</v>
      </c>
      <c r="BE399" s="163">
        <f>IF(N399="základná",J399,0)</f>
        <v>0</v>
      </c>
      <c r="BF399" s="163">
        <f>IF(N399="znížená",J399,0)</f>
        <v>798.42</v>
      </c>
      <c r="BG399" s="163">
        <f>IF(N399="zákl. prenesená",J399,0)</f>
        <v>0</v>
      </c>
      <c r="BH399" s="163">
        <f>IF(N399="zníž. prenesená",J399,0)</f>
        <v>0</v>
      </c>
      <c r="BI399" s="163">
        <f>IF(N399="nulová",J399,0)</f>
        <v>0</v>
      </c>
      <c r="BJ399" s="14" t="s">
        <v>142</v>
      </c>
      <c r="BK399" s="163">
        <f>ROUND(I399*H399,2)</f>
        <v>798.42</v>
      </c>
      <c r="BL399" s="14" t="s">
        <v>169</v>
      </c>
      <c r="BM399" s="162" t="s">
        <v>887</v>
      </c>
    </row>
    <row r="400" spans="1:65" s="2" customFormat="1" ht="19.5">
      <c r="A400" s="28"/>
      <c r="B400" s="29"/>
      <c r="C400" s="28"/>
      <c r="D400" s="164" t="s">
        <v>143</v>
      </c>
      <c r="E400" s="28"/>
      <c r="F400" s="165" t="s">
        <v>912</v>
      </c>
      <c r="G400" s="28"/>
      <c r="H400" s="28"/>
      <c r="I400" s="28"/>
      <c r="J400" s="28"/>
      <c r="K400" s="28"/>
      <c r="L400" s="29"/>
      <c r="M400" s="166"/>
      <c r="N400" s="167"/>
      <c r="O400" s="57"/>
      <c r="P400" s="57"/>
      <c r="Q400" s="57"/>
      <c r="R400" s="57"/>
      <c r="S400" s="57"/>
      <c r="T400" s="57"/>
      <c r="U400" s="5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T400" s="14" t="s">
        <v>143</v>
      </c>
      <c r="AU400" s="14" t="s">
        <v>142</v>
      </c>
    </row>
    <row r="401" spans="1:65" s="12" customFormat="1" ht="22.9" customHeight="1">
      <c r="B401" s="138"/>
      <c r="D401" s="139" t="s">
        <v>73</v>
      </c>
      <c r="E401" s="148" t="s">
        <v>919</v>
      </c>
      <c r="F401" s="148" t="s">
        <v>920</v>
      </c>
      <c r="J401" s="149">
        <f>BK401</f>
        <v>2280.9999999999995</v>
      </c>
      <c r="L401" s="138"/>
      <c r="M401" s="142"/>
      <c r="N401" s="143"/>
      <c r="O401" s="143"/>
      <c r="P401" s="144">
        <f>SUM(P402:P411)</f>
        <v>0</v>
      </c>
      <c r="Q401" s="143"/>
      <c r="R401" s="144">
        <f>SUM(R402:R411)</f>
        <v>0</v>
      </c>
      <c r="S401" s="143"/>
      <c r="T401" s="144">
        <f>SUM(T402:T411)</f>
        <v>0</v>
      </c>
      <c r="U401" s="145"/>
      <c r="AR401" s="139" t="s">
        <v>142</v>
      </c>
      <c r="AT401" s="146" t="s">
        <v>73</v>
      </c>
      <c r="AU401" s="146" t="s">
        <v>82</v>
      </c>
      <c r="AY401" s="139" t="s">
        <v>134</v>
      </c>
      <c r="BK401" s="147">
        <f>SUM(BK402:BK411)</f>
        <v>2280.9999999999995</v>
      </c>
    </row>
    <row r="402" spans="1:65" s="2" customFormat="1" ht="24.2" customHeight="1">
      <c r="A402" s="28"/>
      <c r="B402" s="150"/>
      <c r="C402" s="151" t="s">
        <v>890</v>
      </c>
      <c r="D402" s="151" t="s">
        <v>137</v>
      </c>
      <c r="E402" s="152" t="s">
        <v>1134</v>
      </c>
      <c r="F402" s="153" t="s">
        <v>1135</v>
      </c>
      <c r="G402" s="154" t="s">
        <v>140</v>
      </c>
      <c r="H402" s="155">
        <v>133.80000000000001</v>
      </c>
      <c r="I402" s="156">
        <v>4.22</v>
      </c>
      <c r="J402" s="156">
        <f>ROUND(I402*H402,2)</f>
        <v>564.64</v>
      </c>
      <c r="K402" s="157"/>
      <c r="L402" s="29"/>
      <c r="M402" s="158" t="s">
        <v>1</v>
      </c>
      <c r="N402" s="159" t="s">
        <v>40</v>
      </c>
      <c r="O402" s="160">
        <v>0</v>
      </c>
      <c r="P402" s="160">
        <f>O402*H402</f>
        <v>0</v>
      </c>
      <c r="Q402" s="160">
        <v>0</v>
      </c>
      <c r="R402" s="160">
        <f>Q402*H402</f>
        <v>0</v>
      </c>
      <c r="S402" s="160">
        <v>0</v>
      </c>
      <c r="T402" s="160">
        <f>S402*H402</f>
        <v>0</v>
      </c>
      <c r="U402" s="161" t="s">
        <v>1</v>
      </c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R402" s="162" t="s">
        <v>169</v>
      </c>
      <c r="AT402" s="162" t="s">
        <v>137</v>
      </c>
      <c r="AU402" s="162" t="s">
        <v>142</v>
      </c>
      <c r="AY402" s="14" t="s">
        <v>134</v>
      </c>
      <c r="BE402" s="163">
        <f>IF(N402="základná",J402,0)</f>
        <v>0</v>
      </c>
      <c r="BF402" s="163">
        <f>IF(N402="znížená",J402,0)</f>
        <v>564.64</v>
      </c>
      <c r="BG402" s="163">
        <f>IF(N402="zákl. prenesená",J402,0)</f>
        <v>0</v>
      </c>
      <c r="BH402" s="163">
        <f>IF(N402="zníž. prenesená",J402,0)</f>
        <v>0</v>
      </c>
      <c r="BI402" s="163">
        <f>IF(N402="nulová",J402,0)</f>
        <v>0</v>
      </c>
      <c r="BJ402" s="14" t="s">
        <v>142</v>
      </c>
      <c r="BK402" s="163">
        <f>ROUND(I402*H402,2)</f>
        <v>564.64</v>
      </c>
      <c r="BL402" s="14" t="s">
        <v>169</v>
      </c>
      <c r="BM402" s="162" t="s">
        <v>893</v>
      </c>
    </row>
    <row r="403" spans="1:65" s="2" customFormat="1" ht="19.5">
      <c r="A403" s="28"/>
      <c r="B403" s="29"/>
      <c r="C403" s="28"/>
      <c r="D403" s="164" t="s">
        <v>143</v>
      </c>
      <c r="E403" s="28"/>
      <c r="F403" s="165" t="s">
        <v>1135</v>
      </c>
      <c r="G403" s="28"/>
      <c r="H403" s="28"/>
      <c r="I403" s="28"/>
      <c r="J403" s="28"/>
      <c r="K403" s="28"/>
      <c r="L403" s="29"/>
      <c r="M403" s="166"/>
      <c r="N403" s="167"/>
      <c r="O403" s="57"/>
      <c r="P403" s="57"/>
      <c r="Q403" s="57"/>
      <c r="R403" s="57"/>
      <c r="S403" s="57"/>
      <c r="T403" s="57"/>
      <c r="U403" s="5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T403" s="14" t="s">
        <v>143</v>
      </c>
      <c r="AU403" s="14" t="s">
        <v>142</v>
      </c>
    </row>
    <row r="404" spans="1:65" s="2" customFormat="1" ht="16.5" customHeight="1">
      <c r="A404" s="28"/>
      <c r="B404" s="150"/>
      <c r="C404" s="168" t="s">
        <v>686</v>
      </c>
      <c r="D404" s="168" t="s">
        <v>131</v>
      </c>
      <c r="E404" s="169" t="s">
        <v>1136</v>
      </c>
      <c r="F404" s="170" t="s">
        <v>1137</v>
      </c>
      <c r="G404" s="171" t="s">
        <v>531</v>
      </c>
      <c r="H404" s="172">
        <v>3.31</v>
      </c>
      <c r="I404" s="173">
        <v>366.25</v>
      </c>
      <c r="J404" s="173">
        <f>ROUND(I404*H404,2)</f>
        <v>1212.29</v>
      </c>
      <c r="K404" s="174"/>
      <c r="L404" s="175"/>
      <c r="M404" s="176" t="s">
        <v>1</v>
      </c>
      <c r="N404" s="177" t="s">
        <v>40</v>
      </c>
      <c r="O404" s="160">
        <v>0</v>
      </c>
      <c r="P404" s="160">
        <f>O404*H404</f>
        <v>0</v>
      </c>
      <c r="Q404" s="160">
        <v>0</v>
      </c>
      <c r="R404" s="160">
        <f>Q404*H404</f>
        <v>0</v>
      </c>
      <c r="S404" s="160">
        <v>0</v>
      </c>
      <c r="T404" s="160">
        <f>S404*H404</f>
        <v>0</v>
      </c>
      <c r="U404" s="161" t="s">
        <v>1</v>
      </c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R404" s="162" t="s">
        <v>196</v>
      </c>
      <c r="AT404" s="162" t="s">
        <v>131</v>
      </c>
      <c r="AU404" s="162" t="s">
        <v>142</v>
      </c>
      <c r="AY404" s="14" t="s">
        <v>134</v>
      </c>
      <c r="BE404" s="163">
        <f>IF(N404="základná",J404,0)</f>
        <v>0</v>
      </c>
      <c r="BF404" s="163">
        <f>IF(N404="znížená",J404,0)</f>
        <v>1212.29</v>
      </c>
      <c r="BG404" s="163">
        <f>IF(N404="zákl. prenesená",J404,0)</f>
        <v>0</v>
      </c>
      <c r="BH404" s="163">
        <f>IF(N404="zníž. prenesená",J404,0)</f>
        <v>0</v>
      </c>
      <c r="BI404" s="163">
        <f>IF(N404="nulová",J404,0)</f>
        <v>0</v>
      </c>
      <c r="BJ404" s="14" t="s">
        <v>142</v>
      </c>
      <c r="BK404" s="163">
        <f>ROUND(I404*H404,2)</f>
        <v>1212.29</v>
      </c>
      <c r="BL404" s="14" t="s">
        <v>169</v>
      </c>
      <c r="BM404" s="162" t="s">
        <v>147</v>
      </c>
    </row>
    <row r="405" spans="1:65" s="2" customFormat="1">
      <c r="A405" s="28"/>
      <c r="B405" s="29"/>
      <c r="C405" s="28"/>
      <c r="D405" s="164" t="s">
        <v>143</v>
      </c>
      <c r="E405" s="28"/>
      <c r="F405" s="165" t="s">
        <v>1137</v>
      </c>
      <c r="G405" s="28"/>
      <c r="H405" s="28"/>
      <c r="I405" s="28"/>
      <c r="J405" s="28"/>
      <c r="K405" s="28"/>
      <c r="L405" s="29"/>
      <c r="M405" s="166"/>
      <c r="N405" s="167"/>
      <c r="O405" s="57"/>
      <c r="P405" s="57"/>
      <c r="Q405" s="57"/>
      <c r="R405" s="57"/>
      <c r="S405" s="57"/>
      <c r="T405" s="57"/>
      <c r="U405" s="5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T405" s="14" t="s">
        <v>143</v>
      </c>
      <c r="AU405" s="14" t="s">
        <v>142</v>
      </c>
    </row>
    <row r="406" spans="1:65" s="2" customFormat="1" ht="24.2" customHeight="1">
      <c r="A406" s="28"/>
      <c r="B406" s="150"/>
      <c r="C406" s="151" t="s">
        <v>896</v>
      </c>
      <c r="D406" s="151" t="s">
        <v>137</v>
      </c>
      <c r="E406" s="152" t="s">
        <v>1138</v>
      </c>
      <c r="F406" s="153" t="s">
        <v>1139</v>
      </c>
      <c r="G406" s="154" t="s">
        <v>401</v>
      </c>
      <c r="H406" s="155">
        <v>6</v>
      </c>
      <c r="I406" s="156">
        <v>33.57</v>
      </c>
      <c r="J406" s="156">
        <f>ROUND(I406*H406,2)</f>
        <v>201.42</v>
      </c>
      <c r="K406" s="157"/>
      <c r="L406" s="29"/>
      <c r="M406" s="158" t="s">
        <v>1</v>
      </c>
      <c r="N406" s="159" t="s">
        <v>40</v>
      </c>
      <c r="O406" s="160">
        <v>0</v>
      </c>
      <c r="P406" s="160">
        <f>O406*H406</f>
        <v>0</v>
      </c>
      <c r="Q406" s="160">
        <v>0</v>
      </c>
      <c r="R406" s="160">
        <f>Q406*H406</f>
        <v>0</v>
      </c>
      <c r="S406" s="160">
        <v>0</v>
      </c>
      <c r="T406" s="160">
        <f>S406*H406</f>
        <v>0</v>
      </c>
      <c r="U406" s="161" t="s">
        <v>1</v>
      </c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162" t="s">
        <v>169</v>
      </c>
      <c r="AT406" s="162" t="s">
        <v>137</v>
      </c>
      <c r="AU406" s="162" t="s">
        <v>142</v>
      </c>
      <c r="AY406" s="14" t="s">
        <v>134</v>
      </c>
      <c r="BE406" s="163">
        <f>IF(N406="základná",J406,0)</f>
        <v>0</v>
      </c>
      <c r="BF406" s="163">
        <f>IF(N406="znížená",J406,0)</f>
        <v>201.42</v>
      </c>
      <c r="BG406" s="163">
        <f>IF(N406="zákl. prenesená",J406,0)</f>
        <v>0</v>
      </c>
      <c r="BH406" s="163">
        <f>IF(N406="zníž. prenesená",J406,0)</f>
        <v>0</v>
      </c>
      <c r="BI406" s="163">
        <f>IF(N406="nulová",J406,0)</f>
        <v>0</v>
      </c>
      <c r="BJ406" s="14" t="s">
        <v>142</v>
      </c>
      <c r="BK406" s="163">
        <f>ROUND(I406*H406,2)</f>
        <v>201.42</v>
      </c>
      <c r="BL406" s="14" t="s">
        <v>169</v>
      </c>
      <c r="BM406" s="162" t="s">
        <v>899</v>
      </c>
    </row>
    <row r="407" spans="1:65" s="2" customFormat="1" ht="19.5">
      <c r="A407" s="28"/>
      <c r="B407" s="29"/>
      <c r="C407" s="28"/>
      <c r="D407" s="164" t="s">
        <v>143</v>
      </c>
      <c r="E407" s="28"/>
      <c r="F407" s="165" t="s">
        <v>1139</v>
      </c>
      <c r="G407" s="28"/>
      <c r="H407" s="28"/>
      <c r="I407" s="28"/>
      <c r="J407" s="28"/>
      <c r="K407" s="28"/>
      <c r="L407" s="29"/>
      <c r="M407" s="166"/>
      <c r="N407" s="167"/>
      <c r="O407" s="57"/>
      <c r="P407" s="57"/>
      <c r="Q407" s="57"/>
      <c r="R407" s="57"/>
      <c r="S407" s="57"/>
      <c r="T407" s="57"/>
      <c r="U407" s="5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T407" s="14" t="s">
        <v>143</v>
      </c>
      <c r="AU407" s="14" t="s">
        <v>142</v>
      </c>
    </row>
    <row r="408" spans="1:65" s="2" customFormat="1" ht="24.2" customHeight="1">
      <c r="A408" s="28"/>
      <c r="B408" s="150"/>
      <c r="C408" s="151" t="s">
        <v>690</v>
      </c>
      <c r="D408" s="151" t="s">
        <v>137</v>
      </c>
      <c r="E408" s="152" t="s">
        <v>922</v>
      </c>
      <c r="F408" s="153" t="s">
        <v>923</v>
      </c>
      <c r="G408" s="154" t="s">
        <v>401</v>
      </c>
      <c r="H408" s="155">
        <v>5.58</v>
      </c>
      <c r="I408" s="156">
        <v>36.64</v>
      </c>
      <c r="J408" s="156">
        <f>ROUND(I408*H408,2)</f>
        <v>204.45</v>
      </c>
      <c r="K408" s="157"/>
      <c r="L408" s="29"/>
      <c r="M408" s="158" t="s">
        <v>1</v>
      </c>
      <c r="N408" s="159" t="s">
        <v>40</v>
      </c>
      <c r="O408" s="160">
        <v>0</v>
      </c>
      <c r="P408" s="160">
        <f>O408*H408</f>
        <v>0</v>
      </c>
      <c r="Q408" s="160">
        <v>0</v>
      </c>
      <c r="R408" s="160">
        <f>Q408*H408</f>
        <v>0</v>
      </c>
      <c r="S408" s="160">
        <v>0</v>
      </c>
      <c r="T408" s="160">
        <f>S408*H408</f>
        <v>0</v>
      </c>
      <c r="U408" s="161" t="s">
        <v>1</v>
      </c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R408" s="162" t="s">
        <v>169</v>
      </c>
      <c r="AT408" s="162" t="s">
        <v>137</v>
      </c>
      <c r="AU408" s="162" t="s">
        <v>142</v>
      </c>
      <c r="AY408" s="14" t="s">
        <v>134</v>
      </c>
      <c r="BE408" s="163">
        <f>IF(N408="základná",J408,0)</f>
        <v>0</v>
      </c>
      <c r="BF408" s="163">
        <f>IF(N408="znížená",J408,0)</f>
        <v>204.45</v>
      </c>
      <c r="BG408" s="163">
        <f>IF(N408="zákl. prenesená",J408,0)</f>
        <v>0</v>
      </c>
      <c r="BH408" s="163">
        <f>IF(N408="zníž. prenesená",J408,0)</f>
        <v>0</v>
      </c>
      <c r="BI408" s="163">
        <f>IF(N408="nulová",J408,0)</f>
        <v>0</v>
      </c>
      <c r="BJ408" s="14" t="s">
        <v>142</v>
      </c>
      <c r="BK408" s="163">
        <f>ROUND(I408*H408,2)</f>
        <v>204.45</v>
      </c>
      <c r="BL408" s="14" t="s">
        <v>169</v>
      </c>
      <c r="BM408" s="162" t="s">
        <v>902</v>
      </c>
    </row>
    <row r="409" spans="1:65" s="2" customFormat="1">
      <c r="A409" s="28"/>
      <c r="B409" s="29"/>
      <c r="C409" s="28"/>
      <c r="D409" s="164" t="s">
        <v>143</v>
      </c>
      <c r="E409" s="28"/>
      <c r="F409" s="165" t="s">
        <v>923</v>
      </c>
      <c r="G409" s="28"/>
      <c r="H409" s="28"/>
      <c r="I409" s="28"/>
      <c r="J409" s="28"/>
      <c r="K409" s="28"/>
      <c r="L409" s="29"/>
      <c r="M409" s="166"/>
      <c r="N409" s="167"/>
      <c r="O409" s="57"/>
      <c r="P409" s="57"/>
      <c r="Q409" s="57"/>
      <c r="R409" s="57"/>
      <c r="S409" s="57"/>
      <c r="T409" s="57"/>
      <c r="U409" s="5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T409" s="14" t="s">
        <v>143</v>
      </c>
      <c r="AU409" s="14" t="s">
        <v>142</v>
      </c>
    </row>
    <row r="410" spans="1:65" s="2" customFormat="1" ht="24.2" customHeight="1">
      <c r="A410" s="28"/>
      <c r="B410" s="150"/>
      <c r="C410" s="151" t="s">
        <v>903</v>
      </c>
      <c r="D410" s="151" t="s">
        <v>137</v>
      </c>
      <c r="E410" s="152" t="s">
        <v>925</v>
      </c>
      <c r="F410" s="153" t="s">
        <v>926</v>
      </c>
      <c r="G410" s="154" t="s">
        <v>263</v>
      </c>
      <c r="H410" s="155">
        <v>22.97</v>
      </c>
      <c r="I410" s="156">
        <v>4.2750000000000004</v>
      </c>
      <c r="J410" s="156">
        <f>ROUND(I410*H410,2)</f>
        <v>98.2</v>
      </c>
      <c r="K410" s="157"/>
      <c r="L410" s="29"/>
      <c r="M410" s="158" t="s">
        <v>1</v>
      </c>
      <c r="N410" s="159" t="s">
        <v>40</v>
      </c>
      <c r="O410" s="160">
        <v>0</v>
      </c>
      <c r="P410" s="160">
        <f>O410*H410</f>
        <v>0</v>
      </c>
      <c r="Q410" s="160">
        <v>0</v>
      </c>
      <c r="R410" s="160">
        <f>Q410*H410</f>
        <v>0</v>
      </c>
      <c r="S410" s="160">
        <v>0</v>
      </c>
      <c r="T410" s="160">
        <f>S410*H410</f>
        <v>0</v>
      </c>
      <c r="U410" s="161" t="s">
        <v>1</v>
      </c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R410" s="162" t="s">
        <v>169</v>
      </c>
      <c r="AT410" s="162" t="s">
        <v>137</v>
      </c>
      <c r="AU410" s="162" t="s">
        <v>142</v>
      </c>
      <c r="AY410" s="14" t="s">
        <v>134</v>
      </c>
      <c r="BE410" s="163">
        <f>IF(N410="základná",J410,0)</f>
        <v>0</v>
      </c>
      <c r="BF410" s="163">
        <f>IF(N410="znížená",J410,0)</f>
        <v>98.2</v>
      </c>
      <c r="BG410" s="163">
        <f>IF(N410="zákl. prenesená",J410,0)</f>
        <v>0</v>
      </c>
      <c r="BH410" s="163">
        <f>IF(N410="zníž. prenesená",J410,0)</f>
        <v>0</v>
      </c>
      <c r="BI410" s="163">
        <f>IF(N410="nulová",J410,0)</f>
        <v>0</v>
      </c>
      <c r="BJ410" s="14" t="s">
        <v>142</v>
      </c>
      <c r="BK410" s="163">
        <f>ROUND(I410*H410,2)</f>
        <v>98.2</v>
      </c>
      <c r="BL410" s="14" t="s">
        <v>169</v>
      </c>
      <c r="BM410" s="162" t="s">
        <v>906</v>
      </c>
    </row>
    <row r="411" spans="1:65" s="2" customFormat="1">
      <c r="A411" s="28"/>
      <c r="B411" s="29"/>
      <c r="C411" s="28"/>
      <c r="D411" s="164" t="s">
        <v>143</v>
      </c>
      <c r="E411" s="28"/>
      <c r="F411" s="165" t="s">
        <v>926</v>
      </c>
      <c r="G411" s="28"/>
      <c r="H411" s="28"/>
      <c r="I411" s="28"/>
      <c r="J411" s="28"/>
      <c r="K411" s="28"/>
      <c r="L411" s="29"/>
      <c r="M411" s="166"/>
      <c r="N411" s="167"/>
      <c r="O411" s="57"/>
      <c r="P411" s="57"/>
      <c r="Q411" s="57"/>
      <c r="R411" s="57"/>
      <c r="S411" s="57"/>
      <c r="T411" s="57"/>
      <c r="U411" s="5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T411" s="14" t="s">
        <v>143</v>
      </c>
      <c r="AU411" s="14" t="s">
        <v>142</v>
      </c>
    </row>
    <row r="412" spans="1:65" s="12" customFormat="1" ht="22.9" customHeight="1">
      <c r="B412" s="138"/>
      <c r="D412" s="139" t="s">
        <v>73</v>
      </c>
      <c r="E412" s="148" t="s">
        <v>928</v>
      </c>
      <c r="F412" s="148" t="s">
        <v>929</v>
      </c>
      <c r="J412" s="149">
        <f>BK412</f>
        <v>6872.62</v>
      </c>
      <c r="L412" s="138"/>
      <c r="M412" s="142"/>
      <c r="N412" s="143"/>
      <c r="O412" s="143"/>
      <c r="P412" s="144">
        <f>SUM(P413:P434)</f>
        <v>0</v>
      </c>
      <c r="Q412" s="143"/>
      <c r="R412" s="144">
        <f>SUM(R413:R434)</f>
        <v>0</v>
      </c>
      <c r="S412" s="143"/>
      <c r="T412" s="144">
        <f>SUM(T413:T434)</f>
        <v>0</v>
      </c>
      <c r="U412" s="145"/>
      <c r="AR412" s="139" t="s">
        <v>142</v>
      </c>
      <c r="AT412" s="146" t="s">
        <v>73</v>
      </c>
      <c r="AU412" s="146" t="s">
        <v>82</v>
      </c>
      <c r="AY412" s="139" t="s">
        <v>134</v>
      </c>
      <c r="BK412" s="147">
        <f>SUM(BK413:BK434)</f>
        <v>6872.62</v>
      </c>
    </row>
    <row r="413" spans="1:65" s="2" customFormat="1" ht="21.75" customHeight="1">
      <c r="A413" s="28"/>
      <c r="B413" s="150"/>
      <c r="C413" s="151" t="s">
        <v>693</v>
      </c>
      <c r="D413" s="151" t="s">
        <v>137</v>
      </c>
      <c r="E413" s="152" t="s">
        <v>1140</v>
      </c>
      <c r="F413" s="153" t="s">
        <v>1141</v>
      </c>
      <c r="G413" s="154" t="s">
        <v>140</v>
      </c>
      <c r="H413" s="155">
        <v>5.58</v>
      </c>
      <c r="I413" s="156">
        <v>0.95</v>
      </c>
      <c r="J413" s="156">
        <f>ROUND(I413*H413,2)</f>
        <v>5.3</v>
      </c>
      <c r="K413" s="157"/>
      <c r="L413" s="29"/>
      <c r="M413" s="158" t="s">
        <v>1</v>
      </c>
      <c r="N413" s="159" t="s">
        <v>40</v>
      </c>
      <c r="O413" s="160">
        <v>0</v>
      </c>
      <c r="P413" s="160">
        <f>O413*H413</f>
        <v>0</v>
      </c>
      <c r="Q413" s="160">
        <v>0</v>
      </c>
      <c r="R413" s="160">
        <f>Q413*H413</f>
        <v>0</v>
      </c>
      <c r="S413" s="160">
        <v>0</v>
      </c>
      <c r="T413" s="160">
        <f>S413*H413</f>
        <v>0</v>
      </c>
      <c r="U413" s="161" t="s">
        <v>1</v>
      </c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R413" s="162" t="s">
        <v>169</v>
      </c>
      <c r="AT413" s="162" t="s">
        <v>137</v>
      </c>
      <c r="AU413" s="162" t="s">
        <v>142</v>
      </c>
      <c r="AY413" s="14" t="s">
        <v>134</v>
      </c>
      <c r="BE413" s="163">
        <f>IF(N413="základná",J413,0)</f>
        <v>0</v>
      </c>
      <c r="BF413" s="163">
        <f>IF(N413="znížená",J413,0)</f>
        <v>5.3</v>
      </c>
      <c r="BG413" s="163">
        <f>IF(N413="zákl. prenesená",J413,0)</f>
        <v>0</v>
      </c>
      <c r="BH413" s="163">
        <f>IF(N413="zníž. prenesená",J413,0)</f>
        <v>0</v>
      </c>
      <c r="BI413" s="163">
        <f>IF(N413="nulová",J413,0)</f>
        <v>0</v>
      </c>
      <c r="BJ413" s="14" t="s">
        <v>142</v>
      </c>
      <c r="BK413" s="163">
        <f>ROUND(I413*H413,2)</f>
        <v>5.3</v>
      </c>
      <c r="BL413" s="14" t="s">
        <v>169</v>
      </c>
      <c r="BM413" s="162" t="s">
        <v>909</v>
      </c>
    </row>
    <row r="414" spans="1:65" s="2" customFormat="1">
      <c r="A414" s="28"/>
      <c r="B414" s="29"/>
      <c r="C414" s="28"/>
      <c r="D414" s="164" t="s">
        <v>143</v>
      </c>
      <c r="E414" s="28"/>
      <c r="F414" s="165" t="s">
        <v>1141</v>
      </c>
      <c r="G414" s="28"/>
      <c r="H414" s="28"/>
      <c r="I414" s="28"/>
      <c r="J414" s="28"/>
      <c r="K414" s="28"/>
      <c r="L414" s="29"/>
      <c r="M414" s="166"/>
      <c r="N414" s="167"/>
      <c r="O414" s="57"/>
      <c r="P414" s="57"/>
      <c r="Q414" s="57"/>
      <c r="R414" s="57"/>
      <c r="S414" s="57"/>
      <c r="T414" s="57"/>
      <c r="U414" s="5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T414" s="14" t="s">
        <v>143</v>
      </c>
      <c r="AU414" s="14" t="s">
        <v>142</v>
      </c>
    </row>
    <row r="415" spans="1:65" s="2" customFormat="1" ht="24.2" customHeight="1">
      <c r="A415" s="28"/>
      <c r="B415" s="150"/>
      <c r="C415" s="151" t="s">
        <v>910</v>
      </c>
      <c r="D415" s="151" t="s">
        <v>137</v>
      </c>
      <c r="E415" s="152" t="s">
        <v>1142</v>
      </c>
      <c r="F415" s="153" t="s">
        <v>1143</v>
      </c>
      <c r="G415" s="154" t="s">
        <v>140</v>
      </c>
      <c r="H415" s="155">
        <v>26.9</v>
      </c>
      <c r="I415" s="156">
        <v>2.21</v>
      </c>
      <c r="J415" s="156">
        <f>ROUND(I415*H415,2)</f>
        <v>59.45</v>
      </c>
      <c r="K415" s="157"/>
      <c r="L415" s="29"/>
      <c r="M415" s="158" t="s">
        <v>1</v>
      </c>
      <c r="N415" s="159" t="s">
        <v>40</v>
      </c>
      <c r="O415" s="160">
        <v>0</v>
      </c>
      <c r="P415" s="160">
        <f>O415*H415</f>
        <v>0</v>
      </c>
      <c r="Q415" s="160">
        <v>0</v>
      </c>
      <c r="R415" s="160">
        <f>Q415*H415</f>
        <v>0</v>
      </c>
      <c r="S415" s="160">
        <v>0</v>
      </c>
      <c r="T415" s="160">
        <f>S415*H415</f>
        <v>0</v>
      </c>
      <c r="U415" s="161" t="s">
        <v>1</v>
      </c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R415" s="162" t="s">
        <v>169</v>
      </c>
      <c r="AT415" s="162" t="s">
        <v>137</v>
      </c>
      <c r="AU415" s="162" t="s">
        <v>142</v>
      </c>
      <c r="AY415" s="14" t="s">
        <v>134</v>
      </c>
      <c r="BE415" s="163">
        <f>IF(N415="základná",J415,0)</f>
        <v>0</v>
      </c>
      <c r="BF415" s="163">
        <f>IF(N415="znížená",J415,0)</f>
        <v>59.45</v>
      </c>
      <c r="BG415" s="163">
        <f>IF(N415="zákl. prenesená",J415,0)</f>
        <v>0</v>
      </c>
      <c r="BH415" s="163">
        <f>IF(N415="zníž. prenesená",J415,0)</f>
        <v>0</v>
      </c>
      <c r="BI415" s="163">
        <f>IF(N415="nulová",J415,0)</f>
        <v>0</v>
      </c>
      <c r="BJ415" s="14" t="s">
        <v>142</v>
      </c>
      <c r="BK415" s="163">
        <f>ROUND(I415*H415,2)</f>
        <v>59.45</v>
      </c>
      <c r="BL415" s="14" t="s">
        <v>169</v>
      </c>
      <c r="BM415" s="162" t="s">
        <v>913</v>
      </c>
    </row>
    <row r="416" spans="1:65" s="2" customFormat="1" ht="19.5">
      <c r="A416" s="28"/>
      <c r="B416" s="29"/>
      <c r="C416" s="28"/>
      <c r="D416" s="164" t="s">
        <v>143</v>
      </c>
      <c r="E416" s="28"/>
      <c r="F416" s="165" t="s">
        <v>1143</v>
      </c>
      <c r="G416" s="28"/>
      <c r="H416" s="28"/>
      <c r="I416" s="28"/>
      <c r="J416" s="28"/>
      <c r="K416" s="28"/>
      <c r="L416" s="29"/>
      <c r="M416" s="166"/>
      <c r="N416" s="167"/>
      <c r="O416" s="57"/>
      <c r="P416" s="57"/>
      <c r="Q416" s="57"/>
      <c r="R416" s="57"/>
      <c r="S416" s="57"/>
      <c r="T416" s="57"/>
      <c r="U416" s="5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T416" s="14" t="s">
        <v>143</v>
      </c>
      <c r="AU416" s="14" t="s">
        <v>142</v>
      </c>
    </row>
    <row r="417" spans="1:65" s="2" customFormat="1" ht="33" customHeight="1">
      <c r="A417" s="28"/>
      <c r="B417" s="150"/>
      <c r="C417" s="151" t="s">
        <v>697</v>
      </c>
      <c r="D417" s="151" t="s">
        <v>137</v>
      </c>
      <c r="E417" s="152" t="s">
        <v>1144</v>
      </c>
      <c r="F417" s="153" t="s">
        <v>1145</v>
      </c>
      <c r="G417" s="154" t="s">
        <v>151</v>
      </c>
      <c r="H417" s="155">
        <v>1</v>
      </c>
      <c r="I417" s="156">
        <v>1.37</v>
      </c>
      <c r="J417" s="156">
        <f>ROUND(I417*H417,2)</f>
        <v>1.37</v>
      </c>
      <c r="K417" s="157"/>
      <c r="L417" s="29"/>
      <c r="M417" s="158" t="s">
        <v>1</v>
      </c>
      <c r="N417" s="159" t="s">
        <v>40</v>
      </c>
      <c r="O417" s="160">
        <v>0</v>
      </c>
      <c r="P417" s="160">
        <f>O417*H417</f>
        <v>0</v>
      </c>
      <c r="Q417" s="160">
        <v>0</v>
      </c>
      <c r="R417" s="160">
        <f>Q417*H417</f>
        <v>0</v>
      </c>
      <c r="S417" s="160">
        <v>0</v>
      </c>
      <c r="T417" s="160">
        <f>S417*H417</f>
        <v>0</v>
      </c>
      <c r="U417" s="161" t="s">
        <v>1</v>
      </c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R417" s="162" t="s">
        <v>169</v>
      </c>
      <c r="AT417" s="162" t="s">
        <v>137</v>
      </c>
      <c r="AU417" s="162" t="s">
        <v>142</v>
      </c>
      <c r="AY417" s="14" t="s">
        <v>134</v>
      </c>
      <c r="BE417" s="163">
        <f>IF(N417="základná",J417,0)</f>
        <v>0</v>
      </c>
      <c r="BF417" s="163">
        <f>IF(N417="znížená",J417,0)</f>
        <v>1.37</v>
      </c>
      <c r="BG417" s="163">
        <f>IF(N417="zákl. prenesená",J417,0)</f>
        <v>0</v>
      </c>
      <c r="BH417" s="163">
        <f>IF(N417="zníž. prenesená",J417,0)</f>
        <v>0</v>
      </c>
      <c r="BI417" s="163">
        <f>IF(N417="nulová",J417,0)</f>
        <v>0</v>
      </c>
      <c r="BJ417" s="14" t="s">
        <v>142</v>
      </c>
      <c r="BK417" s="163">
        <f>ROUND(I417*H417,2)</f>
        <v>1.37</v>
      </c>
      <c r="BL417" s="14" t="s">
        <v>169</v>
      </c>
      <c r="BM417" s="162" t="s">
        <v>918</v>
      </c>
    </row>
    <row r="418" spans="1:65" s="2" customFormat="1" ht="19.5">
      <c r="A418" s="28"/>
      <c r="B418" s="29"/>
      <c r="C418" s="28"/>
      <c r="D418" s="164" t="s">
        <v>143</v>
      </c>
      <c r="E418" s="28"/>
      <c r="F418" s="165" t="s">
        <v>1145</v>
      </c>
      <c r="G418" s="28"/>
      <c r="H418" s="28"/>
      <c r="I418" s="28"/>
      <c r="J418" s="28"/>
      <c r="K418" s="28"/>
      <c r="L418" s="29"/>
      <c r="M418" s="166"/>
      <c r="N418" s="167"/>
      <c r="O418" s="57"/>
      <c r="P418" s="57"/>
      <c r="Q418" s="57"/>
      <c r="R418" s="57"/>
      <c r="S418" s="57"/>
      <c r="T418" s="57"/>
      <c r="U418" s="5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T418" s="14" t="s">
        <v>143</v>
      </c>
      <c r="AU418" s="14" t="s">
        <v>142</v>
      </c>
    </row>
    <row r="419" spans="1:65" s="2" customFormat="1" ht="33" customHeight="1">
      <c r="A419" s="28"/>
      <c r="B419" s="150"/>
      <c r="C419" s="151" t="s">
        <v>921</v>
      </c>
      <c r="D419" s="151" t="s">
        <v>137</v>
      </c>
      <c r="E419" s="152" t="s">
        <v>1146</v>
      </c>
      <c r="F419" s="153" t="s">
        <v>1147</v>
      </c>
      <c r="G419" s="154" t="s">
        <v>401</v>
      </c>
      <c r="H419" s="155">
        <v>1</v>
      </c>
      <c r="I419" s="156">
        <v>2.5099999999999998</v>
      </c>
      <c r="J419" s="156">
        <f>ROUND(I419*H419,2)</f>
        <v>2.5099999999999998</v>
      </c>
      <c r="K419" s="157"/>
      <c r="L419" s="29"/>
      <c r="M419" s="158" t="s">
        <v>1</v>
      </c>
      <c r="N419" s="159" t="s">
        <v>40</v>
      </c>
      <c r="O419" s="160">
        <v>0</v>
      </c>
      <c r="P419" s="160">
        <f>O419*H419</f>
        <v>0</v>
      </c>
      <c r="Q419" s="160">
        <v>0</v>
      </c>
      <c r="R419" s="160">
        <f>Q419*H419</f>
        <v>0</v>
      </c>
      <c r="S419" s="160">
        <v>0</v>
      </c>
      <c r="T419" s="160">
        <f>S419*H419</f>
        <v>0</v>
      </c>
      <c r="U419" s="161" t="s">
        <v>1</v>
      </c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R419" s="162" t="s">
        <v>169</v>
      </c>
      <c r="AT419" s="162" t="s">
        <v>137</v>
      </c>
      <c r="AU419" s="162" t="s">
        <v>142</v>
      </c>
      <c r="AY419" s="14" t="s">
        <v>134</v>
      </c>
      <c r="BE419" s="163">
        <f>IF(N419="základná",J419,0)</f>
        <v>0</v>
      </c>
      <c r="BF419" s="163">
        <f>IF(N419="znížená",J419,0)</f>
        <v>2.5099999999999998</v>
      </c>
      <c r="BG419" s="163">
        <f>IF(N419="zákl. prenesená",J419,0)</f>
        <v>0</v>
      </c>
      <c r="BH419" s="163">
        <f>IF(N419="zníž. prenesená",J419,0)</f>
        <v>0</v>
      </c>
      <c r="BI419" s="163">
        <f>IF(N419="nulová",J419,0)</f>
        <v>0</v>
      </c>
      <c r="BJ419" s="14" t="s">
        <v>142</v>
      </c>
      <c r="BK419" s="163">
        <f>ROUND(I419*H419,2)</f>
        <v>2.5099999999999998</v>
      </c>
      <c r="BL419" s="14" t="s">
        <v>169</v>
      </c>
      <c r="BM419" s="162" t="s">
        <v>924</v>
      </c>
    </row>
    <row r="420" spans="1:65" s="2" customFormat="1" ht="19.5">
      <c r="A420" s="28"/>
      <c r="B420" s="29"/>
      <c r="C420" s="28"/>
      <c r="D420" s="164" t="s">
        <v>143</v>
      </c>
      <c r="E420" s="28"/>
      <c r="F420" s="165" t="s">
        <v>1147</v>
      </c>
      <c r="G420" s="28"/>
      <c r="H420" s="28"/>
      <c r="I420" s="28"/>
      <c r="J420" s="28"/>
      <c r="K420" s="28"/>
      <c r="L420" s="29"/>
      <c r="M420" s="166"/>
      <c r="N420" s="167"/>
      <c r="O420" s="57"/>
      <c r="P420" s="57"/>
      <c r="Q420" s="57"/>
      <c r="R420" s="57"/>
      <c r="S420" s="57"/>
      <c r="T420" s="57"/>
      <c r="U420" s="5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T420" s="14" t="s">
        <v>143</v>
      </c>
      <c r="AU420" s="14" t="s">
        <v>142</v>
      </c>
    </row>
    <row r="421" spans="1:65" s="2" customFormat="1" ht="24.2" customHeight="1">
      <c r="A421" s="28"/>
      <c r="B421" s="150"/>
      <c r="C421" s="151" t="s">
        <v>700</v>
      </c>
      <c r="D421" s="151" t="s">
        <v>137</v>
      </c>
      <c r="E421" s="152" t="s">
        <v>934</v>
      </c>
      <c r="F421" s="153" t="s">
        <v>935</v>
      </c>
      <c r="G421" s="154" t="s">
        <v>140</v>
      </c>
      <c r="H421" s="155">
        <v>158.44999999999999</v>
      </c>
      <c r="I421" s="156">
        <v>1.24</v>
      </c>
      <c r="J421" s="156">
        <f>ROUND(I421*H421,2)</f>
        <v>196.48</v>
      </c>
      <c r="K421" s="157"/>
      <c r="L421" s="29"/>
      <c r="M421" s="158" t="s">
        <v>1</v>
      </c>
      <c r="N421" s="159" t="s">
        <v>40</v>
      </c>
      <c r="O421" s="160">
        <v>0</v>
      </c>
      <c r="P421" s="160">
        <f>O421*H421</f>
        <v>0</v>
      </c>
      <c r="Q421" s="160">
        <v>0</v>
      </c>
      <c r="R421" s="160">
        <f>Q421*H421</f>
        <v>0</v>
      </c>
      <c r="S421" s="160">
        <v>0</v>
      </c>
      <c r="T421" s="160">
        <f>S421*H421</f>
        <v>0</v>
      </c>
      <c r="U421" s="161" t="s">
        <v>1</v>
      </c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R421" s="162" t="s">
        <v>169</v>
      </c>
      <c r="AT421" s="162" t="s">
        <v>137</v>
      </c>
      <c r="AU421" s="162" t="s">
        <v>142</v>
      </c>
      <c r="AY421" s="14" t="s">
        <v>134</v>
      </c>
      <c r="BE421" s="163">
        <f>IF(N421="základná",J421,0)</f>
        <v>0</v>
      </c>
      <c r="BF421" s="163">
        <f>IF(N421="znížená",J421,0)</f>
        <v>196.48</v>
      </c>
      <c r="BG421" s="163">
        <f>IF(N421="zákl. prenesená",J421,0)</f>
        <v>0</v>
      </c>
      <c r="BH421" s="163">
        <f>IF(N421="zníž. prenesená",J421,0)</f>
        <v>0</v>
      </c>
      <c r="BI421" s="163">
        <f>IF(N421="nulová",J421,0)</f>
        <v>0</v>
      </c>
      <c r="BJ421" s="14" t="s">
        <v>142</v>
      </c>
      <c r="BK421" s="163">
        <f>ROUND(I421*H421,2)</f>
        <v>196.48</v>
      </c>
      <c r="BL421" s="14" t="s">
        <v>169</v>
      </c>
      <c r="BM421" s="162" t="s">
        <v>927</v>
      </c>
    </row>
    <row r="422" spans="1:65" s="2" customFormat="1">
      <c r="A422" s="28"/>
      <c r="B422" s="29"/>
      <c r="C422" s="28"/>
      <c r="D422" s="164" t="s">
        <v>143</v>
      </c>
      <c r="E422" s="28"/>
      <c r="F422" s="165" t="s">
        <v>935</v>
      </c>
      <c r="G422" s="28"/>
      <c r="H422" s="28"/>
      <c r="I422" s="28"/>
      <c r="J422" s="28"/>
      <c r="K422" s="28"/>
      <c r="L422" s="29"/>
      <c r="M422" s="166"/>
      <c r="N422" s="167"/>
      <c r="O422" s="57"/>
      <c r="P422" s="57"/>
      <c r="Q422" s="57"/>
      <c r="R422" s="57"/>
      <c r="S422" s="57"/>
      <c r="T422" s="57"/>
      <c r="U422" s="5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T422" s="14" t="s">
        <v>143</v>
      </c>
      <c r="AU422" s="14" t="s">
        <v>142</v>
      </c>
    </row>
    <row r="423" spans="1:65" s="2" customFormat="1" ht="16.5" customHeight="1">
      <c r="A423" s="28"/>
      <c r="B423" s="150"/>
      <c r="C423" s="151" t="s">
        <v>930</v>
      </c>
      <c r="D423" s="151" t="s">
        <v>137</v>
      </c>
      <c r="E423" s="152" t="s">
        <v>938</v>
      </c>
      <c r="F423" s="153" t="s">
        <v>939</v>
      </c>
      <c r="G423" s="154" t="s">
        <v>401</v>
      </c>
      <c r="H423" s="155">
        <v>5.58</v>
      </c>
      <c r="I423" s="156">
        <v>50.68</v>
      </c>
      <c r="J423" s="156">
        <f>ROUND(I423*H423,2)</f>
        <v>282.79000000000002</v>
      </c>
      <c r="K423" s="157"/>
      <c r="L423" s="29"/>
      <c r="M423" s="158" t="s">
        <v>1</v>
      </c>
      <c r="N423" s="159" t="s">
        <v>40</v>
      </c>
      <c r="O423" s="160">
        <v>0</v>
      </c>
      <c r="P423" s="160">
        <f>O423*H423</f>
        <v>0</v>
      </c>
      <c r="Q423" s="160">
        <v>0</v>
      </c>
      <c r="R423" s="160">
        <f>Q423*H423</f>
        <v>0</v>
      </c>
      <c r="S423" s="160">
        <v>0</v>
      </c>
      <c r="T423" s="160">
        <f>S423*H423</f>
        <v>0</v>
      </c>
      <c r="U423" s="161" t="s">
        <v>1</v>
      </c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R423" s="162" t="s">
        <v>169</v>
      </c>
      <c r="AT423" s="162" t="s">
        <v>137</v>
      </c>
      <c r="AU423" s="162" t="s">
        <v>142</v>
      </c>
      <c r="AY423" s="14" t="s">
        <v>134</v>
      </c>
      <c r="BE423" s="163">
        <f>IF(N423="základná",J423,0)</f>
        <v>0</v>
      </c>
      <c r="BF423" s="163">
        <f>IF(N423="znížená",J423,0)</f>
        <v>282.79000000000002</v>
      </c>
      <c r="BG423" s="163">
        <f>IF(N423="zákl. prenesená",J423,0)</f>
        <v>0</v>
      </c>
      <c r="BH423" s="163">
        <f>IF(N423="zníž. prenesená",J423,0)</f>
        <v>0</v>
      </c>
      <c r="BI423" s="163">
        <f>IF(N423="nulová",J423,0)</f>
        <v>0</v>
      </c>
      <c r="BJ423" s="14" t="s">
        <v>142</v>
      </c>
      <c r="BK423" s="163">
        <f>ROUND(I423*H423,2)</f>
        <v>282.79000000000002</v>
      </c>
      <c r="BL423" s="14" t="s">
        <v>169</v>
      </c>
      <c r="BM423" s="162" t="s">
        <v>933</v>
      </c>
    </row>
    <row r="424" spans="1:65" s="2" customFormat="1">
      <c r="A424" s="28"/>
      <c r="B424" s="29"/>
      <c r="C424" s="28"/>
      <c r="D424" s="164" t="s">
        <v>143</v>
      </c>
      <c r="E424" s="28"/>
      <c r="F424" s="165" t="s">
        <v>939</v>
      </c>
      <c r="G424" s="28"/>
      <c r="H424" s="28"/>
      <c r="I424" s="28"/>
      <c r="J424" s="28"/>
      <c r="K424" s="28"/>
      <c r="L424" s="29"/>
      <c r="M424" s="166"/>
      <c r="N424" s="167"/>
      <c r="O424" s="57"/>
      <c r="P424" s="57"/>
      <c r="Q424" s="57"/>
      <c r="R424" s="57"/>
      <c r="S424" s="57"/>
      <c r="T424" s="57"/>
      <c r="U424" s="5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T424" s="14" t="s">
        <v>143</v>
      </c>
      <c r="AU424" s="14" t="s">
        <v>142</v>
      </c>
    </row>
    <row r="425" spans="1:65" s="2" customFormat="1" ht="24.2" customHeight="1">
      <c r="A425" s="28"/>
      <c r="B425" s="150"/>
      <c r="C425" s="151" t="s">
        <v>704</v>
      </c>
      <c r="D425" s="151" t="s">
        <v>137</v>
      </c>
      <c r="E425" s="152" t="s">
        <v>941</v>
      </c>
      <c r="F425" s="153" t="s">
        <v>942</v>
      </c>
      <c r="G425" s="154" t="s">
        <v>140</v>
      </c>
      <c r="H425" s="155">
        <v>139.30000000000001</v>
      </c>
      <c r="I425" s="156">
        <v>1.24</v>
      </c>
      <c r="J425" s="156">
        <f>ROUND(I425*H425,2)</f>
        <v>172.73</v>
      </c>
      <c r="K425" s="157"/>
      <c r="L425" s="29"/>
      <c r="M425" s="158" t="s">
        <v>1</v>
      </c>
      <c r="N425" s="159" t="s">
        <v>40</v>
      </c>
      <c r="O425" s="160">
        <v>0</v>
      </c>
      <c r="P425" s="160">
        <f>O425*H425</f>
        <v>0</v>
      </c>
      <c r="Q425" s="160">
        <v>0</v>
      </c>
      <c r="R425" s="160">
        <f>Q425*H425</f>
        <v>0</v>
      </c>
      <c r="S425" s="160">
        <v>0</v>
      </c>
      <c r="T425" s="160">
        <f>S425*H425</f>
        <v>0</v>
      </c>
      <c r="U425" s="161" t="s">
        <v>1</v>
      </c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R425" s="162" t="s">
        <v>169</v>
      </c>
      <c r="AT425" s="162" t="s">
        <v>137</v>
      </c>
      <c r="AU425" s="162" t="s">
        <v>142</v>
      </c>
      <c r="AY425" s="14" t="s">
        <v>134</v>
      </c>
      <c r="BE425" s="163">
        <f>IF(N425="základná",J425,0)</f>
        <v>0</v>
      </c>
      <c r="BF425" s="163">
        <f>IF(N425="znížená",J425,0)</f>
        <v>172.73</v>
      </c>
      <c r="BG425" s="163">
        <f>IF(N425="zákl. prenesená",J425,0)</f>
        <v>0</v>
      </c>
      <c r="BH425" s="163">
        <f>IF(N425="zníž. prenesená",J425,0)</f>
        <v>0</v>
      </c>
      <c r="BI425" s="163">
        <f>IF(N425="nulová",J425,0)</f>
        <v>0</v>
      </c>
      <c r="BJ425" s="14" t="s">
        <v>142</v>
      </c>
      <c r="BK425" s="163">
        <f>ROUND(I425*H425,2)</f>
        <v>172.73</v>
      </c>
      <c r="BL425" s="14" t="s">
        <v>169</v>
      </c>
      <c r="BM425" s="162" t="s">
        <v>936</v>
      </c>
    </row>
    <row r="426" spans="1:65" s="2" customFormat="1" ht="19.5">
      <c r="A426" s="28"/>
      <c r="B426" s="29"/>
      <c r="C426" s="28"/>
      <c r="D426" s="164" t="s">
        <v>143</v>
      </c>
      <c r="E426" s="28"/>
      <c r="F426" s="165" t="s">
        <v>942</v>
      </c>
      <c r="G426" s="28"/>
      <c r="H426" s="28"/>
      <c r="I426" s="28"/>
      <c r="J426" s="28"/>
      <c r="K426" s="28"/>
      <c r="L426" s="29"/>
      <c r="M426" s="166"/>
      <c r="N426" s="167"/>
      <c r="O426" s="57"/>
      <c r="P426" s="57"/>
      <c r="Q426" s="57"/>
      <c r="R426" s="57"/>
      <c r="S426" s="57"/>
      <c r="T426" s="57"/>
      <c r="U426" s="5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T426" s="14" t="s">
        <v>143</v>
      </c>
      <c r="AU426" s="14" t="s">
        <v>142</v>
      </c>
    </row>
    <row r="427" spans="1:65" s="2" customFormat="1" ht="16.5" customHeight="1">
      <c r="A427" s="28"/>
      <c r="B427" s="150"/>
      <c r="C427" s="151" t="s">
        <v>937</v>
      </c>
      <c r="D427" s="151" t="s">
        <v>137</v>
      </c>
      <c r="E427" s="152" t="s">
        <v>945</v>
      </c>
      <c r="F427" s="153" t="s">
        <v>946</v>
      </c>
      <c r="G427" s="154" t="s">
        <v>258</v>
      </c>
      <c r="H427" s="155">
        <v>3</v>
      </c>
      <c r="I427" s="156">
        <v>327.75</v>
      </c>
      <c r="J427" s="156">
        <f>ROUND(I427*H427,2)</f>
        <v>983.25</v>
      </c>
      <c r="K427" s="157"/>
      <c r="L427" s="29"/>
      <c r="M427" s="158" t="s">
        <v>1</v>
      </c>
      <c r="N427" s="159" t="s">
        <v>40</v>
      </c>
      <c r="O427" s="160">
        <v>0</v>
      </c>
      <c r="P427" s="160">
        <f>O427*H427</f>
        <v>0</v>
      </c>
      <c r="Q427" s="160">
        <v>0</v>
      </c>
      <c r="R427" s="160">
        <f>Q427*H427</f>
        <v>0</v>
      </c>
      <c r="S427" s="160">
        <v>0</v>
      </c>
      <c r="T427" s="160">
        <f>S427*H427</f>
        <v>0</v>
      </c>
      <c r="U427" s="161" t="s">
        <v>1</v>
      </c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R427" s="162" t="s">
        <v>169</v>
      </c>
      <c r="AT427" s="162" t="s">
        <v>137</v>
      </c>
      <c r="AU427" s="162" t="s">
        <v>142</v>
      </c>
      <c r="AY427" s="14" t="s">
        <v>134</v>
      </c>
      <c r="BE427" s="163">
        <f>IF(N427="základná",J427,0)</f>
        <v>0</v>
      </c>
      <c r="BF427" s="163">
        <f>IF(N427="znížená",J427,0)</f>
        <v>983.25</v>
      </c>
      <c r="BG427" s="163">
        <f>IF(N427="zákl. prenesená",J427,0)</f>
        <v>0</v>
      </c>
      <c r="BH427" s="163">
        <f>IF(N427="zníž. prenesená",J427,0)</f>
        <v>0</v>
      </c>
      <c r="BI427" s="163">
        <f>IF(N427="nulová",J427,0)</f>
        <v>0</v>
      </c>
      <c r="BJ427" s="14" t="s">
        <v>142</v>
      </c>
      <c r="BK427" s="163">
        <f>ROUND(I427*H427,2)</f>
        <v>983.25</v>
      </c>
      <c r="BL427" s="14" t="s">
        <v>169</v>
      </c>
      <c r="BM427" s="162" t="s">
        <v>940</v>
      </c>
    </row>
    <row r="428" spans="1:65" s="2" customFormat="1">
      <c r="A428" s="28"/>
      <c r="B428" s="29"/>
      <c r="C428" s="28"/>
      <c r="D428" s="164" t="s">
        <v>143</v>
      </c>
      <c r="E428" s="28"/>
      <c r="F428" s="165" t="s">
        <v>946</v>
      </c>
      <c r="G428" s="28"/>
      <c r="H428" s="28"/>
      <c r="I428" s="28"/>
      <c r="J428" s="28"/>
      <c r="K428" s="28"/>
      <c r="L428" s="29"/>
      <c r="M428" s="166"/>
      <c r="N428" s="167"/>
      <c r="O428" s="57"/>
      <c r="P428" s="57"/>
      <c r="Q428" s="57"/>
      <c r="R428" s="57"/>
      <c r="S428" s="57"/>
      <c r="T428" s="57"/>
      <c r="U428" s="5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T428" s="14" t="s">
        <v>143</v>
      </c>
      <c r="AU428" s="14" t="s">
        <v>142</v>
      </c>
    </row>
    <row r="429" spans="1:65" s="2" customFormat="1" ht="16.5" customHeight="1">
      <c r="A429" s="28"/>
      <c r="B429" s="150"/>
      <c r="C429" s="151" t="s">
        <v>707</v>
      </c>
      <c r="D429" s="151" t="s">
        <v>137</v>
      </c>
      <c r="E429" s="152" t="s">
        <v>948</v>
      </c>
      <c r="F429" s="153" t="s">
        <v>949</v>
      </c>
      <c r="G429" s="154" t="s">
        <v>140</v>
      </c>
      <c r="H429" s="155">
        <v>16</v>
      </c>
      <c r="I429" s="156">
        <v>42.35</v>
      </c>
      <c r="J429" s="156">
        <f>ROUND(I429*H429,2)</f>
        <v>677.6</v>
      </c>
      <c r="K429" s="157"/>
      <c r="L429" s="29"/>
      <c r="M429" s="158" t="s">
        <v>1</v>
      </c>
      <c r="N429" s="159" t="s">
        <v>40</v>
      </c>
      <c r="O429" s="160">
        <v>0</v>
      </c>
      <c r="P429" s="160">
        <f>O429*H429</f>
        <v>0</v>
      </c>
      <c r="Q429" s="160">
        <v>0</v>
      </c>
      <c r="R429" s="160">
        <f>Q429*H429</f>
        <v>0</v>
      </c>
      <c r="S429" s="160">
        <v>0</v>
      </c>
      <c r="T429" s="160">
        <f>S429*H429</f>
        <v>0</v>
      </c>
      <c r="U429" s="161" t="s">
        <v>1</v>
      </c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R429" s="162" t="s">
        <v>169</v>
      </c>
      <c r="AT429" s="162" t="s">
        <v>137</v>
      </c>
      <c r="AU429" s="162" t="s">
        <v>142</v>
      </c>
      <c r="AY429" s="14" t="s">
        <v>134</v>
      </c>
      <c r="BE429" s="163">
        <f>IF(N429="základná",J429,0)</f>
        <v>0</v>
      </c>
      <c r="BF429" s="163">
        <f>IF(N429="znížená",J429,0)</f>
        <v>677.6</v>
      </c>
      <c r="BG429" s="163">
        <f>IF(N429="zákl. prenesená",J429,0)</f>
        <v>0</v>
      </c>
      <c r="BH429" s="163">
        <f>IF(N429="zníž. prenesená",J429,0)</f>
        <v>0</v>
      </c>
      <c r="BI429" s="163">
        <f>IF(N429="nulová",J429,0)</f>
        <v>0</v>
      </c>
      <c r="BJ429" s="14" t="s">
        <v>142</v>
      </c>
      <c r="BK429" s="163">
        <f>ROUND(I429*H429,2)</f>
        <v>677.6</v>
      </c>
      <c r="BL429" s="14" t="s">
        <v>169</v>
      </c>
      <c r="BM429" s="162" t="s">
        <v>943</v>
      </c>
    </row>
    <row r="430" spans="1:65" s="2" customFormat="1">
      <c r="A430" s="28"/>
      <c r="B430" s="29"/>
      <c r="C430" s="28"/>
      <c r="D430" s="164" t="s">
        <v>143</v>
      </c>
      <c r="E430" s="28"/>
      <c r="F430" s="165" t="s">
        <v>949</v>
      </c>
      <c r="G430" s="28"/>
      <c r="H430" s="28"/>
      <c r="I430" s="28"/>
      <c r="J430" s="28"/>
      <c r="K430" s="28"/>
      <c r="L430" s="29"/>
      <c r="M430" s="166"/>
      <c r="N430" s="167"/>
      <c r="O430" s="57"/>
      <c r="P430" s="57"/>
      <c r="Q430" s="57"/>
      <c r="R430" s="57"/>
      <c r="S430" s="57"/>
      <c r="T430" s="57"/>
      <c r="U430" s="5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T430" s="14" t="s">
        <v>143</v>
      </c>
      <c r="AU430" s="14" t="s">
        <v>142</v>
      </c>
    </row>
    <row r="431" spans="1:65" s="2" customFormat="1" ht="24.2" customHeight="1">
      <c r="A431" s="28"/>
      <c r="B431" s="150"/>
      <c r="C431" s="151" t="s">
        <v>944</v>
      </c>
      <c r="D431" s="151" t="s">
        <v>137</v>
      </c>
      <c r="E431" s="152" t="s">
        <v>952</v>
      </c>
      <c r="F431" s="153" t="s">
        <v>953</v>
      </c>
      <c r="G431" s="154" t="s">
        <v>140</v>
      </c>
      <c r="H431" s="155">
        <v>156.1</v>
      </c>
      <c r="I431" s="156">
        <v>27.95</v>
      </c>
      <c r="J431" s="156">
        <f>ROUND(I431*H431,2)</f>
        <v>4363</v>
      </c>
      <c r="K431" s="157"/>
      <c r="L431" s="29"/>
      <c r="M431" s="158" t="s">
        <v>1</v>
      </c>
      <c r="N431" s="159" t="s">
        <v>40</v>
      </c>
      <c r="O431" s="160">
        <v>0</v>
      </c>
      <c r="P431" s="160">
        <f>O431*H431</f>
        <v>0</v>
      </c>
      <c r="Q431" s="160">
        <v>0</v>
      </c>
      <c r="R431" s="160">
        <f>Q431*H431</f>
        <v>0</v>
      </c>
      <c r="S431" s="160">
        <v>0</v>
      </c>
      <c r="T431" s="160">
        <f>S431*H431</f>
        <v>0</v>
      </c>
      <c r="U431" s="161" t="s">
        <v>1</v>
      </c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R431" s="162" t="s">
        <v>169</v>
      </c>
      <c r="AT431" s="162" t="s">
        <v>137</v>
      </c>
      <c r="AU431" s="162" t="s">
        <v>142</v>
      </c>
      <c r="AY431" s="14" t="s">
        <v>134</v>
      </c>
      <c r="BE431" s="163">
        <f>IF(N431="základná",J431,0)</f>
        <v>0</v>
      </c>
      <c r="BF431" s="163">
        <f>IF(N431="znížená",J431,0)</f>
        <v>4363</v>
      </c>
      <c r="BG431" s="163">
        <f>IF(N431="zákl. prenesená",J431,0)</f>
        <v>0</v>
      </c>
      <c r="BH431" s="163">
        <f>IF(N431="zníž. prenesená",J431,0)</f>
        <v>0</v>
      </c>
      <c r="BI431" s="163">
        <f>IF(N431="nulová",J431,0)</f>
        <v>0</v>
      </c>
      <c r="BJ431" s="14" t="s">
        <v>142</v>
      </c>
      <c r="BK431" s="163">
        <f>ROUND(I431*H431,2)</f>
        <v>4363</v>
      </c>
      <c r="BL431" s="14" t="s">
        <v>169</v>
      </c>
      <c r="BM431" s="162" t="s">
        <v>947</v>
      </c>
    </row>
    <row r="432" spans="1:65" s="2" customFormat="1">
      <c r="A432" s="28"/>
      <c r="B432" s="29"/>
      <c r="C432" s="28"/>
      <c r="D432" s="164" t="s">
        <v>143</v>
      </c>
      <c r="E432" s="28"/>
      <c r="F432" s="165" t="s">
        <v>953</v>
      </c>
      <c r="G432" s="28"/>
      <c r="H432" s="28"/>
      <c r="I432" s="28"/>
      <c r="J432" s="28"/>
      <c r="K432" s="28"/>
      <c r="L432" s="29"/>
      <c r="M432" s="166"/>
      <c r="N432" s="167"/>
      <c r="O432" s="57"/>
      <c r="P432" s="57"/>
      <c r="Q432" s="57"/>
      <c r="R432" s="57"/>
      <c r="S432" s="57"/>
      <c r="T432" s="57"/>
      <c r="U432" s="5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T432" s="14" t="s">
        <v>143</v>
      </c>
      <c r="AU432" s="14" t="s">
        <v>142</v>
      </c>
    </row>
    <row r="433" spans="1:65" s="2" customFormat="1" ht="24.2" customHeight="1">
      <c r="A433" s="28"/>
      <c r="B433" s="150"/>
      <c r="C433" s="151" t="s">
        <v>712</v>
      </c>
      <c r="D433" s="151" t="s">
        <v>137</v>
      </c>
      <c r="E433" s="152" t="s">
        <v>955</v>
      </c>
      <c r="F433" s="153" t="s">
        <v>956</v>
      </c>
      <c r="G433" s="154" t="s">
        <v>263</v>
      </c>
      <c r="H433" s="155">
        <v>70.989999999999995</v>
      </c>
      <c r="I433" s="156">
        <v>1.8049999999999999</v>
      </c>
      <c r="J433" s="156">
        <f>ROUND(I433*H433,2)</f>
        <v>128.13999999999999</v>
      </c>
      <c r="K433" s="157"/>
      <c r="L433" s="29"/>
      <c r="M433" s="158" t="s">
        <v>1</v>
      </c>
      <c r="N433" s="159" t="s">
        <v>40</v>
      </c>
      <c r="O433" s="160">
        <v>0</v>
      </c>
      <c r="P433" s="160">
        <f>O433*H433</f>
        <v>0</v>
      </c>
      <c r="Q433" s="160">
        <v>0</v>
      </c>
      <c r="R433" s="160">
        <f>Q433*H433</f>
        <v>0</v>
      </c>
      <c r="S433" s="160">
        <v>0</v>
      </c>
      <c r="T433" s="160">
        <f>S433*H433</f>
        <v>0</v>
      </c>
      <c r="U433" s="161" t="s">
        <v>1</v>
      </c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R433" s="162" t="s">
        <v>169</v>
      </c>
      <c r="AT433" s="162" t="s">
        <v>137</v>
      </c>
      <c r="AU433" s="162" t="s">
        <v>142</v>
      </c>
      <c r="AY433" s="14" t="s">
        <v>134</v>
      </c>
      <c r="BE433" s="163">
        <f>IF(N433="základná",J433,0)</f>
        <v>0</v>
      </c>
      <c r="BF433" s="163">
        <f>IF(N433="znížená",J433,0)</f>
        <v>128.13999999999999</v>
      </c>
      <c r="BG433" s="163">
        <f>IF(N433="zákl. prenesená",J433,0)</f>
        <v>0</v>
      </c>
      <c r="BH433" s="163">
        <f>IF(N433="zníž. prenesená",J433,0)</f>
        <v>0</v>
      </c>
      <c r="BI433" s="163">
        <f>IF(N433="nulová",J433,0)</f>
        <v>0</v>
      </c>
      <c r="BJ433" s="14" t="s">
        <v>142</v>
      </c>
      <c r="BK433" s="163">
        <f>ROUND(I433*H433,2)</f>
        <v>128.13999999999999</v>
      </c>
      <c r="BL433" s="14" t="s">
        <v>169</v>
      </c>
      <c r="BM433" s="162" t="s">
        <v>950</v>
      </c>
    </row>
    <row r="434" spans="1:65" s="2" customFormat="1" ht="19.5">
      <c r="A434" s="28"/>
      <c r="B434" s="29"/>
      <c r="C434" s="28"/>
      <c r="D434" s="164" t="s">
        <v>143</v>
      </c>
      <c r="E434" s="28"/>
      <c r="F434" s="165" t="s">
        <v>956</v>
      </c>
      <c r="G434" s="28"/>
      <c r="H434" s="28"/>
      <c r="I434" s="28"/>
      <c r="J434" s="28"/>
      <c r="K434" s="28"/>
      <c r="L434" s="29"/>
      <c r="M434" s="166"/>
      <c r="N434" s="167"/>
      <c r="O434" s="57"/>
      <c r="P434" s="57"/>
      <c r="Q434" s="57"/>
      <c r="R434" s="57"/>
      <c r="S434" s="57"/>
      <c r="T434" s="57"/>
      <c r="U434" s="5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T434" s="14" t="s">
        <v>143</v>
      </c>
      <c r="AU434" s="14" t="s">
        <v>142</v>
      </c>
    </row>
    <row r="435" spans="1:65" s="12" customFormat="1" ht="22.9" customHeight="1">
      <c r="B435" s="138"/>
      <c r="D435" s="139" t="s">
        <v>73</v>
      </c>
      <c r="E435" s="148" t="s">
        <v>958</v>
      </c>
      <c r="F435" s="148" t="s">
        <v>959</v>
      </c>
      <c r="J435" s="149">
        <f>BK435</f>
        <v>1961.9999999999998</v>
      </c>
      <c r="L435" s="138"/>
      <c r="M435" s="142"/>
      <c r="N435" s="143"/>
      <c r="O435" s="143"/>
      <c r="P435" s="144">
        <f>SUM(P436:P443)</f>
        <v>0</v>
      </c>
      <c r="Q435" s="143"/>
      <c r="R435" s="144">
        <f>SUM(R436:R443)</f>
        <v>0</v>
      </c>
      <c r="S435" s="143"/>
      <c r="T435" s="144">
        <f>SUM(T436:T443)</f>
        <v>0</v>
      </c>
      <c r="U435" s="145"/>
      <c r="AR435" s="139" t="s">
        <v>142</v>
      </c>
      <c r="AT435" s="146" t="s">
        <v>73</v>
      </c>
      <c r="AU435" s="146" t="s">
        <v>82</v>
      </c>
      <c r="AY435" s="139" t="s">
        <v>134</v>
      </c>
      <c r="BK435" s="147">
        <f>SUM(BK436:BK443)</f>
        <v>1961.9999999999998</v>
      </c>
    </row>
    <row r="436" spans="1:65" s="2" customFormat="1" ht="21.75" customHeight="1">
      <c r="A436" s="28"/>
      <c r="B436" s="150"/>
      <c r="C436" s="151" t="s">
        <v>951</v>
      </c>
      <c r="D436" s="151" t="s">
        <v>137</v>
      </c>
      <c r="E436" s="152" t="s">
        <v>1148</v>
      </c>
      <c r="F436" s="153" t="s">
        <v>1149</v>
      </c>
      <c r="G436" s="154" t="s">
        <v>140</v>
      </c>
      <c r="H436" s="155">
        <v>10.7</v>
      </c>
      <c r="I436" s="156">
        <v>7.74</v>
      </c>
      <c r="J436" s="156">
        <f>ROUND(I436*H436,2)</f>
        <v>82.82</v>
      </c>
      <c r="K436" s="157"/>
      <c r="L436" s="29"/>
      <c r="M436" s="158" t="s">
        <v>1</v>
      </c>
      <c r="N436" s="159" t="s">
        <v>40</v>
      </c>
      <c r="O436" s="160">
        <v>0</v>
      </c>
      <c r="P436" s="160">
        <f>O436*H436</f>
        <v>0</v>
      </c>
      <c r="Q436" s="160">
        <v>0</v>
      </c>
      <c r="R436" s="160">
        <f>Q436*H436</f>
        <v>0</v>
      </c>
      <c r="S436" s="160">
        <v>0</v>
      </c>
      <c r="T436" s="160">
        <f>S436*H436</f>
        <v>0</v>
      </c>
      <c r="U436" s="161" t="s">
        <v>1</v>
      </c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R436" s="162" t="s">
        <v>169</v>
      </c>
      <c r="AT436" s="162" t="s">
        <v>137</v>
      </c>
      <c r="AU436" s="162" t="s">
        <v>142</v>
      </c>
      <c r="AY436" s="14" t="s">
        <v>134</v>
      </c>
      <c r="BE436" s="163">
        <f>IF(N436="základná",J436,0)</f>
        <v>0</v>
      </c>
      <c r="BF436" s="163">
        <f>IF(N436="znížená",J436,0)</f>
        <v>82.82</v>
      </c>
      <c r="BG436" s="163">
        <f>IF(N436="zákl. prenesená",J436,0)</f>
        <v>0</v>
      </c>
      <c r="BH436" s="163">
        <f>IF(N436="zníž. prenesená",J436,0)</f>
        <v>0</v>
      </c>
      <c r="BI436" s="163">
        <f>IF(N436="nulová",J436,0)</f>
        <v>0</v>
      </c>
      <c r="BJ436" s="14" t="s">
        <v>142</v>
      </c>
      <c r="BK436" s="163">
        <f>ROUND(I436*H436,2)</f>
        <v>82.82</v>
      </c>
      <c r="BL436" s="14" t="s">
        <v>169</v>
      </c>
      <c r="BM436" s="162" t="s">
        <v>954</v>
      </c>
    </row>
    <row r="437" spans="1:65" s="2" customFormat="1">
      <c r="A437" s="28"/>
      <c r="B437" s="29"/>
      <c r="C437" s="28"/>
      <c r="D437" s="164" t="s">
        <v>143</v>
      </c>
      <c r="E437" s="28"/>
      <c r="F437" s="165" t="s">
        <v>1149</v>
      </c>
      <c r="G437" s="28"/>
      <c r="H437" s="28"/>
      <c r="I437" s="28"/>
      <c r="J437" s="28"/>
      <c r="K437" s="28"/>
      <c r="L437" s="29"/>
      <c r="M437" s="166"/>
      <c r="N437" s="167"/>
      <c r="O437" s="57"/>
      <c r="P437" s="57"/>
      <c r="Q437" s="57"/>
      <c r="R437" s="57"/>
      <c r="S437" s="57"/>
      <c r="T437" s="57"/>
      <c r="U437" s="5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T437" s="14" t="s">
        <v>143</v>
      </c>
      <c r="AU437" s="14" t="s">
        <v>142</v>
      </c>
    </row>
    <row r="438" spans="1:65" s="2" customFormat="1" ht="33" customHeight="1">
      <c r="A438" s="28"/>
      <c r="B438" s="150"/>
      <c r="C438" s="168" t="s">
        <v>715</v>
      </c>
      <c r="D438" s="168" t="s">
        <v>131</v>
      </c>
      <c r="E438" s="169" t="s">
        <v>1150</v>
      </c>
      <c r="F438" s="170" t="s">
        <v>1151</v>
      </c>
      <c r="G438" s="171" t="s">
        <v>151</v>
      </c>
      <c r="H438" s="172">
        <v>1</v>
      </c>
      <c r="I438" s="173">
        <v>1871.5</v>
      </c>
      <c r="J438" s="173">
        <f>ROUND(I438*H438,2)</f>
        <v>1871.5</v>
      </c>
      <c r="K438" s="174"/>
      <c r="L438" s="175"/>
      <c r="M438" s="176" t="s">
        <v>1</v>
      </c>
      <c r="N438" s="177" t="s">
        <v>40</v>
      </c>
      <c r="O438" s="160">
        <v>0</v>
      </c>
      <c r="P438" s="160">
        <f>O438*H438</f>
        <v>0</v>
      </c>
      <c r="Q438" s="160">
        <v>0</v>
      </c>
      <c r="R438" s="160">
        <f>Q438*H438</f>
        <v>0</v>
      </c>
      <c r="S438" s="160">
        <v>0</v>
      </c>
      <c r="T438" s="160">
        <f>S438*H438</f>
        <v>0</v>
      </c>
      <c r="U438" s="161" t="s">
        <v>1</v>
      </c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R438" s="162" t="s">
        <v>196</v>
      </c>
      <c r="AT438" s="162" t="s">
        <v>131</v>
      </c>
      <c r="AU438" s="162" t="s">
        <v>142</v>
      </c>
      <c r="AY438" s="14" t="s">
        <v>134</v>
      </c>
      <c r="BE438" s="163">
        <f>IF(N438="základná",J438,0)</f>
        <v>0</v>
      </c>
      <c r="BF438" s="163">
        <f>IF(N438="znížená",J438,0)</f>
        <v>1871.5</v>
      </c>
      <c r="BG438" s="163">
        <f>IF(N438="zákl. prenesená",J438,0)</f>
        <v>0</v>
      </c>
      <c r="BH438" s="163">
        <f>IF(N438="zníž. prenesená",J438,0)</f>
        <v>0</v>
      </c>
      <c r="BI438" s="163">
        <f>IF(N438="nulová",J438,0)</f>
        <v>0</v>
      </c>
      <c r="BJ438" s="14" t="s">
        <v>142</v>
      </c>
      <c r="BK438" s="163">
        <f>ROUND(I438*H438,2)</f>
        <v>1871.5</v>
      </c>
      <c r="BL438" s="14" t="s">
        <v>169</v>
      </c>
      <c r="BM438" s="162" t="s">
        <v>957</v>
      </c>
    </row>
    <row r="439" spans="1:65" s="2" customFormat="1" ht="19.5">
      <c r="A439" s="28"/>
      <c r="B439" s="29"/>
      <c r="C439" s="28"/>
      <c r="D439" s="164" t="s">
        <v>143</v>
      </c>
      <c r="E439" s="28"/>
      <c r="F439" s="165" t="s">
        <v>1151</v>
      </c>
      <c r="G439" s="28"/>
      <c r="H439" s="28"/>
      <c r="I439" s="28"/>
      <c r="J439" s="28"/>
      <c r="K439" s="28"/>
      <c r="L439" s="29"/>
      <c r="M439" s="166"/>
      <c r="N439" s="167"/>
      <c r="O439" s="57"/>
      <c r="P439" s="57"/>
      <c r="Q439" s="57"/>
      <c r="R439" s="57"/>
      <c r="S439" s="57"/>
      <c r="T439" s="57"/>
      <c r="U439" s="5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T439" s="14" t="s">
        <v>143</v>
      </c>
      <c r="AU439" s="14" t="s">
        <v>142</v>
      </c>
    </row>
    <row r="440" spans="1:65" s="2" customFormat="1" ht="24.2" customHeight="1">
      <c r="A440" s="28"/>
      <c r="B440" s="150"/>
      <c r="C440" s="151" t="s">
        <v>960</v>
      </c>
      <c r="D440" s="151" t="s">
        <v>137</v>
      </c>
      <c r="E440" s="152" t="s">
        <v>989</v>
      </c>
      <c r="F440" s="153" t="s">
        <v>990</v>
      </c>
      <c r="G440" s="154" t="s">
        <v>151</v>
      </c>
      <c r="H440" s="155">
        <v>1</v>
      </c>
      <c r="I440" s="156">
        <v>1.81</v>
      </c>
      <c r="J440" s="156">
        <f>ROUND(I440*H440,2)</f>
        <v>1.81</v>
      </c>
      <c r="K440" s="157"/>
      <c r="L440" s="29"/>
      <c r="M440" s="158" t="s">
        <v>1</v>
      </c>
      <c r="N440" s="159" t="s">
        <v>40</v>
      </c>
      <c r="O440" s="160">
        <v>0</v>
      </c>
      <c r="P440" s="160">
        <f>O440*H440</f>
        <v>0</v>
      </c>
      <c r="Q440" s="160">
        <v>0</v>
      </c>
      <c r="R440" s="160">
        <f>Q440*H440</f>
        <v>0</v>
      </c>
      <c r="S440" s="160">
        <v>0</v>
      </c>
      <c r="T440" s="160">
        <f>S440*H440</f>
        <v>0</v>
      </c>
      <c r="U440" s="161" t="s">
        <v>1</v>
      </c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R440" s="162" t="s">
        <v>169</v>
      </c>
      <c r="AT440" s="162" t="s">
        <v>137</v>
      </c>
      <c r="AU440" s="162" t="s">
        <v>142</v>
      </c>
      <c r="AY440" s="14" t="s">
        <v>134</v>
      </c>
      <c r="BE440" s="163">
        <f>IF(N440="základná",J440,0)</f>
        <v>0</v>
      </c>
      <c r="BF440" s="163">
        <f>IF(N440="znížená",J440,0)</f>
        <v>1.81</v>
      </c>
      <c r="BG440" s="163">
        <f>IF(N440="zákl. prenesená",J440,0)</f>
        <v>0</v>
      </c>
      <c r="BH440" s="163">
        <f>IF(N440="zníž. prenesená",J440,0)</f>
        <v>0</v>
      </c>
      <c r="BI440" s="163">
        <f>IF(N440="nulová",J440,0)</f>
        <v>0</v>
      </c>
      <c r="BJ440" s="14" t="s">
        <v>142</v>
      </c>
      <c r="BK440" s="163">
        <f>ROUND(I440*H440,2)</f>
        <v>1.81</v>
      </c>
      <c r="BL440" s="14" t="s">
        <v>169</v>
      </c>
      <c r="BM440" s="162" t="s">
        <v>963</v>
      </c>
    </row>
    <row r="441" spans="1:65" s="2" customFormat="1" ht="19.5">
      <c r="A441" s="28"/>
      <c r="B441" s="29"/>
      <c r="C441" s="28"/>
      <c r="D441" s="164" t="s">
        <v>143</v>
      </c>
      <c r="E441" s="28"/>
      <c r="F441" s="165" t="s">
        <v>990</v>
      </c>
      <c r="G441" s="28"/>
      <c r="H441" s="28"/>
      <c r="I441" s="28"/>
      <c r="J441" s="28"/>
      <c r="K441" s="28"/>
      <c r="L441" s="29"/>
      <c r="M441" s="166"/>
      <c r="N441" s="167"/>
      <c r="O441" s="57"/>
      <c r="P441" s="57"/>
      <c r="Q441" s="57"/>
      <c r="R441" s="57"/>
      <c r="S441" s="57"/>
      <c r="T441" s="57"/>
      <c r="U441" s="5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T441" s="14" t="s">
        <v>143</v>
      </c>
      <c r="AU441" s="14" t="s">
        <v>142</v>
      </c>
    </row>
    <row r="442" spans="1:65" s="2" customFormat="1" ht="24.2" customHeight="1">
      <c r="A442" s="28"/>
      <c r="B442" s="150"/>
      <c r="C442" s="151" t="s">
        <v>719</v>
      </c>
      <c r="D442" s="151" t="s">
        <v>137</v>
      </c>
      <c r="E442" s="152" t="s">
        <v>992</v>
      </c>
      <c r="F442" s="153" t="s">
        <v>993</v>
      </c>
      <c r="G442" s="154" t="s">
        <v>263</v>
      </c>
      <c r="H442" s="155">
        <v>11.24</v>
      </c>
      <c r="I442" s="156">
        <v>0.52249999999999996</v>
      </c>
      <c r="J442" s="156">
        <f>ROUND(I442*H442,2)</f>
        <v>5.87</v>
      </c>
      <c r="K442" s="157"/>
      <c r="L442" s="29"/>
      <c r="M442" s="158" t="s">
        <v>1</v>
      </c>
      <c r="N442" s="159" t="s">
        <v>40</v>
      </c>
      <c r="O442" s="160">
        <v>0</v>
      </c>
      <c r="P442" s="160">
        <f>O442*H442</f>
        <v>0</v>
      </c>
      <c r="Q442" s="160">
        <v>0</v>
      </c>
      <c r="R442" s="160">
        <f>Q442*H442</f>
        <v>0</v>
      </c>
      <c r="S442" s="160">
        <v>0</v>
      </c>
      <c r="T442" s="160">
        <f>S442*H442</f>
        <v>0</v>
      </c>
      <c r="U442" s="161" t="s">
        <v>1</v>
      </c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162" t="s">
        <v>169</v>
      </c>
      <c r="AT442" s="162" t="s">
        <v>137</v>
      </c>
      <c r="AU442" s="162" t="s">
        <v>142</v>
      </c>
      <c r="AY442" s="14" t="s">
        <v>134</v>
      </c>
      <c r="BE442" s="163">
        <f>IF(N442="základná",J442,0)</f>
        <v>0</v>
      </c>
      <c r="BF442" s="163">
        <f>IF(N442="znížená",J442,0)</f>
        <v>5.87</v>
      </c>
      <c r="BG442" s="163">
        <f>IF(N442="zákl. prenesená",J442,0)</f>
        <v>0</v>
      </c>
      <c r="BH442" s="163">
        <f>IF(N442="zníž. prenesená",J442,0)</f>
        <v>0</v>
      </c>
      <c r="BI442" s="163">
        <f>IF(N442="nulová",J442,0)</f>
        <v>0</v>
      </c>
      <c r="BJ442" s="14" t="s">
        <v>142</v>
      </c>
      <c r="BK442" s="163">
        <f>ROUND(I442*H442,2)</f>
        <v>5.87</v>
      </c>
      <c r="BL442" s="14" t="s">
        <v>169</v>
      </c>
      <c r="BM442" s="162" t="s">
        <v>966</v>
      </c>
    </row>
    <row r="443" spans="1:65" s="2" customFormat="1">
      <c r="A443" s="28"/>
      <c r="B443" s="29"/>
      <c r="C443" s="28"/>
      <c r="D443" s="164" t="s">
        <v>143</v>
      </c>
      <c r="E443" s="28"/>
      <c r="F443" s="165" t="s">
        <v>993</v>
      </c>
      <c r="G443" s="28"/>
      <c r="H443" s="28"/>
      <c r="I443" s="28"/>
      <c r="J443" s="28"/>
      <c r="K443" s="28"/>
      <c r="L443" s="29"/>
      <c r="M443" s="166"/>
      <c r="N443" s="167"/>
      <c r="O443" s="57"/>
      <c r="P443" s="57"/>
      <c r="Q443" s="57"/>
      <c r="R443" s="57"/>
      <c r="S443" s="57"/>
      <c r="T443" s="57"/>
      <c r="U443" s="5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T443" s="14" t="s">
        <v>143</v>
      </c>
      <c r="AU443" s="14" t="s">
        <v>142</v>
      </c>
    </row>
    <row r="444" spans="1:65" s="12" customFormat="1" ht="22.9" customHeight="1">
      <c r="B444" s="138"/>
      <c r="D444" s="139" t="s">
        <v>73</v>
      </c>
      <c r="E444" s="148" t="s">
        <v>995</v>
      </c>
      <c r="F444" s="148" t="s">
        <v>996</v>
      </c>
      <c r="J444" s="149">
        <f>BK444</f>
        <v>34684.549999999996</v>
      </c>
      <c r="L444" s="138"/>
      <c r="M444" s="142"/>
      <c r="N444" s="143"/>
      <c r="O444" s="143"/>
      <c r="P444" s="144">
        <f>SUM(P445:P460)</f>
        <v>0</v>
      </c>
      <c r="Q444" s="143"/>
      <c r="R444" s="144">
        <f>SUM(R445:R460)</f>
        <v>0</v>
      </c>
      <c r="S444" s="143"/>
      <c r="T444" s="144">
        <f>SUM(T445:T460)</f>
        <v>0</v>
      </c>
      <c r="U444" s="145"/>
      <c r="AR444" s="139" t="s">
        <v>142</v>
      </c>
      <c r="AT444" s="146" t="s">
        <v>73</v>
      </c>
      <c r="AU444" s="146" t="s">
        <v>82</v>
      </c>
      <c r="AY444" s="139" t="s">
        <v>134</v>
      </c>
      <c r="BK444" s="147">
        <f>SUM(BK445:BK460)</f>
        <v>34684.549999999996</v>
      </c>
    </row>
    <row r="445" spans="1:65" s="2" customFormat="1" ht="16.5" customHeight="1">
      <c r="A445" s="28"/>
      <c r="B445" s="150"/>
      <c r="C445" s="151" t="s">
        <v>967</v>
      </c>
      <c r="D445" s="151" t="s">
        <v>137</v>
      </c>
      <c r="E445" s="152" t="s">
        <v>1152</v>
      </c>
      <c r="F445" s="153" t="s">
        <v>1153</v>
      </c>
      <c r="G445" s="154" t="s">
        <v>151</v>
      </c>
      <c r="H445" s="155">
        <v>1</v>
      </c>
      <c r="I445" s="156">
        <v>188.04</v>
      </c>
      <c r="J445" s="156">
        <f>ROUND(I445*H445,2)</f>
        <v>188.04</v>
      </c>
      <c r="K445" s="157"/>
      <c r="L445" s="29"/>
      <c r="M445" s="158" t="s">
        <v>1</v>
      </c>
      <c r="N445" s="159" t="s">
        <v>40</v>
      </c>
      <c r="O445" s="160">
        <v>0</v>
      </c>
      <c r="P445" s="160">
        <f>O445*H445</f>
        <v>0</v>
      </c>
      <c r="Q445" s="160">
        <v>0</v>
      </c>
      <c r="R445" s="160">
        <f>Q445*H445</f>
        <v>0</v>
      </c>
      <c r="S445" s="160">
        <v>0</v>
      </c>
      <c r="T445" s="160">
        <f>S445*H445</f>
        <v>0</v>
      </c>
      <c r="U445" s="161" t="s">
        <v>1</v>
      </c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R445" s="162" t="s">
        <v>169</v>
      </c>
      <c r="AT445" s="162" t="s">
        <v>137</v>
      </c>
      <c r="AU445" s="162" t="s">
        <v>142</v>
      </c>
      <c r="AY445" s="14" t="s">
        <v>134</v>
      </c>
      <c r="BE445" s="163">
        <f>IF(N445="základná",J445,0)</f>
        <v>0</v>
      </c>
      <c r="BF445" s="163">
        <f>IF(N445="znížená",J445,0)</f>
        <v>188.04</v>
      </c>
      <c r="BG445" s="163">
        <f>IF(N445="zákl. prenesená",J445,0)</f>
        <v>0</v>
      </c>
      <c r="BH445" s="163">
        <f>IF(N445="zníž. prenesená",J445,0)</f>
        <v>0</v>
      </c>
      <c r="BI445" s="163">
        <f>IF(N445="nulová",J445,0)</f>
        <v>0</v>
      </c>
      <c r="BJ445" s="14" t="s">
        <v>142</v>
      </c>
      <c r="BK445" s="163">
        <f>ROUND(I445*H445,2)</f>
        <v>188.04</v>
      </c>
      <c r="BL445" s="14" t="s">
        <v>169</v>
      </c>
      <c r="BM445" s="162" t="s">
        <v>970</v>
      </c>
    </row>
    <row r="446" spans="1:65" s="2" customFormat="1">
      <c r="A446" s="28"/>
      <c r="B446" s="29"/>
      <c r="C446" s="28"/>
      <c r="D446" s="164" t="s">
        <v>143</v>
      </c>
      <c r="E446" s="28"/>
      <c r="F446" s="165" t="s">
        <v>1153</v>
      </c>
      <c r="G446" s="28"/>
      <c r="H446" s="28"/>
      <c r="I446" s="28"/>
      <c r="J446" s="28"/>
      <c r="K446" s="28"/>
      <c r="L446" s="29"/>
      <c r="M446" s="166"/>
      <c r="N446" s="167"/>
      <c r="O446" s="57"/>
      <c r="P446" s="57"/>
      <c r="Q446" s="57"/>
      <c r="R446" s="57"/>
      <c r="S446" s="57"/>
      <c r="T446" s="57"/>
      <c r="U446" s="5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T446" s="14" t="s">
        <v>143</v>
      </c>
      <c r="AU446" s="14" t="s">
        <v>142</v>
      </c>
    </row>
    <row r="447" spans="1:65" s="2" customFormat="1" ht="21.75" customHeight="1">
      <c r="A447" s="28"/>
      <c r="B447" s="150"/>
      <c r="C447" s="168" t="s">
        <v>722</v>
      </c>
      <c r="D447" s="168" t="s">
        <v>131</v>
      </c>
      <c r="E447" s="169" t="s">
        <v>1154</v>
      </c>
      <c r="F447" s="170" t="s">
        <v>1155</v>
      </c>
      <c r="G447" s="171" t="s">
        <v>151</v>
      </c>
      <c r="H447" s="172">
        <v>1</v>
      </c>
      <c r="I447" s="173">
        <v>864.8</v>
      </c>
      <c r="J447" s="173">
        <f>ROUND(I447*H447,2)</f>
        <v>864.8</v>
      </c>
      <c r="K447" s="174"/>
      <c r="L447" s="175"/>
      <c r="M447" s="176" t="s">
        <v>1</v>
      </c>
      <c r="N447" s="177" t="s">
        <v>40</v>
      </c>
      <c r="O447" s="160">
        <v>0</v>
      </c>
      <c r="P447" s="160">
        <f>O447*H447</f>
        <v>0</v>
      </c>
      <c r="Q447" s="160">
        <v>0</v>
      </c>
      <c r="R447" s="160">
        <f>Q447*H447</f>
        <v>0</v>
      </c>
      <c r="S447" s="160">
        <v>0</v>
      </c>
      <c r="T447" s="160">
        <f>S447*H447</f>
        <v>0</v>
      </c>
      <c r="U447" s="161" t="s">
        <v>1</v>
      </c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R447" s="162" t="s">
        <v>196</v>
      </c>
      <c r="AT447" s="162" t="s">
        <v>131</v>
      </c>
      <c r="AU447" s="162" t="s">
        <v>142</v>
      </c>
      <c r="AY447" s="14" t="s">
        <v>134</v>
      </c>
      <c r="BE447" s="163">
        <f>IF(N447="základná",J447,0)</f>
        <v>0</v>
      </c>
      <c r="BF447" s="163">
        <f>IF(N447="znížená",J447,0)</f>
        <v>864.8</v>
      </c>
      <c r="BG447" s="163">
        <f>IF(N447="zákl. prenesená",J447,0)</f>
        <v>0</v>
      </c>
      <c r="BH447" s="163">
        <f>IF(N447="zníž. prenesená",J447,0)</f>
        <v>0</v>
      </c>
      <c r="BI447" s="163">
        <f>IF(N447="nulová",J447,0)</f>
        <v>0</v>
      </c>
      <c r="BJ447" s="14" t="s">
        <v>142</v>
      </c>
      <c r="BK447" s="163">
        <f>ROUND(I447*H447,2)</f>
        <v>864.8</v>
      </c>
      <c r="BL447" s="14" t="s">
        <v>169</v>
      </c>
      <c r="BM447" s="162" t="s">
        <v>973</v>
      </c>
    </row>
    <row r="448" spans="1:65" s="2" customFormat="1">
      <c r="A448" s="28"/>
      <c r="B448" s="29"/>
      <c r="C448" s="28"/>
      <c r="D448" s="164" t="s">
        <v>143</v>
      </c>
      <c r="E448" s="28"/>
      <c r="F448" s="165" t="s">
        <v>1155</v>
      </c>
      <c r="G448" s="28"/>
      <c r="H448" s="28"/>
      <c r="I448" s="28"/>
      <c r="J448" s="28"/>
      <c r="K448" s="28"/>
      <c r="L448" s="29"/>
      <c r="M448" s="166"/>
      <c r="N448" s="167"/>
      <c r="O448" s="57"/>
      <c r="P448" s="57"/>
      <c r="Q448" s="57"/>
      <c r="R448" s="57"/>
      <c r="S448" s="57"/>
      <c r="T448" s="57"/>
      <c r="U448" s="5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T448" s="14" t="s">
        <v>143</v>
      </c>
      <c r="AU448" s="14" t="s">
        <v>142</v>
      </c>
    </row>
    <row r="449" spans="1:65" s="2" customFormat="1" ht="16.5" customHeight="1">
      <c r="A449" s="28"/>
      <c r="B449" s="150"/>
      <c r="C449" s="151" t="s">
        <v>974</v>
      </c>
      <c r="D449" s="151" t="s">
        <v>137</v>
      </c>
      <c r="E449" s="152" t="s">
        <v>1156</v>
      </c>
      <c r="F449" s="153" t="s">
        <v>1157</v>
      </c>
      <c r="G449" s="154" t="s">
        <v>140</v>
      </c>
      <c r="H449" s="155">
        <v>130.44999999999999</v>
      </c>
      <c r="I449" s="156">
        <v>199.5</v>
      </c>
      <c r="J449" s="156">
        <f>ROUND(I449*H449,2)</f>
        <v>26024.78</v>
      </c>
      <c r="K449" s="157"/>
      <c r="L449" s="29"/>
      <c r="M449" s="158" t="s">
        <v>1</v>
      </c>
      <c r="N449" s="159" t="s">
        <v>40</v>
      </c>
      <c r="O449" s="160">
        <v>0</v>
      </c>
      <c r="P449" s="160">
        <f>O449*H449</f>
        <v>0</v>
      </c>
      <c r="Q449" s="160">
        <v>0</v>
      </c>
      <c r="R449" s="160">
        <f>Q449*H449</f>
        <v>0</v>
      </c>
      <c r="S449" s="160">
        <v>0</v>
      </c>
      <c r="T449" s="160">
        <f>S449*H449</f>
        <v>0</v>
      </c>
      <c r="U449" s="161" t="s">
        <v>1</v>
      </c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R449" s="162" t="s">
        <v>169</v>
      </c>
      <c r="AT449" s="162" t="s">
        <v>137</v>
      </c>
      <c r="AU449" s="162" t="s">
        <v>142</v>
      </c>
      <c r="AY449" s="14" t="s">
        <v>134</v>
      </c>
      <c r="BE449" s="163">
        <f>IF(N449="základná",J449,0)</f>
        <v>0</v>
      </c>
      <c r="BF449" s="163">
        <f>IF(N449="znížená",J449,0)</f>
        <v>26024.78</v>
      </c>
      <c r="BG449" s="163">
        <f>IF(N449="zákl. prenesená",J449,0)</f>
        <v>0</v>
      </c>
      <c r="BH449" s="163">
        <f>IF(N449="zníž. prenesená",J449,0)</f>
        <v>0</v>
      </c>
      <c r="BI449" s="163">
        <f>IF(N449="nulová",J449,0)</f>
        <v>0</v>
      </c>
      <c r="BJ449" s="14" t="s">
        <v>142</v>
      </c>
      <c r="BK449" s="163">
        <f>ROUND(I449*H449,2)</f>
        <v>26024.78</v>
      </c>
      <c r="BL449" s="14" t="s">
        <v>169</v>
      </c>
      <c r="BM449" s="162" t="s">
        <v>977</v>
      </c>
    </row>
    <row r="450" spans="1:65" s="2" customFormat="1">
      <c r="A450" s="28"/>
      <c r="B450" s="29"/>
      <c r="C450" s="28"/>
      <c r="D450" s="164" t="s">
        <v>143</v>
      </c>
      <c r="E450" s="28"/>
      <c r="F450" s="165" t="s">
        <v>1157</v>
      </c>
      <c r="G450" s="28"/>
      <c r="H450" s="28"/>
      <c r="I450" s="28"/>
      <c r="J450" s="28"/>
      <c r="K450" s="28"/>
      <c r="L450" s="29"/>
      <c r="M450" s="166"/>
      <c r="N450" s="167"/>
      <c r="O450" s="57"/>
      <c r="P450" s="57"/>
      <c r="Q450" s="57"/>
      <c r="R450" s="57"/>
      <c r="S450" s="57"/>
      <c r="T450" s="57"/>
      <c r="U450" s="5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T450" s="14" t="s">
        <v>143</v>
      </c>
      <c r="AU450" s="14" t="s">
        <v>142</v>
      </c>
    </row>
    <row r="451" spans="1:65" s="2" customFormat="1" ht="24.2" customHeight="1">
      <c r="A451" s="28"/>
      <c r="B451" s="150"/>
      <c r="C451" s="151" t="s">
        <v>726</v>
      </c>
      <c r="D451" s="151" t="s">
        <v>137</v>
      </c>
      <c r="E451" s="152" t="s">
        <v>1158</v>
      </c>
      <c r="F451" s="153" t="s">
        <v>1159</v>
      </c>
      <c r="G451" s="154" t="s">
        <v>146</v>
      </c>
      <c r="H451" s="155">
        <v>375</v>
      </c>
      <c r="I451" s="156">
        <v>3.64</v>
      </c>
      <c r="J451" s="156">
        <f>ROUND(I451*H451,2)</f>
        <v>1365</v>
      </c>
      <c r="K451" s="157"/>
      <c r="L451" s="29"/>
      <c r="M451" s="158" t="s">
        <v>1</v>
      </c>
      <c r="N451" s="159" t="s">
        <v>40</v>
      </c>
      <c r="O451" s="160">
        <v>0</v>
      </c>
      <c r="P451" s="160">
        <f>O451*H451</f>
        <v>0</v>
      </c>
      <c r="Q451" s="160">
        <v>0</v>
      </c>
      <c r="R451" s="160">
        <f>Q451*H451</f>
        <v>0</v>
      </c>
      <c r="S451" s="160">
        <v>0</v>
      </c>
      <c r="T451" s="160">
        <f>S451*H451</f>
        <v>0</v>
      </c>
      <c r="U451" s="161" t="s">
        <v>1</v>
      </c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R451" s="162" t="s">
        <v>169</v>
      </c>
      <c r="AT451" s="162" t="s">
        <v>137</v>
      </c>
      <c r="AU451" s="162" t="s">
        <v>142</v>
      </c>
      <c r="AY451" s="14" t="s">
        <v>134</v>
      </c>
      <c r="BE451" s="163">
        <f>IF(N451="základná",J451,0)</f>
        <v>0</v>
      </c>
      <c r="BF451" s="163">
        <f>IF(N451="znížená",J451,0)</f>
        <v>1365</v>
      </c>
      <c r="BG451" s="163">
        <f>IF(N451="zákl. prenesená",J451,0)</f>
        <v>0</v>
      </c>
      <c r="BH451" s="163">
        <f>IF(N451="zníž. prenesená",J451,0)</f>
        <v>0</v>
      </c>
      <c r="BI451" s="163">
        <f>IF(N451="nulová",J451,0)</f>
        <v>0</v>
      </c>
      <c r="BJ451" s="14" t="s">
        <v>142</v>
      </c>
      <c r="BK451" s="163">
        <f>ROUND(I451*H451,2)</f>
        <v>1365</v>
      </c>
      <c r="BL451" s="14" t="s">
        <v>169</v>
      </c>
      <c r="BM451" s="162" t="s">
        <v>980</v>
      </c>
    </row>
    <row r="452" spans="1:65" s="2" customFormat="1" ht="19.5">
      <c r="A452" s="28"/>
      <c r="B452" s="29"/>
      <c r="C452" s="28"/>
      <c r="D452" s="164" t="s">
        <v>143</v>
      </c>
      <c r="E452" s="28"/>
      <c r="F452" s="165" t="s">
        <v>1159</v>
      </c>
      <c r="G452" s="28"/>
      <c r="H452" s="28"/>
      <c r="I452" s="28"/>
      <c r="J452" s="28"/>
      <c r="K452" s="28"/>
      <c r="L452" s="29"/>
      <c r="M452" s="166"/>
      <c r="N452" s="167"/>
      <c r="O452" s="57"/>
      <c r="P452" s="57"/>
      <c r="Q452" s="57"/>
      <c r="R452" s="57"/>
      <c r="S452" s="57"/>
      <c r="T452" s="57"/>
      <c r="U452" s="5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T452" s="14" t="s">
        <v>143</v>
      </c>
      <c r="AU452" s="14" t="s">
        <v>142</v>
      </c>
    </row>
    <row r="453" spans="1:65" s="2" customFormat="1" ht="44.25" customHeight="1">
      <c r="A453" s="28"/>
      <c r="B453" s="150"/>
      <c r="C453" s="168" t="s">
        <v>981</v>
      </c>
      <c r="D453" s="168" t="s">
        <v>131</v>
      </c>
      <c r="E453" s="169" t="s">
        <v>1160</v>
      </c>
      <c r="F453" s="170" t="s">
        <v>1161</v>
      </c>
      <c r="G453" s="171" t="s">
        <v>258</v>
      </c>
      <c r="H453" s="172">
        <v>1</v>
      </c>
      <c r="I453" s="173">
        <v>2185</v>
      </c>
      <c r="J453" s="173">
        <f>ROUND(I453*H453,2)</f>
        <v>2185</v>
      </c>
      <c r="K453" s="174"/>
      <c r="L453" s="175"/>
      <c r="M453" s="176" t="s">
        <v>1</v>
      </c>
      <c r="N453" s="177" t="s">
        <v>40</v>
      </c>
      <c r="O453" s="160">
        <v>0</v>
      </c>
      <c r="P453" s="160">
        <f>O453*H453</f>
        <v>0</v>
      </c>
      <c r="Q453" s="160">
        <v>0</v>
      </c>
      <c r="R453" s="160">
        <f>Q453*H453</f>
        <v>0</v>
      </c>
      <c r="S453" s="160">
        <v>0</v>
      </c>
      <c r="T453" s="160">
        <f>S453*H453</f>
        <v>0</v>
      </c>
      <c r="U453" s="161" t="s">
        <v>1</v>
      </c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R453" s="162" t="s">
        <v>196</v>
      </c>
      <c r="AT453" s="162" t="s">
        <v>131</v>
      </c>
      <c r="AU453" s="162" t="s">
        <v>142</v>
      </c>
      <c r="AY453" s="14" t="s">
        <v>134</v>
      </c>
      <c r="BE453" s="163">
        <f>IF(N453="základná",J453,0)</f>
        <v>0</v>
      </c>
      <c r="BF453" s="163">
        <f>IF(N453="znížená",J453,0)</f>
        <v>2185</v>
      </c>
      <c r="BG453" s="163">
        <f>IF(N453="zákl. prenesená",J453,0)</f>
        <v>0</v>
      </c>
      <c r="BH453" s="163">
        <f>IF(N453="zníž. prenesená",J453,0)</f>
        <v>0</v>
      </c>
      <c r="BI453" s="163">
        <f>IF(N453="nulová",J453,0)</f>
        <v>0</v>
      </c>
      <c r="BJ453" s="14" t="s">
        <v>142</v>
      </c>
      <c r="BK453" s="163">
        <f>ROUND(I453*H453,2)</f>
        <v>2185</v>
      </c>
      <c r="BL453" s="14" t="s">
        <v>169</v>
      </c>
      <c r="BM453" s="162" t="s">
        <v>984</v>
      </c>
    </row>
    <row r="454" spans="1:65" s="2" customFormat="1" ht="29.25">
      <c r="A454" s="28"/>
      <c r="B454" s="29"/>
      <c r="C454" s="28"/>
      <c r="D454" s="164" t="s">
        <v>143</v>
      </c>
      <c r="E454" s="28"/>
      <c r="F454" s="165" t="s">
        <v>1161</v>
      </c>
      <c r="G454" s="28"/>
      <c r="H454" s="28"/>
      <c r="I454" s="28"/>
      <c r="J454" s="28"/>
      <c r="K454" s="28"/>
      <c r="L454" s="29"/>
      <c r="M454" s="166"/>
      <c r="N454" s="167"/>
      <c r="O454" s="57"/>
      <c r="P454" s="57"/>
      <c r="Q454" s="57"/>
      <c r="R454" s="57"/>
      <c r="S454" s="57"/>
      <c r="T454" s="57"/>
      <c r="U454" s="5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T454" s="14" t="s">
        <v>143</v>
      </c>
      <c r="AU454" s="14" t="s">
        <v>142</v>
      </c>
    </row>
    <row r="455" spans="1:65" s="2" customFormat="1" ht="24.2" customHeight="1">
      <c r="A455" s="28"/>
      <c r="B455" s="150"/>
      <c r="C455" s="151" t="s">
        <v>729</v>
      </c>
      <c r="D455" s="151" t="s">
        <v>137</v>
      </c>
      <c r="E455" s="152" t="s">
        <v>1162</v>
      </c>
      <c r="F455" s="153" t="s">
        <v>1163</v>
      </c>
      <c r="G455" s="154" t="s">
        <v>146</v>
      </c>
      <c r="H455" s="155">
        <v>416</v>
      </c>
      <c r="I455" s="156">
        <v>1.77</v>
      </c>
      <c r="J455" s="156">
        <f>ROUND(I455*H455,2)</f>
        <v>736.32</v>
      </c>
      <c r="K455" s="157"/>
      <c r="L455" s="29"/>
      <c r="M455" s="158" t="s">
        <v>1</v>
      </c>
      <c r="N455" s="159" t="s">
        <v>40</v>
      </c>
      <c r="O455" s="160">
        <v>0</v>
      </c>
      <c r="P455" s="160">
        <f>O455*H455</f>
        <v>0</v>
      </c>
      <c r="Q455" s="160">
        <v>0</v>
      </c>
      <c r="R455" s="160">
        <f>Q455*H455</f>
        <v>0</v>
      </c>
      <c r="S455" s="160">
        <v>0</v>
      </c>
      <c r="T455" s="160">
        <f>S455*H455</f>
        <v>0</v>
      </c>
      <c r="U455" s="161" t="s">
        <v>1</v>
      </c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R455" s="162" t="s">
        <v>169</v>
      </c>
      <c r="AT455" s="162" t="s">
        <v>137</v>
      </c>
      <c r="AU455" s="162" t="s">
        <v>142</v>
      </c>
      <c r="AY455" s="14" t="s">
        <v>134</v>
      </c>
      <c r="BE455" s="163">
        <f>IF(N455="základná",J455,0)</f>
        <v>0</v>
      </c>
      <c r="BF455" s="163">
        <f>IF(N455="znížená",J455,0)</f>
        <v>736.32</v>
      </c>
      <c r="BG455" s="163">
        <f>IF(N455="zákl. prenesená",J455,0)</f>
        <v>0</v>
      </c>
      <c r="BH455" s="163">
        <f>IF(N455="zníž. prenesená",J455,0)</f>
        <v>0</v>
      </c>
      <c r="BI455" s="163">
        <f>IF(N455="nulová",J455,0)</f>
        <v>0</v>
      </c>
      <c r="BJ455" s="14" t="s">
        <v>142</v>
      </c>
      <c r="BK455" s="163">
        <f>ROUND(I455*H455,2)</f>
        <v>736.32</v>
      </c>
      <c r="BL455" s="14" t="s">
        <v>169</v>
      </c>
      <c r="BM455" s="162" t="s">
        <v>987</v>
      </c>
    </row>
    <row r="456" spans="1:65" s="2" customFormat="1" ht="19.5">
      <c r="A456" s="28"/>
      <c r="B456" s="29"/>
      <c r="C456" s="28"/>
      <c r="D456" s="164" t="s">
        <v>143</v>
      </c>
      <c r="E456" s="28"/>
      <c r="F456" s="165" t="s">
        <v>1163</v>
      </c>
      <c r="G456" s="28"/>
      <c r="H456" s="28"/>
      <c r="I456" s="28"/>
      <c r="J456" s="28"/>
      <c r="K456" s="28"/>
      <c r="L456" s="29"/>
      <c r="M456" s="166"/>
      <c r="N456" s="167"/>
      <c r="O456" s="57"/>
      <c r="P456" s="57"/>
      <c r="Q456" s="57"/>
      <c r="R456" s="57"/>
      <c r="S456" s="57"/>
      <c r="T456" s="57"/>
      <c r="U456" s="5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T456" s="14" t="s">
        <v>143</v>
      </c>
      <c r="AU456" s="14" t="s">
        <v>142</v>
      </c>
    </row>
    <row r="457" spans="1:65" s="2" customFormat="1" ht="24.2" customHeight="1">
      <c r="A457" s="28"/>
      <c r="B457" s="150"/>
      <c r="C457" s="168" t="s">
        <v>988</v>
      </c>
      <c r="D457" s="168" t="s">
        <v>131</v>
      </c>
      <c r="E457" s="169" t="s">
        <v>1164</v>
      </c>
      <c r="F457" s="170" t="s">
        <v>1165</v>
      </c>
      <c r="G457" s="171" t="s">
        <v>146</v>
      </c>
      <c r="H457" s="172">
        <v>416</v>
      </c>
      <c r="I457" s="173">
        <v>7.13</v>
      </c>
      <c r="J457" s="173">
        <f>ROUND(I457*H457,2)</f>
        <v>2966.08</v>
      </c>
      <c r="K457" s="174"/>
      <c r="L457" s="175"/>
      <c r="M457" s="176" t="s">
        <v>1</v>
      </c>
      <c r="N457" s="177" t="s">
        <v>40</v>
      </c>
      <c r="O457" s="160">
        <v>0</v>
      </c>
      <c r="P457" s="160">
        <f>O457*H457</f>
        <v>0</v>
      </c>
      <c r="Q457" s="160">
        <v>0</v>
      </c>
      <c r="R457" s="160">
        <f>Q457*H457</f>
        <v>0</v>
      </c>
      <c r="S457" s="160">
        <v>0</v>
      </c>
      <c r="T457" s="160">
        <f>S457*H457</f>
        <v>0</v>
      </c>
      <c r="U457" s="161" t="s">
        <v>1</v>
      </c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R457" s="162" t="s">
        <v>196</v>
      </c>
      <c r="AT457" s="162" t="s">
        <v>131</v>
      </c>
      <c r="AU457" s="162" t="s">
        <v>142</v>
      </c>
      <c r="AY457" s="14" t="s">
        <v>134</v>
      </c>
      <c r="BE457" s="163">
        <f>IF(N457="základná",J457,0)</f>
        <v>0</v>
      </c>
      <c r="BF457" s="163">
        <f>IF(N457="znížená",J457,0)</f>
        <v>2966.08</v>
      </c>
      <c r="BG457" s="163">
        <f>IF(N457="zákl. prenesená",J457,0)</f>
        <v>0</v>
      </c>
      <c r="BH457" s="163">
        <f>IF(N457="zníž. prenesená",J457,0)</f>
        <v>0</v>
      </c>
      <c r="BI457" s="163">
        <f>IF(N457="nulová",J457,0)</f>
        <v>0</v>
      </c>
      <c r="BJ457" s="14" t="s">
        <v>142</v>
      </c>
      <c r="BK457" s="163">
        <f>ROUND(I457*H457,2)</f>
        <v>2966.08</v>
      </c>
      <c r="BL457" s="14" t="s">
        <v>169</v>
      </c>
      <c r="BM457" s="162" t="s">
        <v>991</v>
      </c>
    </row>
    <row r="458" spans="1:65" s="2" customFormat="1" ht="19.5">
      <c r="A458" s="28"/>
      <c r="B458" s="29"/>
      <c r="C458" s="28"/>
      <c r="D458" s="164" t="s">
        <v>143</v>
      </c>
      <c r="E458" s="28"/>
      <c r="F458" s="165" t="s">
        <v>1165</v>
      </c>
      <c r="G458" s="28"/>
      <c r="H458" s="28"/>
      <c r="I458" s="28"/>
      <c r="J458" s="28"/>
      <c r="K458" s="28"/>
      <c r="L458" s="29"/>
      <c r="M458" s="166"/>
      <c r="N458" s="167"/>
      <c r="O458" s="57"/>
      <c r="P458" s="57"/>
      <c r="Q458" s="57"/>
      <c r="R458" s="57"/>
      <c r="S458" s="57"/>
      <c r="T458" s="57"/>
      <c r="U458" s="5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T458" s="14" t="s">
        <v>143</v>
      </c>
      <c r="AU458" s="14" t="s">
        <v>142</v>
      </c>
    </row>
    <row r="459" spans="1:65" s="2" customFormat="1" ht="24.2" customHeight="1">
      <c r="A459" s="28"/>
      <c r="B459" s="150"/>
      <c r="C459" s="151" t="s">
        <v>733</v>
      </c>
      <c r="D459" s="151" t="s">
        <v>137</v>
      </c>
      <c r="E459" s="152" t="s">
        <v>1005</v>
      </c>
      <c r="F459" s="153" t="s">
        <v>1006</v>
      </c>
      <c r="G459" s="154" t="s">
        <v>263</v>
      </c>
      <c r="H459" s="155">
        <v>414.66</v>
      </c>
      <c r="I459" s="156">
        <v>0.85499999999999998</v>
      </c>
      <c r="J459" s="156">
        <f>ROUND(I459*H459,2)</f>
        <v>354.53</v>
      </c>
      <c r="K459" s="157"/>
      <c r="L459" s="29"/>
      <c r="M459" s="158" t="s">
        <v>1</v>
      </c>
      <c r="N459" s="159" t="s">
        <v>40</v>
      </c>
      <c r="O459" s="160">
        <v>0</v>
      </c>
      <c r="P459" s="160">
        <f>O459*H459</f>
        <v>0</v>
      </c>
      <c r="Q459" s="160">
        <v>0</v>
      </c>
      <c r="R459" s="160">
        <f>Q459*H459</f>
        <v>0</v>
      </c>
      <c r="S459" s="160">
        <v>0</v>
      </c>
      <c r="T459" s="160">
        <f>S459*H459</f>
        <v>0</v>
      </c>
      <c r="U459" s="161" t="s">
        <v>1</v>
      </c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R459" s="162" t="s">
        <v>169</v>
      </c>
      <c r="AT459" s="162" t="s">
        <v>137</v>
      </c>
      <c r="AU459" s="162" t="s">
        <v>142</v>
      </c>
      <c r="AY459" s="14" t="s">
        <v>134</v>
      </c>
      <c r="BE459" s="163">
        <f>IF(N459="základná",J459,0)</f>
        <v>0</v>
      </c>
      <c r="BF459" s="163">
        <f>IF(N459="znížená",J459,0)</f>
        <v>354.53</v>
      </c>
      <c r="BG459" s="163">
        <f>IF(N459="zákl. prenesená",J459,0)</f>
        <v>0</v>
      </c>
      <c r="BH459" s="163">
        <f>IF(N459="zníž. prenesená",J459,0)</f>
        <v>0</v>
      </c>
      <c r="BI459" s="163">
        <f>IF(N459="nulová",J459,0)</f>
        <v>0</v>
      </c>
      <c r="BJ459" s="14" t="s">
        <v>142</v>
      </c>
      <c r="BK459" s="163">
        <f>ROUND(I459*H459,2)</f>
        <v>354.53</v>
      </c>
      <c r="BL459" s="14" t="s">
        <v>169</v>
      </c>
      <c r="BM459" s="162" t="s">
        <v>994</v>
      </c>
    </row>
    <row r="460" spans="1:65" s="2" customFormat="1" ht="19.5">
      <c r="A460" s="28"/>
      <c r="B460" s="29"/>
      <c r="C460" s="28"/>
      <c r="D460" s="164" t="s">
        <v>143</v>
      </c>
      <c r="E460" s="28"/>
      <c r="F460" s="165" t="s">
        <v>1006</v>
      </c>
      <c r="G460" s="28"/>
      <c r="H460" s="28"/>
      <c r="I460" s="28"/>
      <c r="J460" s="28"/>
      <c r="K460" s="28"/>
      <c r="L460" s="29"/>
      <c r="M460" s="166"/>
      <c r="N460" s="167"/>
      <c r="O460" s="57"/>
      <c r="P460" s="57"/>
      <c r="Q460" s="57"/>
      <c r="R460" s="57"/>
      <c r="S460" s="57"/>
      <c r="T460" s="57"/>
      <c r="U460" s="5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T460" s="14" t="s">
        <v>143</v>
      </c>
      <c r="AU460" s="14" t="s">
        <v>142</v>
      </c>
    </row>
    <row r="461" spans="1:65" s="12" customFormat="1" ht="22.9" customHeight="1">
      <c r="B461" s="138"/>
      <c r="D461" s="139" t="s">
        <v>73</v>
      </c>
      <c r="E461" s="148" t="s">
        <v>450</v>
      </c>
      <c r="F461" s="148" t="s">
        <v>451</v>
      </c>
      <c r="J461" s="149">
        <f>BK461</f>
        <v>231.31</v>
      </c>
      <c r="L461" s="138"/>
      <c r="M461" s="142"/>
      <c r="N461" s="143"/>
      <c r="O461" s="143"/>
      <c r="P461" s="144">
        <f>SUM(P462:P469)</f>
        <v>0</v>
      </c>
      <c r="Q461" s="143"/>
      <c r="R461" s="144">
        <f>SUM(R462:R469)</f>
        <v>0</v>
      </c>
      <c r="S461" s="143"/>
      <c r="T461" s="144">
        <f>SUM(T462:T469)</f>
        <v>0</v>
      </c>
      <c r="U461" s="145"/>
      <c r="AR461" s="139" t="s">
        <v>142</v>
      </c>
      <c r="AT461" s="146" t="s">
        <v>73</v>
      </c>
      <c r="AU461" s="146" t="s">
        <v>82</v>
      </c>
      <c r="AY461" s="139" t="s">
        <v>134</v>
      </c>
      <c r="BK461" s="147">
        <f>SUM(BK462:BK469)</f>
        <v>231.31</v>
      </c>
    </row>
    <row r="462" spans="1:65" s="2" customFormat="1" ht="24.2" customHeight="1">
      <c r="A462" s="28"/>
      <c r="B462" s="150"/>
      <c r="C462" s="151" t="s">
        <v>997</v>
      </c>
      <c r="D462" s="151" t="s">
        <v>137</v>
      </c>
      <c r="E462" s="152" t="s">
        <v>1166</v>
      </c>
      <c r="F462" s="153" t="s">
        <v>1167</v>
      </c>
      <c r="G462" s="154" t="s">
        <v>151</v>
      </c>
      <c r="H462" s="155">
        <v>2</v>
      </c>
      <c r="I462" s="156">
        <v>10.29</v>
      </c>
      <c r="J462" s="156">
        <f>ROUND(I462*H462,2)</f>
        <v>20.58</v>
      </c>
      <c r="K462" s="157"/>
      <c r="L462" s="29"/>
      <c r="M462" s="158" t="s">
        <v>1</v>
      </c>
      <c r="N462" s="159" t="s">
        <v>40</v>
      </c>
      <c r="O462" s="160">
        <v>0</v>
      </c>
      <c r="P462" s="160">
        <f>O462*H462</f>
        <v>0</v>
      </c>
      <c r="Q462" s="160">
        <v>0</v>
      </c>
      <c r="R462" s="160">
        <f>Q462*H462</f>
        <v>0</v>
      </c>
      <c r="S462" s="160">
        <v>0</v>
      </c>
      <c r="T462" s="160">
        <f>S462*H462</f>
        <v>0</v>
      </c>
      <c r="U462" s="161" t="s">
        <v>1</v>
      </c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R462" s="162" t="s">
        <v>169</v>
      </c>
      <c r="AT462" s="162" t="s">
        <v>137</v>
      </c>
      <c r="AU462" s="162" t="s">
        <v>142</v>
      </c>
      <c r="AY462" s="14" t="s">
        <v>134</v>
      </c>
      <c r="BE462" s="163">
        <f>IF(N462="základná",J462,0)</f>
        <v>0</v>
      </c>
      <c r="BF462" s="163">
        <f>IF(N462="znížená",J462,0)</f>
        <v>20.58</v>
      </c>
      <c r="BG462" s="163">
        <f>IF(N462="zákl. prenesená",J462,0)</f>
        <v>0</v>
      </c>
      <c r="BH462" s="163">
        <f>IF(N462="zníž. prenesená",J462,0)</f>
        <v>0</v>
      </c>
      <c r="BI462" s="163">
        <f>IF(N462="nulová",J462,0)</f>
        <v>0</v>
      </c>
      <c r="BJ462" s="14" t="s">
        <v>142</v>
      </c>
      <c r="BK462" s="163">
        <f>ROUND(I462*H462,2)</f>
        <v>20.58</v>
      </c>
      <c r="BL462" s="14" t="s">
        <v>169</v>
      </c>
      <c r="BM462" s="162" t="s">
        <v>1000</v>
      </c>
    </row>
    <row r="463" spans="1:65" s="2" customFormat="1">
      <c r="A463" s="28"/>
      <c r="B463" s="29"/>
      <c r="C463" s="28"/>
      <c r="D463" s="164" t="s">
        <v>143</v>
      </c>
      <c r="E463" s="28"/>
      <c r="F463" s="165" t="s">
        <v>1167</v>
      </c>
      <c r="G463" s="28"/>
      <c r="H463" s="28"/>
      <c r="I463" s="28"/>
      <c r="J463" s="28"/>
      <c r="K463" s="28"/>
      <c r="L463" s="29"/>
      <c r="M463" s="166"/>
      <c r="N463" s="167"/>
      <c r="O463" s="57"/>
      <c r="P463" s="57"/>
      <c r="Q463" s="57"/>
      <c r="R463" s="57"/>
      <c r="S463" s="57"/>
      <c r="T463" s="57"/>
      <c r="U463" s="5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T463" s="14" t="s">
        <v>143</v>
      </c>
      <c r="AU463" s="14" t="s">
        <v>142</v>
      </c>
    </row>
    <row r="464" spans="1:65" s="2" customFormat="1" ht="21.75" customHeight="1">
      <c r="A464" s="28"/>
      <c r="B464" s="150"/>
      <c r="C464" s="168" t="s">
        <v>736</v>
      </c>
      <c r="D464" s="168" t="s">
        <v>131</v>
      </c>
      <c r="E464" s="169" t="s">
        <v>1168</v>
      </c>
      <c r="F464" s="170" t="s">
        <v>1169</v>
      </c>
      <c r="G464" s="171" t="s">
        <v>151</v>
      </c>
      <c r="H464" s="172">
        <v>2</v>
      </c>
      <c r="I464" s="173">
        <v>98.74</v>
      </c>
      <c r="J464" s="173">
        <f>ROUND(I464*H464,2)</f>
        <v>197.48</v>
      </c>
      <c r="K464" s="174"/>
      <c r="L464" s="175"/>
      <c r="M464" s="176" t="s">
        <v>1</v>
      </c>
      <c r="N464" s="177" t="s">
        <v>40</v>
      </c>
      <c r="O464" s="160">
        <v>0</v>
      </c>
      <c r="P464" s="160">
        <f>O464*H464</f>
        <v>0</v>
      </c>
      <c r="Q464" s="160">
        <v>0</v>
      </c>
      <c r="R464" s="160">
        <f>Q464*H464</f>
        <v>0</v>
      </c>
      <c r="S464" s="160">
        <v>0</v>
      </c>
      <c r="T464" s="160">
        <f>S464*H464</f>
        <v>0</v>
      </c>
      <c r="U464" s="161" t="s">
        <v>1</v>
      </c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R464" s="162" t="s">
        <v>196</v>
      </c>
      <c r="AT464" s="162" t="s">
        <v>131</v>
      </c>
      <c r="AU464" s="162" t="s">
        <v>142</v>
      </c>
      <c r="AY464" s="14" t="s">
        <v>134</v>
      </c>
      <c r="BE464" s="163">
        <f>IF(N464="základná",J464,0)</f>
        <v>0</v>
      </c>
      <c r="BF464" s="163">
        <f>IF(N464="znížená",J464,0)</f>
        <v>197.48</v>
      </c>
      <c r="BG464" s="163">
        <f>IF(N464="zákl. prenesená",J464,0)</f>
        <v>0</v>
      </c>
      <c r="BH464" s="163">
        <f>IF(N464="zníž. prenesená",J464,0)</f>
        <v>0</v>
      </c>
      <c r="BI464" s="163">
        <f>IF(N464="nulová",J464,0)</f>
        <v>0</v>
      </c>
      <c r="BJ464" s="14" t="s">
        <v>142</v>
      </c>
      <c r="BK464" s="163">
        <f>ROUND(I464*H464,2)</f>
        <v>197.48</v>
      </c>
      <c r="BL464" s="14" t="s">
        <v>169</v>
      </c>
      <c r="BM464" s="162" t="s">
        <v>1003</v>
      </c>
    </row>
    <row r="465" spans="1:65" s="2" customFormat="1">
      <c r="A465" s="28"/>
      <c r="B465" s="29"/>
      <c r="C465" s="28"/>
      <c r="D465" s="164" t="s">
        <v>143</v>
      </c>
      <c r="E465" s="28"/>
      <c r="F465" s="165" t="s">
        <v>1169</v>
      </c>
      <c r="G465" s="28"/>
      <c r="H465" s="28"/>
      <c r="I465" s="28"/>
      <c r="J465" s="28"/>
      <c r="K465" s="28"/>
      <c r="L465" s="29"/>
      <c r="M465" s="166"/>
      <c r="N465" s="167"/>
      <c r="O465" s="57"/>
      <c r="P465" s="57"/>
      <c r="Q465" s="57"/>
      <c r="R465" s="57"/>
      <c r="S465" s="57"/>
      <c r="T465" s="57"/>
      <c r="U465" s="5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T465" s="14" t="s">
        <v>143</v>
      </c>
      <c r="AU465" s="14" t="s">
        <v>142</v>
      </c>
    </row>
    <row r="466" spans="1:65" s="2" customFormat="1" ht="24.2" customHeight="1">
      <c r="A466" s="28"/>
      <c r="B466" s="150"/>
      <c r="C466" s="151" t="s">
        <v>1004</v>
      </c>
      <c r="D466" s="151" t="s">
        <v>137</v>
      </c>
      <c r="E466" s="152" t="s">
        <v>1170</v>
      </c>
      <c r="F466" s="153" t="s">
        <v>1171</v>
      </c>
      <c r="G466" s="154" t="s">
        <v>151</v>
      </c>
      <c r="H466" s="155">
        <v>2</v>
      </c>
      <c r="I466" s="156">
        <v>4.58</v>
      </c>
      <c r="J466" s="156">
        <f>ROUND(I466*H466,2)</f>
        <v>9.16</v>
      </c>
      <c r="K466" s="157"/>
      <c r="L466" s="29"/>
      <c r="M466" s="158" t="s">
        <v>1</v>
      </c>
      <c r="N466" s="159" t="s">
        <v>40</v>
      </c>
      <c r="O466" s="160">
        <v>0</v>
      </c>
      <c r="P466" s="160">
        <f>O466*H466</f>
        <v>0</v>
      </c>
      <c r="Q466" s="160">
        <v>0</v>
      </c>
      <c r="R466" s="160">
        <f>Q466*H466</f>
        <v>0</v>
      </c>
      <c r="S466" s="160">
        <v>0</v>
      </c>
      <c r="T466" s="160">
        <f>S466*H466</f>
        <v>0</v>
      </c>
      <c r="U466" s="161" t="s">
        <v>1</v>
      </c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R466" s="162" t="s">
        <v>169</v>
      </c>
      <c r="AT466" s="162" t="s">
        <v>137</v>
      </c>
      <c r="AU466" s="162" t="s">
        <v>142</v>
      </c>
      <c r="AY466" s="14" t="s">
        <v>134</v>
      </c>
      <c r="BE466" s="163">
        <f>IF(N466="základná",J466,0)</f>
        <v>0</v>
      </c>
      <c r="BF466" s="163">
        <f>IF(N466="znížená",J466,0)</f>
        <v>9.16</v>
      </c>
      <c r="BG466" s="163">
        <f>IF(N466="zákl. prenesená",J466,0)</f>
        <v>0</v>
      </c>
      <c r="BH466" s="163">
        <f>IF(N466="zníž. prenesená",J466,0)</f>
        <v>0</v>
      </c>
      <c r="BI466" s="163">
        <f>IF(N466="nulová",J466,0)</f>
        <v>0</v>
      </c>
      <c r="BJ466" s="14" t="s">
        <v>142</v>
      </c>
      <c r="BK466" s="163">
        <f>ROUND(I466*H466,2)</f>
        <v>9.16</v>
      </c>
      <c r="BL466" s="14" t="s">
        <v>169</v>
      </c>
      <c r="BM466" s="162" t="s">
        <v>1007</v>
      </c>
    </row>
    <row r="467" spans="1:65" s="2" customFormat="1" ht="19.5">
      <c r="A467" s="28"/>
      <c r="B467" s="29"/>
      <c r="C467" s="28"/>
      <c r="D467" s="164" t="s">
        <v>143</v>
      </c>
      <c r="E467" s="28"/>
      <c r="F467" s="165" t="s">
        <v>1171</v>
      </c>
      <c r="G467" s="28"/>
      <c r="H467" s="28"/>
      <c r="I467" s="28"/>
      <c r="J467" s="28"/>
      <c r="K467" s="28"/>
      <c r="L467" s="29"/>
      <c r="M467" s="166"/>
      <c r="N467" s="167"/>
      <c r="O467" s="57"/>
      <c r="P467" s="57"/>
      <c r="Q467" s="57"/>
      <c r="R467" s="57"/>
      <c r="S467" s="57"/>
      <c r="T467" s="57"/>
      <c r="U467" s="5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T467" s="14" t="s">
        <v>143</v>
      </c>
      <c r="AU467" s="14" t="s">
        <v>142</v>
      </c>
    </row>
    <row r="468" spans="1:65" s="2" customFormat="1" ht="33" customHeight="1">
      <c r="A468" s="28"/>
      <c r="B468" s="150"/>
      <c r="C468" s="151" t="s">
        <v>740</v>
      </c>
      <c r="D468" s="151" t="s">
        <v>137</v>
      </c>
      <c r="E468" s="152" t="s">
        <v>1172</v>
      </c>
      <c r="F468" s="153" t="s">
        <v>1173</v>
      </c>
      <c r="G468" s="154" t="s">
        <v>263</v>
      </c>
      <c r="H468" s="155">
        <v>2.39</v>
      </c>
      <c r="I468" s="156">
        <v>1.71</v>
      </c>
      <c r="J468" s="156">
        <f>ROUND(I468*H468,2)</f>
        <v>4.09</v>
      </c>
      <c r="K468" s="157"/>
      <c r="L468" s="29"/>
      <c r="M468" s="158" t="s">
        <v>1</v>
      </c>
      <c r="N468" s="159" t="s">
        <v>40</v>
      </c>
      <c r="O468" s="160">
        <v>0</v>
      </c>
      <c r="P468" s="160">
        <f>O468*H468</f>
        <v>0</v>
      </c>
      <c r="Q468" s="160">
        <v>0</v>
      </c>
      <c r="R468" s="160">
        <f>Q468*H468</f>
        <v>0</v>
      </c>
      <c r="S468" s="160">
        <v>0</v>
      </c>
      <c r="T468" s="160">
        <f>S468*H468</f>
        <v>0</v>
      </c>
      <c r="U468" s="161" t="s">
        <v>1</v>
      </c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R468" s="162" t="s">
        <v>169</v>
      </c>
      <c r="AT468" s="162" t="s">
        <v>137</v>
      </c>
      <c r="AU468" s="162" t="s">
        <v>142</v>
      </c>
      <c r="AY468" s="14" t="s">
        <v>134</v>
      </c>
      <c r="BE468" s="163">
        <f>IF(N468="základná",J468,0)</f>
        <v>0</v>
      </c>
      <c r="BF468" s="163">
        <f>IF(N468="znížená",J468,0)</f>
        <v>4.09</v>
      </c>
      <c r="BG468" s="163">
        <f>IF(N468="zákl. prenesená",J468,0)</f>
        <v>0</v>
      </c>
      <c r="BH468" s="163">
        <f>IF(N468="zníž. prenesená",J468,0)</f>
        <v>0</v>
      </c>
      <c r="BI468" s="163">
        <f>IF(N468="nulová",J468,0)</f>
        <v>0</v>
      </c>
      <c r="BJ468" s="14" t="s">
        <v>142</v>
      </c>
      <c r="BK468" s="163">
        <f>ROUND(I468*H468,2)</f>
        <v>4.09</v>
      </c>
      <c r="BL468" s="14" t="s">
        <v>169</v>
      </c>
      <c r="BM468" s="162" t="s">
        <v>1010</v>
      </c>
    </row>
    <row r="469" spans="1:65" s="2" customFormat="1" ht="19.5">
      <c r="A469" s="28"/>
      <c r="B469" s="29"/>
      <c r="C469" s="28"/>
      <c r="D469" s="164" t="s">
        <v>143</v>
      </c>
      <c r="E469" s="28"/>
      <c r="F469" s="165" t="s">
        <v>1173</v>
      </c>
      <c r="G469" s="28"/>
      <c r="H469" s="28"/>
      <c r="I469" s="28"/>
      <c r="J469" s="28"/>
      <c r="K469" s="28"/>
      <c r="L469" s="29"/>
      <c r="M469" s="166"/>
      <c r="N469" s="167"/>
      <c r="O469" s="57"/>
      <c r="P469" s="57"/>
      <c r="Q469" s="57"/>
      <c r="R469" s="57"/>
      <c r="S469" s="57"/>
      <c r="T469" s="57"/>
      <c r="U469" s="5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T469" s="14" t="s">
        <v>143</v>
      </c>
      <c r="AU469" s="14" t="s">
        <v>142</v>
      </c>
    </row>
    <row r="470" spans="1:65" s="12" customFormat="1" ht="22.9" customHeight="1">
      <c r="B470" s="138"/>
      <c r="D470" s="139" t="s">
        <v>73</v>
      </c>
      <c r="E470" s="148" t="s">
        <v>1041</v>
      </c>
      <c r="F470" s="148" t="s">
        <v>1042</v>
      </c>
      <c r="J470" s="149">
        <f>BK470</f>
        <v>484.14000000000004</v>
      </c>
      <c r="L470" s="138"/>
      <c r="M470" s="142"/>
      <c r="N470" s="143"/>
      <c r="O470" s="143"/>
      <c r="P470" s="144">
        <f>SUM(P471:P484)</f>
        <v>0</v>
      </c>
      <c r="Q470" s="143"/>
      <c r="R470" s="144">
        <f>SUM(R471:R484)</f>
        <v>0</v>
      </c>
      <c r="S470" s="143"/>
      <c r="T470" s="144">
        <f>SUM(T471:T484)</f>
        <v>0</v>
      </c>
      <c r="U470" s="145"/>
      <c r="AR470" s="139" t="s">
        <v>142</v>
      </c>
      <c r="AT470" s="146" t="s">
        <v>73</v>
      </c>
      <c r="AU470" s="146" t="s">
        <v>82</v>
      </c>
      <c r="AY470" s="139" t="s">
        <v>134</v>
      </c>
      <c r="BK470" s="147">
        <f>SUM(BK471:BK484)</f>
        <v>484.14000000000004</v>
      </c>
    </row>
    <row r="471" spans="1:65" s="2" customFormat="1" ht="24.2" customHeight="1">
      <c r="A471" s="28"/>
      <c r="B471" s="150"/>
      <c r="C471" s="151" t="s">
        <v>1011</v>
      </c>
      <c r="D471" s="151" t="s">
        <v>137</v>
      </c>
      <c r="E471" s="152" t="s">
        <v>1044</v>
      </c>
      <c r="F471" s="153" t="s">
        <v>1045</v>
      </c>
      <c r="G471" s="154" t="s">
        <v>401</v>
      </c>
      <c r="H471" s="155">
        <v>15</v>
      </c>
      <c r="I471" s="156">
        <v>1.1399999999999999</v>
      </c>
      <c r="J471" s="156">
        <f>ROUND(I471*H471,2)</f>
        <v>17.100000000000001</v>
      </c>
      <c r="K471" s="157"/>
      <c r="L471" s="29"/>
      <c r="M471" s="158" t="s">
        <v>1</v>
      </c>
      <c r="N471" s="159" t="s">
        <v>40</v>
      </c>
      <c r="O471" s="160">
        <v>0</v>
      </c>
      <c r="P471" s="160">
        <f>O471*H471</f>
        <v>0</v>
      </c>
      <c r="Q471" s="160">
        <v>0</v>
      </c>
      <c r="R471" s="160">
        <f>Q471*H471</f>
        <v>0</v>
      </c>
      <c r="S471" s="160">
        <v>0</v>
      </c>
      <c r="T471" s="160">
        <f>S471*H471</f>
        <v>0</v>
      </c>
      <c r="U471" s="161" t="s">
        <v>1</v>
      </c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R471" s="162" t="s">
        <v>169</v>
      </c>
      <c r="AT471" s="162" t="s">
        <v>137</v>
      </c>
      <c r="AU471" s="162" t="s">
        <v>142</v>
      </c>
      <c r="AY471" s="14" t="s">
        <v>134</v>
      </c>
      <c r="BE471" s="163">
        <f>IF(N471="základná",J471,0)</f>
        <v>0</v>
      </c>
      <c r="BF471" s="163">
        <f>IF(N471="znížená",J471,0)</f>
        <v>17.100000000000001</v>
      </c>
      <c r="BG471" s="163">
        <f>IF(N471="zákl. prenesená",J471,0)</f>
        <v>0</v>
      </c>
      <c r="BH471" s="163">
        <f>IF(N471="zníž. prenesená",J471,0)</f>
        <v>0</v>
      </c>
      <c r="BI471" s="163">
        <f>IF(N471="nulová",J471,0)</f>
        <v>0</v>
      </c>
      <c r="BJ471" s="14" t="s">
        <v>142</v>
      </c>
      <c r="BK471" s="163">
        <f>ROUND(I471*H471,2)</f>
        <v>17.100000000000001</v>
      </c>
      <c r="BL471" s="14" t="s">
        <v>169</v>
      </c>
      <c r="BM471" s="162" t="s">
        <v>1014</v>
      </c>
    </row>
    <row r="472" spans="1:65" s="2" customFormat="1" ht="19.5">
      <c r="A472" s="28"/>
      <c r="B472" s="29"/>
      <c r="C472" s="28"/>
      <c r="D472" s="164" t="s">
        <v>143</v>
      </c>
      <c r="E472" s="28"/>
      <c r="F472" s="165" t="s">
        <v>1045</v>
      </c>
      <c r="G472" s="28"/>
      <c r="H472" s="28"/>
      <c r="I472" s="28"/>
      <c r="J472" s="28"/>
      <c r="K472" s="28"/>
      <c r="L472" s="29"/>
      <c r="M472" s="166"/>
      <c r="N472" s="167"/>
      <c r="O472" s="57"/>
      <c r="P472" s="57"/>
      <c r="Q472" s="57"/>
      <c r="R472" s="57"/>
      <c r="S472" s="57"/>
      <c r="T472" s="57"/>
      <c r="U472" s="5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T472" s="14" t="s">
        <v>143</v>
      </c>
      <c r="AU472" s="14" t="s">
        <v>142</v>
      </c>
    </row>
    <row r="473" spans="1:65" s="2" customFormat="1" ht="24.2" customHeight="1">
      <c r="A473" s="28"/>
      <c r="B473" s="150"/>
      <c r="C473" s="151" t="s">
        <v>743</v>
      </c>
      <c r="D473" s="151" t="s">
        <v>137</v>
      </c>
      <c r="E473" s="152" t="s">
        <v>1047</v>
      </c>
      <c r="F473" s="153" t="s">
        <v>1048</v>
      </c>
      <c r="G473" s="154" t="s">
        <v>401</v>
      </c>
      <c r="H473" s="155">
        <v>15</v>
      </c>
      <c r="I473" s="156">
        <v>5.52</v>
      </c>
      <c r="J473" s="156">
        <f>ROUND(I473*H473,2)</f>
        <v>82.8</v>
      </c>
      <c r="K473" s="157"/>
      <c r="L473" s="29"/>
      <c r="M473" s="158" t="s">
        <v>1</v>
      </c>
      <c r="N473" s="159" t="s">
        <v>40</v>
      </c>
      <c r="O473" s="160">
        <v>0</v>
      </c>
      <c r="P473" s="160">
        <f>O473*H473</f>
        <v>0</v>
      </c>
      <c r="Q473" s="160">
        <v>0</v>
      </c>
      <c r="R473" s="160">
        <f>Q473*H473</f>
        <v>0</v>
      </c>
      <c r="S473" s="160">
        <v>0</v>
      </c>
      <c r="T473" s="160">
        <f>S473*H473</f>
        <v>0</v>
      </c>
      <c r="U473" s="161" t="s">
        <v>1</v>
      </c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R473" s="162" t="s">
        <v>169</v>
      </c>
      <c r="AT473" s="162" t="s">
        <v>137</v>
      </c>
      <c r="AU473" s="162" t="s">
        <v>142</v>
      </c>
      <c r="AY473" s="14" t="s">
        <v>134</v>
      </c>
      <c r="BE473" s="163">
        <f>IF(N473="základná",J473,0)</f>
        <v>0</v>
      </c>
      <c r="BF473" s="163">
        <f>IF(N473="znížená",J473,0)</f>
        <v>82.8</v>
      </c>
      <c r="BG473" s="163">
        <f>IF(N473="zákl. prenesená",J473,0)</f>
        <v>0</v>
      </c>
      <c r="BH473" s="163">
        <f>IF(N473="zníž. prenesená",J473,0)</f>
        <v>0</v>
      </c>
      <c r="BI473" s="163">
        <f>IF(N473="nulová",J473,0)</f>
        <v>0</v>
      </c>
      <c r="BJ473" s="14" t="s">
        <v>142</v>
      </c>
      <c r="BK473" s="163">
        <f>ROUND(I473*H473,2)</f>
        <v>82.8</v>
      </c>
      <c r="BL473" s="14" t="s">
        <v>169</v>
      </c>
      <c r="BM473" s="162" t="s">
        <v>1017</v>
      </c>
    </row>
    <row r="474" spans="1:65" s="2" customFormat="1" ht="19.5">
      <c r="A474" s="28"/>
      <c r="B474" s="29"/>
      <c r="C474" s="28"/>
      <c r="D474" s="164" t="s">
        <v>143</v>
      </c>
      <c r="E474" s="28"/>
      <c r="F474" s="165" t="s">
        <v>1048</v>
      </c>
      <c r="G474" s="28"/>
      <c r="H474" s="28"/>
      <c r="I474" s="28"/>
      <c r="J474" s="28"/>
      <c r="K474" s="28"/>
      <c r="L474" s="29"/>
      <c r="M474" s="166"/>
      <c r="N474" s="167"/>
      <c r="O474" s="57"/>
      <c r="P474" s="57"/>
      <c r="Q474" s="57"/>
      <c r="R474" s="57"/>
      <c r="S474" s="57"/>
      <c r="T474" s="57"/>
      <c r="U474" s="5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T474" s="14" t="s">
        <v>143</v>
      </c>
      <c r="AU474" s="14" t="s">
        <v>142</v>
      </c>
    </row>
    <row r="475" spans="1:65" s="2" customFormat="1" ht="24.2" customHeight="1">
      <c r="A475" s="28"/>
      <c r="B475" s="150"/>
      <c r="C475" s="151" t="s">
        <v>1018</v>
      </c>
      <c r="D475" s="151" t="s">
        <v>137</v>
      </c>
      <c r="E475" s="152" t="s">
        <v>1051</v>
      </c>
      <c r="F475" s="153" t="s">
        <v>1052</v>
      </c>
      <c r="G475" s="154" t="s">
        <v>401</v>
      </c>
      <c r="H475" s="155">
        <v>15</v>
      </c>
      <c r="I475" s="156">
        <v>2.9</v>
      </c>
      <c r="J475" s="156">
        <f>ROUND(I475*H475,2)</f>
        <v>43.5</v>
      </c>
      <c r="K475" s="157"/>
      <c r="L475" s="29"/>
      <c r="M475" s="158" t="s">
        <v>1</v>
      </c>
      <c r="N475" s="159" t="s">
        <v>40</v>
      </c>
      <c r="O475" s="160">
        <v>0</v>
      </c>
      <c r="P475" s="160">
        <f>O475*H475</f>
        <v>0</v>
      </c>
      <c r="Q475" s="160">
        <v>0</v>
      </c>
      <c r="R475" s="160">
        <f>Q475*H475</f>
        <v>0</v>
      </c>
      <c r="S475" s="160">
        <v>0</v>
      </c>
      <c r="T475" s="160">
        <f>S475*H475</f>
        <v>0</v>
      </c>
      <c r="U475" s="161" t="s">
        <v>1</v>
      </c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R475" s="162" t="s">
        <v>169</v>
      </c>
      <c r="AT475" s="162" t="s">
        <v>137</v>
      </c>
      <c r="AU475" s="162" t="s">
        <v>142</v>
      </c>
      <c r="AY475" s="14" t="s">
        <v>134</v>
      </c>
      <c r="BE475" s="163">
        <f>IF(N475="základná",J475,0)</f>
        <v>0</v>
      </c>
      <c r="BF475" s="163">
        <f>IF(N475="znížená",J475,0)</f>
        <v>43.5</v>
      </c>
      <c r="BG475" s="163">
        <f>IF(N475="zákl. prenesená",J475,0)</f>
        <v>0</v>
      </c>
      <c r="BH475" s="163">
        <f>IF(N475="zníž. prenesená",J475,0)</f>
        <v>0</v>
      </c>
      <c r="BI475" s="163">
        <f>IF(N475="nulová",J475,0)</f>
        <v>0</v>
      </c>
      <c r="BJ475" s="14" t="s">
        <v>142</v>
      </c>
      <c r="BK475" s="163">
        <f>ROUND(I475*H475,2)</f>
        <v>43.5</v>
      </c>
      <c r="BL475" s="14" t="s">
        <v>169</v>
      </c>
      <c r="BM475" s="162" t="s">
        <v>1021</v>
      </c>
    </row>
    <row r="476" spans="1:65" s="2" customFormat="1" ht="19.5">
      <c r="A476" s="28"/>
      <c r="B476" s="29"/>
      <c r="C476" s="28"/>
      <c r="D476" s="164" t="s">
        <v>143</v>
      </c>
      <c r="E476" s="28"/>
      <c r="F476" s="165" t="s">
        <v>1052</v>
      </c>
      <c r="G476" s="28"/>
      <c r="H476" s="28"/>
      <c r="I476" s="28"/>
      <c r="J476" s="28"/>
      <c r="K476" s="28"/>
      <c r="L476" s="29"/>
      <c r="M476" s="166"/>
      <c r="N476" s="167"/>
      <c r="O476" s="57"/>
      <c r="P476" s="57"/>
      <c r="Q476" s="57"/>
      <c r="R476" s="57"/>
      <c r="S476" s="57"/>
      <c r="T476" s="57"/>
      <c r="U476" s="5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T476" s="14" t="s">
        <v>143</v>
      </c>
      <c r="AU476" s="14" t="s">
        <v>142</v>
      </c>
    </row>
    <row r="477" spans="1:65" s="2" customFormat="1" ht="37.9" customHeight="1">
      <c r="A477" s="28"/>
      <c r="B477" s="150"/>
      <c r="C477" s="151" t="s">
        <v>749</v>
      </c>
      <c r="D477" s="151" t="s">
        <v>137</v>
      </c>
      <c r="E477" s="152" t="s">
        <v>1174</v>
      </c>
      <c r="F477" s="153" t="s">
        <v>1175</v>
      </c>
      <c r="G477" s="154" t="s">
        <v>401</v>
      </c>
      <c r="H477" s="155">
        <v>88.31</v>
      </c>
      <c r="I477" s="156">
        <v>3.14</v>
      </c>
      <c r="J477" s="156">
        <f>ROUND(I477*H477,2)</f>
        <v>277.29000000000002</v>
      </c>
      <c r="K477" s="157"/>
      <c r="L477" s="29"/>
      <c r="M477" s="158" t="s">
        <v>1</v>
      </c>
      <c r="N477" s="159" t="s">
        <v>40</v>
      </c>
      <c r="O477" s="160">
        <v>0</v>
      </c>
      <c r="P477" s="160">
        <f>O477*H477</f>
        <v>0</v>
      </c>
      <c r="Q477" s="160">
        <v>0</v>
      </c>
      <c r="R477" s="160">
        <f>Q477*H477</f>
        <v>0</v>
      </c>
      <c r="S477" s="160">
        <v>0</v>
      </c>
      <c r="T477" s="160">
        <f>S477*H477</f>
        <v>0</v>
      </c>
      <c r="U477" s="161" t="s">
        <v>1</v>
      </c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R477" s="162" t="s">
        <v>169</v>
      </c>
      <c r="AT477" s="162" t="s">
        <v>137</v>
      </c>
      <c r="AU477" s="162" t="s">
        <v>142</v>
      </c>
      <c r="AY477" s="14" t="s">
        <v>134</v>
      </c>
      <c r="BE477" s="163">
        <f>IF(N477="základná",J477,0)</f>
        <v>0</v>
      </c>
      <c r="BF477" s="163">
        <f>IF(N477="znížená",J477,0)</f>
        <v>277.29000000000002</v>
      </c>
      <c r="BG477" s="163">
        <f>IF(N477="zákl. prenesená",J477,0)</f>
        <v>0</v>
      </c>
      <c r="BH477" s="163">
        <f>IF(N477="zníž. prenesená",J477,0)</f>
        <v>0</v>
      </c>
      <c r="BI477" s="163">
        <f>IF(N477="nulová",J477,0)</f>
        <v>0</v>
      </c>
      <c r="BJ477" s="14" t="s">
        <v>142</v>
      </c>
      <c r="BK477" s="163">
        <f>ROUND(I477*H477,2)</f>
        <v>277.29000000000002</v>
      </c>
      <c r="BL477" s="14" t="s">
        <v>169</v>
      </c>
      <c r="BM477" s="162" t="s">
        <v>1024</v>
      </c>
    </row>
    <row r="478" spans="1:65" s="2" customFormat="1" ht="19.5">
      <c r="A478" s="28"/>
      <c r="B478" s="29"/>
      <c r="C478" s="28"/>
      <c r="D478" s="164" t="s">
        <v>143</v>
      </c>
      <c r="E478" s="28"/>
      <c r="F478" s="165" t="s">
        <v>1175</v>
      </c>
      <c r="G478" s="28"/>
      <c r="H478" s="28"/>
      <c r="I478" s="28"/>
      <c r="J478" s="28"/>
      <c r="K478" s="28"/>
      <c r="L478" s="29"/>
      <c r="M478" s="166"/>
      <c r="N478" s="167"/>
      <c r="O478" s="57"/>
      <c r="P478" s="57"/>
      <c r="Q478" s="57"/>
      <c r="R478" s="57"/>
      <c r="S478" s="57"/>
      <c r="T478" s="57"/>
      <c r="U478" s="5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T478" s="14" t="s">
        <v>143</v>
      </c>
      <c r="AU478" s="14" t="s">
        <v>142</v>
      </c>
    </row>
    <row r="479" spans="1:65" s="2" customFormat="1" ht="21.75" customHeight="1">
      <c r="A479" s="28"/>
      <c r="B479" s="150"/>
      <c r="C479" s="151" t="s">
        <v>1025</v>
      </c>
      <c r="D479" s="151" t="s">
        <v>137</v>
      </c>
      <c r="E479" s="152" t="s">
        <v>1054</v>
      </c>
      <c r="F479" s="153" t="s">
        <v>1055</v>
      </c>
      <c r="G479" s="154" t="s">
        <v>401</v>
      </c>
      <c r="H479" s="155">
        <v>15</v>
      </c>
      <c r="I479" s="156">
        <v>2.38</v>
      </c>
      <c r="J479" s="156">
        <f>ROUND(I479*H479,2)</f>
        <v>35.700000000000003</v>
      </c>
      <c r="K479" s="157"/>
      <c r="L479" s="29"/>
      <c r="M479" s="158" t="s">
        <v>1</v>
      </c>
      <c r="N479" s="159" t="s">
        <v>40</v>
      </c>
      <c r="O479" s="160">
        <v>0</v>
      </c>
      <c r="P479" s="160">
        <f>O479*H479</f>
        <v>0</v>
      </c>
      <c r="Q479" s="160">
        <v>0</v>
      </c>
      <c r="R479" s="160">
        <f>Q479*H479</f>
        <v>0</v>
      </c>
      <c r="S479" s="160">
        <v>0</v>
      </c>
      <c r="T479" s="160">
        <f>S479*H479</f>
        <v>0</v>
      </c>
      <c r="U479" s="161" t="s">
        <v>1</v>
      </c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R479" s="162" t="s">
        <v>169</v>
      </c>
      <c r="AT479" s="162" t="s">
        <v>137</v>
      </c>
      <c r="AU479" s="162" t="s">
        <v>142</v>
      </c>
      <c r="AY479" s="14" t="s">
        <v>134</v>
      </c>
      <c r="BE479" s="163">
        <f>IF(N479="základná",J479,0)</f>
        <v>0</v>
      </c>
      <c r="BF479" s="163">
        <f>IF(N479="znížená",J479,0)</f>
        <v>35.700000000000003</v>
      </c>
      <c r="BG479" s="163">
        <f>IF(N479="zákl. prenesená",J479,0)</f>
        <v>0</v>
      </c>
      <c r="BH479" s="163">
        <f>IF(N479="zníž. prenesená",J479,0)</f>
        <v>0</v>
      </c>
      <c r="BI479" s="163">
        <f>IF(N479="nulová",J479,0)</f>
        <v>0</v>
      </c>
      <c r="BJ479" s="14" t="s">
        <v>142</v>
      </c>
      <c r="BK479" s="163">
        <f>ROUND(I479*H479,2)</f>
        <v>35.700000000000003</v>
      </c>
      <c r="BL479" s="14" t="s">
        <v>169</v>
      </c>
      <c r="BM479" s="162" t="s">
        <v>1028</v>
      </c>
    </row>
    <row r="480" spans="1:65" s="2" customFormat="1">
      <c r="A480" s="28"/>
      <c r="B480" s="29"/>
      <c r="C480" s="28"/>
      <c r="D480" s="164" t="s">
        <v>143</v>
      </c>
      <c r="E480" s="28"/>
      <c r="F480" s="165" t="s">
        <v>1055</v>
      </c>
      <c r="G480" s="28"/>
      <c r="H480" s="28"/>
      <c r="I480" s="28"/>
      <c r="J480" s="28"/>
      <c r="K480" s="28"/>
      <c r="L480" s="29"/>
      <c r="M480" s="166"/>
      <c r="N480" s="167"/>
      <c r="O480" s="57"/>
      <c r="P480" s="57"/>
      <c r="Q480" s="57"/>
      <c r="R480" s="57"/>
      <c r="S480" s="57"/>
      <c r="T480" s="57"/>
      <c r="U480" s="5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T480" s="14" t="s">
        <v>143</v>
      </c>
      <c r="AU480" s="14" t="s">
        <v>142</v>
      </c>
    </row>
    <row r="481" spans="1:65" s="2" customFormat="1" ht="16.5" customHeight="1">
      <c r="A481" s="28"/>
      <c r="B481" s="150"/>
      <c r="C481" s="151" t="s">
        <v>754</v>
      </c>
      <c r="D481" s="151" t="s">
        <v>137</v>
      </c>
      <c r="E481" s="152" t="s">
        <v>1058</v>
      </c>
      <c r="F481" s="153" t="s">
        <v>1059</v>
      </c>
      <c r="G481" s="154" t="s">
        <v>401</v>
      </c>
      <c r="H481" s="155">
        <v>15</v>
      </c>
      <c r="I481" s="156">
        <v>1.1399999999999999</v>
      </c>
      <c r="J481" s="156">
        <f>ROUND(I481*H481,2)</f>
        <v>17.100000000000001</v>
      </c>
      <c r="K481" s="157"/>
      <c r="L481" s="29"/>
      <c r="M481" s="158" t="s">
        <v>1</v>
      </c>
      <c r="N481" s="159" t="s">
        <v>40</v>
      </c>
      <c r="O481" s="160">
        <v>0</v>
      </c>
      <c r="P481" s="160">
        <f>O481*H481</f>
        <v>0</v>
      </c>
      <c r="Q481" s="160">
        <v>0</v>
      </c>
      <c r="R481" s="160">
        <f>Q481*H481</f>
        <v>0</v>
      </c>
      <c r="S481" s="160">
        <v>0</v>
      </c>
      <c r="T481" s="160">
        <f>S481*H481</f>
        <v>0</v>
      </c>
      <c r="U481" s="161" t="s">
        <v>1</v>
      </c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R481" s="162" t="s">
        <v>169</v>
      </c>
      <c r="AT481" s="162" t="s">
        <v>137</v>
      </c>
      <c r="AU481" s="162" t="s">
        <v>142</v>
      </c>
      <c r="AY481" s="14" t="s">
        <v>134</v>
      </c>
      <c r="BE481" s="163">
        <f>IF(N481="základná",J481,0)</f>
        <v>0</v>
      </c>
      <c r="BF481" s="163">
        <f>IF(N481="znížená",J481,0)</f>
        <v>17.100000000000001</v>
      </c>
      <c r="BG481" s="163">
        <f>IF(N481="zákl. prenesená",J481,0)</f>
        <v>0</v>
      </c>
      <c r="BH481" s="163">
        <f>IF(N481="zníž. prenesená",J481,0)</f>
        <v>0</v>
      </c>
      <c r="BI481" s="163">
        <f>IF(N481="nulová",J481,0)</f>
        <v>0</v>
      </c>
      <c r="BJ481" s="14" t="s">
        <v>142</v>
      </c>
      <c r="BK481" s="163">
        <f>ROUND(I481*H481,2)</f>
        <v>17.100000000000001</v>
      </c>
      <c r="BL481" s="14" t="s">
        <v>169</v>
      </c>
      <c r="BM481" s="162" t="s">
        <v>1031</v>
      </c>
    </row>
    <row r="482" spans="1:65" s="2" customFormat="1">
      <c r="A482" s="28"/>
      <c r="B482" s="29"/>
      <c r="C482" s="28"/>
      <c r="D482" s="164" t="s">
        <v>143</v>
      </c>
      <c r="E482" s="28"/>
      <c r="F482" s="165" t="s">
        <v>1059</v>
      </c>
      <c r="G482" s="28"/>
      <c r="H482" s="28"/>
      <c r="I482" s="28"/>
      <c r="J482" s="28"/>
      <c r="K482" s="28"/>
      <c r="L482" s="29"/>
      <c r="M482" s="166"/>
      <c r="N482" s="167"/>
      <c r="O482" s="57"/>
      <c r="P482" s="57"/>
      <c r="Q482" s="57"/>
      <c r="R482" s="57"/>
      <c r="S482" s="57"/>
      <c r="T482" s="57"/>
      <c r="U482" s="5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T482" s="14" t="s">
        <v>143</v>
      </c>
      <c r="AU482" s="14" t="s">
        <v>142</v>
      </c>
    </row>
    <row r="483" spans="1:65" s="2" customFormat="1" ht="24.2" customHeight="1">
      <c r="A483" s="28"/>
      <c r="B483" s="150"/>
      <c r="C483" s="151" t="s">
        <v>1032</v>
      </c>
      <c r="D483" s="151" t="s">
        <v>137</v>
      </c>
      <c r="E483" s="152" t="s">
        <v>1061</v>
      </c>
      <c r="F483" s="153" t="s">
        <v>1062</v>
      </c>
      <c r="G483" s="154" t="s">
        <v>401</v>
      </c>
      <c r="H483" s="155">
        <v>15</v>
      </c>
      <c r="I483" s="156">
        <v>0.71</v>
      </c>
      <c r="J483" s="156">
        <f>ROUND(I483*H483,2)</f>
        <v>10.65</v>
      </c>
      <c r="K483" s="157"/>
      <c r="L483" s="29"/>
      <c r="M483" s="158" t="s">
        <v>1</v>
      </c>
      <c r="N483" s="159" t="s">
        <v>40</v>
      </c>
      <c r="O483" s="160">
        <v>0</v>
      </c>
      <c r="P483" s="160">
        <f>O483*H483</f>
        <v>0</v>
      </c>
      <c r="Q483" s="160">
        <v>0</v>
      </c>
      <c r="R483" s="160">
        <f>Q483*H483</f>
        <v>0</v>
      </c>
      <c r="S483" s="160">
        <v>0</v>
      </c>
      <c r="T483" s="160">
        <f>S483*H483</f>
        <v>0</v>
      </c>
      <c r="U483" s="161" t="s">
        <v>1</v>
      </c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R483" s="162" t="s">
        <v>169</v>
      </c>
      <c r="AT483" s="162" t="s">
        <v>137</v>
      </c>
      <c r="AU483" s="162" t="s">
        <v>142</v>
      </c>
      <c r="AY483" s="14" t="s">
        <v>134</v>
      </c>
      <c r="BE483" s="163">
        <f>IF(N483="základná",J483,0)</f>
        <v>0</v>
      </c>
      <c r="BF483" s="163">
        <f>IF(N483="znížená",J483,0)</f>
        <v>10.65</v>
      </c>
      <c r="BG483" s="163">
        <f>IF(N483="zákl. prenesená",J483,0)</f>
        <v>0</v>
      </c>
      <c r="BH483" s="163">
        <f>IF(N483="zníž. prenesená",J483,0)</f>
        <v>0</v>
      </c>
      <c r="BI483" s="163">
        <f>IF(N483="nulová",J483,0)</f>
        <v>0</v>
      </c>
      <c r="BJ483" s="14" t="s">
        <v>142</v>
      </c>
      <c r="BK483" s="163">
        <f>ROUND(I483*H483,2)</f>
        <v>10.65</v>
      </c>
      <c r="BL483" s="14" t="s">
        <v>169</v>
      </c>
      <c r="BM483" s="162" t="s">
        <v>1035</v>
      </c>
    </row>
    <row r="484" spans="1:65" s="2" customFormat="1" ht="19.5">
      <c r="A484" s="28"/>
      <c r="B484" s="29"/>
      <c r="C484" s="28"/>
      <c r="D484" s="164" t="s">
        <v>143</v>
      </c>
      <c r="E484" s="28"/>
      <c r="F484" s="165" t="s">
        <v>1062</v>
      </c>
      <c r="G484" s="28"/>
      <c r="H484" s="28"/>
      <c r="I484" s="28"/>
      <c r="J484" s="28"/>
      <c r="K484" s="28"/>
      <c r="L484" s="29"/>
      <c r="M484" s="178"/>
      <c r="N484" s="179"/>
      <c r="O484" s="180"/>
      <c r="P484" s="180"/>
      <c r="Q484" s="180"/>
      <c r="R484" s="180"/>
      <c r="S484" s="180"/>
      <c r="T484" s="180"/>
      <c r="U484" s="181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T484" s="14" t="s">
        <v>143</v>
      </c>
      <c r="AU484" s="14" t="s">
        <v>142</v>
      </c>
    </row>
    <row r="485" spans="1:65" s="2" customFormat="1" ht="6.95" customHeight="1">
      <c r="A485" s="28"/>
      <c r="B485" s="46"/>
      <c r="C485" s="47"/>
      <c r="D485" s="47"/>
      <c r="E485" s="47"/>
      <c r="F485" s="47"/>
      <c r="G485" s="47"/>
      <c r="H485" s="47"/>
      <c r="I485" s="47"/>
      <c r="J485" s="47"/>
      <c r="K485" s="47"/>
      <c r="L485" s="29"/>
      <c r="M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</row>
  </sheetData>
  <autoFilter ref="C136:K484"/>
  <mergeCells count="8">
    <mergeCell ref="E127:H127"/>
    <mergeCell ref="E129:H129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BLS01 - SO 01 - Školský p...</vt:lpstr>
      <vt:lpstr>BLS02 - SO 02 - Stravovac...</vt:lpstr>
      <vt:lpstr>VR01 - SO 01 - Školský pa...</vt:lpstr>
      <vt:lpstr>VR02 - SO02 - Stravovací ...</vt:lpstr>
      <vt:lpstr>VZT01 - SO 02 - Stravovac...</vt:lpstr>
      <vt:lpstr>ZFJ02 - SO 02 - Stravovac...</vt:lpstr>
      <vt:lpstr>ZFS01 - SO 01 - Školský p...</vt:lpstr>
      <vt:lpstr>'BLS01 - SO 01 - Školský p...'!Názvy_tlače</vt:lpstr>
      <vt:lpstr>'BLS02 - SO 02 - Stravovac...'!Názvy_tlače</vt:lpstr>
      <vt:lpstr>'Rekapitulácia stavby'!Názvy_tlače</vt:lpstr>
      <vt:lpstr>'VR01 - SO 01 - Školský pa...'!Názvy_tlače</vt:lpstr>
      <vt:lpstr>'VR02 - SO02 - Stravovací ...'!Názvy_tlače</vt:lpstr>
      <vt:lpstr>'VZT01 - SO 02 - Stravovac...'!Názvy_tlače</vt:lpstr>
      <vt:lpstr>'ZFJ02 - SO 02 - Stravovac...'!Názvy_tlače</vt:lpstr>
      <vt:lpstr>'ZFS01 - SO 01 - Školský p...'!Názvy_tlače</vt:lpstr>
      <vt:lpstr>'BLS01 - SO 01 - Školský p...'!Oblasť_tlače</vt:lpstr>
      <vt:lpstr>'BLS02 - SO 02 - Stravovac...'!Oblasť_tlače</vt:lpstr>
      <vt:lpstr>'Rekapitulácia stavby'!Oblasť_tlače</vt:lpstr>
      <vt:lpstr>'VR01 - SO 01 - Školský pa...'!Oblasť_tlače</vt:lpstr>
      <vt:lpstr>'VR02 - SO02 - Stravovací ...'!Oblasť_tlače</vt:lpstr>
      <vt:lpstr>'VZT01 - SO 02 - Stravovac...'!Oblasť_tlače</vt:lpstr>
      <vt:lpstr>'ZFJ02 - SO 02 - Stravovac...'!Oblasť_tlače</vt:lpstr>
      <vt:lpstr>'ZFS01 - SO 01 - Školský p...'!Oblasť_tlače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DESKTOP-1OP8FHR\Tomas</dc:creator>
  <cp:lastModifiedBy>Admin</cp:lastModifiedBy>
  <cp:lastPrinted>2021-11-05T07:14:02Z</cp:lastPrinted>
  <dcterms:created xsi:type="dcterms:W3CDTF">2021-11-05T06:01:31Z</dcterms:created>
  <dcterms:modified xsi:type="dcterms:W3CDTF">2021-11-05T07:20:03Z</dcterms:modified>
</cp:coreProperties>
</file>