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Prehlad" sheetId="1" r:id="rId1"/>
    <sheet name="Figury" sheetId="2" r:id="rId2"/>
    <sheet name="Rekapitulacia" sheetId="3" r:id="rId3"/>
    <sheet name="Kryci list" sheetId="4" r:id="rId4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list'!$A:$J</definedName>
    <definedName name="Excel_BuiltIn_Print_Area" localSheetId="0">'Prehlad'!$A:$O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</definedNames>
  <calcPr fullCalcOnLoad="1"/>
</workbook>
</file>

<file path=xl/sharedStrings.xml><?xml version="1.0" encoding="utf-8"?>
<sst xmlns="http://schemas.openxmlformats.org/spreadsheetml/2006/main" count="1026" uniqueCount="429">
  <si>
    <t>a</t>
  </si>
  <si>
    <t>Dodávateľ:</t>
  </si>
  <si>
    <t>Odberateľ:</t>
  </si>
  <si>
    <t xml:space="preserve"> 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</si>
  <si>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</si>
  <si>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</si>
  <si>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</si>
  <si>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</si>
  <si>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</si>
  <si>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</si>
  <si>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</si>
  <si>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</si>
  <si>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</si>
  <si>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</si>
  <si>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</si>
  <si>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</si>
  <si>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</si>
  <si>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</si>
  <si>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</si>
  <si>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</si>
  <si>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</si>
  <si>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</si>
  <si>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</si>
  <si>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</si>
  <si>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</si>
  <si>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</si>
  <si>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</si>
  <si>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</si>
  <si>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</si>
  <si>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</si>
  <si>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</si>
  <si>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</si>
  <si>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</si>
  <si>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</si>
  <si>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</si>
  <si>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</si>
  <si>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</si>
  <si>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</si>
  <si>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</si>
  <si>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</si>
  <si>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</si>
  <si>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</si>
  <si>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</si>
  <si>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</si>
  <si>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</si>
  <si>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</si>
  <si>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</si>
  <si>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</si>
  <si>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</si>
  <si>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</si>
  <si>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</si>
  <si>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</si>
  <si>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</si>
  <si>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</si>
  <si>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</si>
  <si>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</si>
  <si>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</si>
  <si>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</si>
  <si>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</si>
  <si>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</si>
  <si>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</si>
  <si>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</si>
  <si>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</si>
  <si>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</si>
  <si>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</si>
  <si>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</si>
  <si>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</si>
  <si>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</si>
  <si>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</si>
  <si>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</si>
  <si>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</si>
  <si>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</si>
  <si>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</si>
  <si>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</si>
  <si>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</si>
  <si>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</si>
  <si>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</si>
  <si>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</si>
  <si>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</si>
  <si>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</si>
  <si>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</si>
  <si>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</si>
  <si>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</si>
  <si>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</si>
  <si>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</si>
  <si>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</si>
  <si>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</si>
  <si>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</si>
  <si>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</si>
  <si>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</si>
  <si>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</si>
  <si>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</si>
  <si>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</si>
  <si>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</si>
  <si>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</si>
  <si>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</si>
  <si>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</si>
  <si>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</si>
  <si>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</si>
  <si>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</si>
  <si>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</si>
  <si>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</si>
  <si>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</si>
  <si>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</si>
  <si>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</si>
  <si>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</si>
  <si>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</si>
  <si>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</si>
  <si>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</si>
  <si>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</si>
  <si>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</si>
  <si>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</si>
  <si>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</si>
  <si>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</si>
  <si>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</si>
  <si>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                                        </t>
  </si>
  <si>
    <t xml:space="preserve">Projektant: Stavoprojekt s.r.o.,  Prešov </t>
  </si>
  <si>
    <t>JKSO : 801</t>
  </si>
  <si>
    <t>Dátum: 05.08.2021</t>
  </si>
  <si>
    <t>Stavba :PREŠOV - ZŠ Mirka Nešpora- Rekonštrukcia</t>
  </si>
  <si>
    <t>Objekt :ČASŤ "C"- Pavilón III.</t>
  </si>
  <si>
    <t>Časť :Zateplenie fasády</t>
  </si>
  <si>
    <t>Stavoprojekt, s.r.o., Prešov</t>
  </si>
  <si>
    <t xml:space="preserve"> Stavoprojekt, s.r.o., Prešov</t>
  </si>
  <si>
    <t>Prešov</t>
  </si>
  <si>
    <t>JKSO :</t>
  </si>
  <si>
    <t>Zmluva č.: 21065</t>
  </si>
  <si>
    <t>05.08.2021</t>
  </si>
  <si>
    <t xml:space="preserve">Stavoprojekt s.r.o.,  Prešov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</si>
  <si>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</si>
  <si>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</si>
  <si>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</si>
  <si>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</si>
  <si>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</si>
  <si>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</si>
  <si>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</si>
  <si>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</si>
  <si>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</si>
  <si>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</si>
  <si>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</si>
  <si>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</si>
  <si>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</si>
  <si>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</si>
  <si>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</si>
  <si>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</si>
  <si>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</si>
  <si>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</si>
  <si>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</si>
  <si>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</si>
  <si>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</si>
  <si>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</si>
  <si>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100000001</t>
  </si>
  <si>
    <t>Odtrhová skúška</t>
  </si>
  <si>
    <t>kus</t>
  </si>
  <si>
    <t xml:space="preserve">                    </t>
  </si>
  <si>
    <t>45.11.12</t>
  </si>
  <si>
    <t>EK</t>
  </si>
  <si>
    <t>S</t>
  </si>
  <si>
    <t>174101001</t>
  </si>
  <si>
    <t>Zásyp zhutnený jám, šachiet, rýh, zárezov alebo okolo objektov do 100 m3</t>
  </si>
  <si>
    <t>m3</t>
  </si>
  <si>
    <t>17410-1001</t>
  </si>
  <si>
    <t>45.11.21</t>
  </si>
  <si>
    <t>MAT</t>
  </si>
  <si>
    <t>5812A0102</t>
  </si>
  <si>
    <t>Zemina zásypová (z výkopu)</t>
  </si>
  <si>
    <t xml:space="preserve">  .  .  </t>
  </si>
  <si>
    <t>EZ</t>
  </si>
  <si>
    <t xml:space="preserve">1 - ZEMNE PRÁCE  spolu: </t>
  </si>
  <si>
    <t>6 - ÚPRAVY POVRCHOV, PODLAHY, VÝPLNE</t>
  </si>
  <si>
    <t>011</t>
  </si>
  <si>
    <t>620991121</t>
  </si>
  <si>
    <t>Zakrývanie výplní vonk. otvorov z lešenia</t>
  </si>
  <si>
    <t>m2</t>
  </si>
  <si>
    <t>62099-1121</t>
  </si>
  <si>
    <t>45.41.10</t>
  </si>
  <si>
    <t>304,20*1,10 =   334,620</t>
  </si>
  <si>
    <t>014</t>
  </si>
  <si>
    <t>622422321</t>
  </si>
  <si>
    <t>Oprava omietok vápenných a vápennocem. st. člen. 1-2 štukových 10-30%</t>
  </si>
  <si>
    <t>62242-2321</t>
  </si>
  <si>
    <t>622475221</t>
  </si>
  <si>
    <t>Úprava vonk.stien tenkovrstvá váp.cementový štuk  na vyrovnanie povrchu</t>
  </si>
  <si>
    <t>62247-5221</t>
  </si>
  <si>
    <t>625258108</t>
  </si>
  <si>
    <t>Doteplenie vonk. konštr. bez povrch. úpravy  lepený celoplošne XPS hr. izol. 80 mm</t>
  </si>
  <si>
    <t>62525-8108</t>
  </si>
  <si>
    <t>11,37*0,40 =   4,548</t>
  </si>
  <si>
    <t>625259717</t>
  </si>
  <si>
    <t>KZS omietka,sieťka,tmelene a min. vlny hr. 160 mm, kompletný</t>
  </si>
  <si>
    <t>62525-9717</t>
  </si>
  <si>
    <t>(11,76+11,37+24,26+41,00+24,10+35,66+64,87+0,50*3+7,00)*4,45 =   985,764</t>
  </si>
  <si>
    <t>-(3,300*3,00+1,20*1,20*4+1,50*1,20*6+1,50*1,50*2+2,40*1,50*12+2,40*2,40*39+1,80*3,00) =   -304,200</t>
  </si>
  <si>
    <t>.</t>
  </si>
  <si>
    <t>625259723</t>
  </si>
  <si>
    <t>KZS ostenia  omietka,sieťka,tmelenie a min. vlny hr. 30 mm,kompletný</t>
  </si>
  <si>
    <t>62525-9723</t>
  </si>
  <si>
    <t>(1,20*3*6+(1,50+1,20*2)*6+1,50*3*2+(2,40+1,50*2)*12+2,40*3*39+(1,80+3,00*2))*0,25 =   101,850</t>
  </si>
  <si>
    <t>625991102</t>
  </si>
  <si>
    <t>KZS omietka.sieťka,tmelenie a min.vlna hr.50mm,kompletný</t>
  </si>
  <si>
    <t>62599-1102</t>
  </si>
  <si>
    <t>20,00+(1,00+0,50*2)*3,25 =   26,500</t>
  </si>
  <si>
    <t>625993009</t>
  </si>
  <si>
    <t>Zatepl.vonk sokla  XPS hr. 80 mm,sieťka,tmelenie a omiet.mozaika,kompletný</t>
  </si>
  <si>
    <t>(11,60+11,37+24,16+41,00+24,10+35,58+64,71+0,50*3+7,00)*0,40 =   88,408</t>
  </si>
  <si>
    <t>(6,90+2,10)*0,50 =   4,500</t>
  </si>
  <si>
    <t>631571003</t>
  </si>
  <si>
    <t>Násyp zo štrkopiesku 0-32 spevňujúceho</t>
  </si>
  <si>
    <t>63157-1003</t>
  </si>
  <si>
    <t>45.25.50</t>
  </si>
  <si>
    <t>128,00*0,50*0,15 =   9,600</t>
  </si>
  <si>
    <t>637211113</t>
  </si>
  <si>
    <t>Odkvapový chodník z betónových vibrolisovaných dlaždíc so skosenými hranami,kompl.D+M</t>
  </si>
  <si>
    <t>63721-1112</t>
  </si>
  <si>
    <t>128,00*0,50*1,05 =   67,200</t>
  </si>
  <si>
    <t>637311121</t>
  </si>
  <si>
    <t>Odkvapový chodník z betónových chodníkových obrubníkov do lôžka z betónu,kompl.D+M</t>
  </si>
  <si>
    <t>m</t>
  </si>
  <si>
    <t>63731-1121</t>
  </si>
  <si>
    <t>128,00*1,05 =   134,400</t>
  </si>
  <si>
    <t xml:space="preserve">6 - ÚPRAVY POVRCHOV, PODLAHY, VÝPLNE  spolu: </t>
  </si>
  <si>
    <t>9 - OSTATNÉ KONŠTRUKCIE A PRÁCE</t>
  </si>
  <si>
    <t>931961112</t>
  </si>
  <si>
    <t>Vložky do dilatačných škár z minerálnej plsti hr. 3 cm</t>
  </si>
  <si>
    <t>93196-1112</t>
  </si>
  <si>
    <t>(17,00+4,70)*0,20*1,10 =   4,774</t>
  </si>
  <si>
    <t>000</t>
  </si>
  <si>
    <t>94.101</t>
  </si>
  <si>
    <t>Lešenie ľahké radové s podlahami š. 1m v. do 10m použitie 1 mesiac</t>
  </si>
  <si>
    <t>45.00.00</t>
  </si>
  <si>
    <t>(11,60+11,37+24,60+41,00+24,10+35,50+64,55+1,00*2*2)*4,85 =   1051,092</t>
  </si>
  <si>
    <t>003</t>
  </si>
  <si>
    <t>944944102</t>
  </si>
  <si>
    <t>Ochranná sieť z umelých vlákien</t>
  </si>
  <si>
    <t>45.25.10</t>
  </si>
  <si>
    <t>944944120</t>
  </si>
  <si>
    <t>Demontáž ochrannej siete na boku lešenia</t>
  </si>
  <si>
    <t>94494-4120</t>
  </si>
  <si>
    <t>953945002</t>
  </si>
  <si>
    <t>Profil ochranný rohový so sieťovinou na spevnenie zateplenia</t>
  </si>
  <si>
    <t>95394-5002</t>
  </si>
  <si>
    <t>4,85*6*1,10 =   32,010</t>
  </si>
  <si>
    <t>953945009</t>
  </si>
  <si>
    <t>Profil dilatačný priamy typ "E" pre zateplovací systém</t>
  </si>
  <si>
    <t>95394-5009</t>
  </si>
  <si>
    <t>4,70*1,10 =   5,170</t>
  </si>
  <si>
    <t>953945010</t>
  </si>
  <si>
    <t>Profil dilatačný rohový typ "V" pre zateplovací systém</t>
  </si>
  <si>
    <t>95394-5010</t>
  </si>
  <si>
    <t>17,00*1,10 =   18,700</t>
  </si>
  <si>
    <t>953945111</t>
  </si>
  <si>
    <t>Lišta rohová okenná a dverná</t>
  </si>
  <si>
    <t>95394-5111</t>
  </si>
  <si>
    <t>(1,20*4+1,20*6+1,50*2+1,50*12+2,40*39+3,00)*2*1,10 =   285,120</t>
  </si>
  <si>
    <t>953945115</t>
  </si>
  <si>
    <t>Lišta okenná a dverná  s odkvapovým nosom</t>
  </si>
  <si>
    <t>95394-5115</t>
  </si>
  <si>
    <t>(3,00+1,20*4+1,50*6+1,50*2+2,40*12+2,40*39+1,80)*1,10 =   158,400</t>
  </si>
  <si>
    <t>953945222</t>
  </si>
  <si>
    <t>Profil okenný APU s integrovanou tkaninou PCI</t>
  </si>
  <si>
    <t>95394-5222</t>
  </si>
  <si>
    <t>158,40+285,12 =   443,520</t>
  </si>
  <si>
    <t>953945315</t>
  </si>
  <si>
    <t>Profil soklový hliníkový</t>
  </si>
  <si>
    <t>95394-5315</t>
  </si>
  <si>
    <t>(11,68+11,37+24,16+41,00+24,10+35,58+64,71+0,50*3+7,00)*1,10 =   243,210</t>
  </si>
  <si>
    <t>953945331</t>
  </si>
  <si>
    <t>Nasadzovacia omietková lišta</t>
  </si>
  <si>
    <t>95394-5331</t>
  </si>
  <si>
    <t>953945335</t>
  </si>
  <si>
    <t>Tesniaca páska</t>
  </si>
  <si>
    <t>95394-5335</t>
  </si>
  <si>
    <t>"B" 243,21 =   243,210</t>
  </si>
  <si>
    <t>"Kz" 201,00 =   201,000</t>
  </si>
  <si>
    <t>"parapet" 93,00+1,50*2+2,40*12+2,40*5 =   136,800</t>
  </si>
  <si>
    <t>013</t>
  </si>
  <si>
    <t>965043321</t>
  </si>
  <si>
    <t>Búranie bet. podkladu s poterom hr. do 10 cm</t>
  </si>
  <si>
    <t>96504-3321</t>
  </si>
  <si>
    <t>45.11.11</t>
  </si>
  <si>
    <t>126,00*0,50*0,10 =   6,300</t>
  </si>
  <si>
    <t>6,00*2,50*0,10 =   1,500</t>
  </si>
  <si>
    <t>978015241</t>
  </si>
  <si>
    <t>Otlčenie vonk. omietok váp. vápenocem. zlož. I-IV 10- 30 %</t>
  </si>
  <si>
    <t>97801-5241</t>
  </si>
  <si>
    <t>26,50+681,64 =   708,140</t>
  </si>
  <si>
    <t>978015291</t>
  </si>
  <si>
    <t>Otlčenie vonk. omietok váp. vápenocem. zlož. I-IV do 100 %-ostenia</t>
  </si>
  <si>
    <t>97801-5291</t>
  </si>
  <si>
    <t>978059611</t>
  </si>
  <si>
    <t>Vybúranie obkladov vonk. z obkladačiek</t>
  </si>
  <si>
    <t>97805-9611</t>
  </si>
  <si>
    <t>(11,60+6,00+24,10+41,00+35,00+64,55)*0,45 =   82,013</t>
  </si>
  <si>
    <t>998991111</t>
  </si>
  <si>
    <t>Presun hmôt pre opravy v objektoch výšky do 25 m</t>
  </si>
  <si>
    <t>t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</si>
  <si>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</si>
  <si>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</si>
  <si>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</si>
  <si>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</si>
  <si>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</si>
  <si>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711471051</t>
  </si>
  <si>
    <t>Zhotovenie izolácie tlakovej položením fólie PVC voľne vodor.</t>
  </si>
  <si>
    <t>I</t>
  </si>
  <si>
    <t>71147-1051</t>
  </si>
  <si>
    <t>45.22.20</t>
  </si>
  <si>
    <t>IK</t>
  </si>
  <si>
    <t>128,00*1,00 =   128,000</t>
  </si>
  <si>
    <t>6281A0602</t>
  </si>
  <si>
    <t>Fólia s odolnosťou proti prerastaniu koreňov</t>
  </si>
  <si>
    <t>IZ</t>
  </si>
  <si>
    <t>128,00*1,15 =   147,200</t>
  </si>
  <si>
    <t>711491272</t>
  </si>
  <si>
    <t>Zhotovenie izolácie tlakovej položením ochrannej textílie zvislej</t>
  </si>
  <si>
    <t>71149-1272</t>
  </si>
  <si>
    <t>128,00*0,50 =   64,000</t>
  </si>
  <si>
    <t>693G00108</t>
  </si>
  <si>
    <t>Geotextília</t>
  </si>
  <si>
    <t>17.20.10</t>
  </si>
  <si>
    <t xml:space="preserve">84 36 04.x          </t>
  </si>
  <si>
    <t>64,00*1,06 =   67,840</t>
  </si>
  <si>
    <t>998711202</t>
  </si>
  <si>
    <t>Presun hmôt pre izolácie proti vode v objektoch výšky do 12 m</t>
  </si>
  <si>
    <t>99871-1202</t>
  </si>
  <si>
    <t xml:space="preserve">711 - Izolácie proti vode a vlhkosti  spolu: </t>
  </si>
  <si>
    <t>712 - Povlakové krytiny</t>
  </si>
  <si>
    <t>712</t>
  </si>
  <si>
    <t>712372112</t>
  </si>
  <si>
    <t>Zhotovenie povl, krytiny striech do 10° fóliou lepenou celoplošne</t>
  </si>
  <si>
    <t>71237-2112</t>
  </si>
  <si>
    <t>4,50*2,50+4,50*0,50 =   13,500</t>
  </si>
  <si>
    <t>6282D1509</t>
  </si>
  <si>
    <t>Fólia strešná FATRAFOL</t>
  </si>
  <si>
    <t>6282D1505</t>
  </si>
  <si>
    <t>26.82.12</t>
  </si>
  <si>
    <t xml:space="preserve">147432              </t>
  </si>
  <si>
    <t>13,50*1,15 =   15,525</t>
  </si>
  <si>
    <t>712391172</t>
  </si>
  <si>
    <t>Zhotovenie povl. krytiny striech do 10° na sucho z ochrannej textílie</t>
  </si>
  <si>
    <t>71239-1172</t>
  </si>
  <si>
    <t>45.22.12</t>
  </si>
  <si>
    <t>"prístrešky" 4,50*2,50 =   11,250</t>
  </si>
  <si>
    <t>11,25*1,06 =   11,925</t>
  </si>
  <si>
    <t xml:space="preserve">712 - Povlakové krytiny  spolu: </t>
  </si>
  <si>
    <t>725 - Zariaďovacie predmety</t>
  </si>
  <si>
    <t>721</t>
  </si>
  <si>
    <t>725410827</t>
  </si>
  <si>
    <t>Demontáž žľabov ocel. alebo liat. dvoj. dl. 2000</t>
  </si>
  <si>
    <t>súbor</t>
  </si>
  <si>
    <t>72541-0826</t>
  </si>
  <si>
    <t>45.33.20</t>
  </si>
  <si>
    <t>998725202</t>
  </si>
  <si>
    <t>Presun hmôt pre zariaď. predmety v objektoch výšky do 12 m</t>
  </si>
  <si>
    <t>99872-5202</t>
  </si>
  <si>
    <t>45.33.30</t>
  </si>
  <si>
    <t xml:space="preserve">725 - Zariaďovacie predmety  spolu: </t>
  </si>
  <si>
    <t>762 - Konštrukcie tesárske</t>
  </si>
  <si>
    <t>762</t>
  </si>
  <si>
    <t>762341035</t>
  </si>
  <si>
    <t>Debnenia striech rovných z dosiek OSB hr. dosky 20mm,kompl.D+M</t>
  </si>
  <si>
    <t>76234-1035</t>
  </si>
  <si>
    <t>4,50*2,50*1,10 =   12,375</t>
  </si>
  <si>
    <t>998762202</t>
  </si>
  <si>
    <t>Presun hmôt pre tesárske konštr. v objektoch výšky do 12 m</t>
  </si>
  <si>
    <t>99876-2202</t>
  </si>
  <si>
    <t>45.42.13</t>
  </si>
  <si>
    <t xml:space="preserve">762 - Konštrukcie tesárske  spolu: </t>
  </si>
  <si>
    <t>764 - Konštrukcie klampiarske</t>
  </si>
  <si>
    <t>764</t>
  </si>
  <si>
    <t>764311821</t>
  </si>
  <si>
    <t>Klamp. demont. zastrešenia na hl. krytine1000, do 30° do 25m2</t>
  </si>
  <si>
    <t>76431-1821</t>
  </si>
  <si>
    <t>4,50*2,50 =   11,250</t>
  </si>
  <si>
    <t>764334259</t>
  </si>
  <si>
    <t>Klamp. lakoplast. pl. lem. múrov +krycí pl. do  rš 300</t>
  </si>
  <si>
    <t>76433-4250</t>
  </si>
  <si>
    <t>45.22.13</t>
  </si>
  <si>
    <t>7,50+2,50+7,00 =   17,000</t>
  </si>
  <si>
    <t>764334850</t>
  </si>
  <si>
    <t>Klamp. demont. lem. múrov lep.kryt.</t>
  </si>
  <si>
    <t>76433-4850</t>
  </si>
  <si>
    <t>764352206</t>
  </si>
  <si>
    <t>Kx Klamp.lakoplast. pl. žľaby pododkvap.  vč.hákov a kolien</t>
  </si>
  <si>
    <t>76435-2203</t>
  </si>
  <si>
    <t>"DN100" 2,50 =   2,500</t>
  </si>
  <si>
    <t>"DN80" 4,00 =   4,000</t>
  </si>
  <si>
    <t>764352810</t>
  </si>
  <si>
    <t>Klamp. demont. žľaby polkruhové</t>
  </si>
  <si>
    <t>76435-2810</t>
  </si>
  <si>
    <t>2,50+4,00 =   6,500</t>
  </si>
  <si>
    <t>764391200</t>
  </si>
  <si>
    <t>Klamp. pl. krycia lišta</t>
  </si>
  <si>
    <t>76439-1210</t>
  </si>
  <si>
    <t>764394940</t>
  </si>
  <si>
    <t>Klamp. pl. príponky</t>
  </si>
  <si>
    <t>76439-4940</t>
  </si>
  <si>
    <t>"Kz" 605 =   605,000</t>
  </si>
  <si>
    <t>764410266</t>
  </si>
  <si>
    <t>K2-K3 Klamp.lakoplast.pl. oplechovanie parapetov</t>
  </si>
  <si>
    <t>76441-0260</t>
  </si>
  <si>
    <t>1,20*4+1,50*6+2,40*33 =   93,000</t>
  </si>
  <si>
    <t>764410850</t>
  </si>
  <si>
    <t>Klamp. demont. parapetov</t>
  </si>
  <si>
    <t>76441-0850</t>
  </si>
  <si>
    <t>"p2+p4" 2,40*33+1,50*6+1,20*4 =   93,000</t>
  </si>
  <si>
    <t>764430217</t>
  </si>
  <si>
    <t>Kz Klamp. lakoplast.pl. oplechovanie ukončenia zateplenie rš 250</t>
  </si>
  <si>
    <t>76443-0210</t>
  </si>
  <si>
    <t>998764202</t>
  </si>
  <si>
    <t>Presun hmôt pre klampiarske konštr. v objektoch výšky do 12 m</t>
  </si>
  <si>
    <t>99876-4202</t>
  </si>
  <si>
    <t xml:space="preserve">764 - Konštrukcie klampiarske  spolu: </t>
  </si>
  <si>
    <t>767 - Konštrukcie doplnk. kovové stavebné</t>
  </si>
  <si>
    <t>767</t>
  </si>
  <si>
    <t>767584702</t>
  </si>
  <si>
    <t>Montáž podhľadov z tvarovaných plechov</t>
  </si>
  <si>
    <t>76758-4702</t>
  </si>
  <si>
    <t>45.42.12</t>
  </si>
  <si>
    <t>553502391</t>
  </si>
  <si>
    <t>Trapezový plech  T20</t>
  </si>
  <si>
    <t>553502390</t>
  </si>
  <si>
    <t>28.11.23</t>
  </si>
  <si>
    <t xml:space="preserve">281123              </t>
  </si>
  <si>
    <t xml:space="preserve">767 - Konštrukcie doplnk. kovové stavebné  spolu: </t>
  </si>
  <si>
    <t xml:space="preserve">PRÁCE A DODÁVKY PSV  spolu: </t>
  </si>
  <si>
    <t>Za rozpočet celkom</t>
  </si>
  <si>
    <t>Figura</t>
  </si>
  <si>
    <t/>
  </si>
  <si>
    <t>f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</si>
</sst>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0.00;0;0"/>
    <numFmt numFmtId="175" formatCode="0.0%"/>
    <numFmt numFmtId="176" formatCode="#,##0.000"/>
    <numFmt numFmtId="177" formatCode="#,##0.00000"/>
    <numFmt numFmtId="178" formatCode="0.000"/>
    <numFmt numFmtId="179" formatCode="#,##0.00\ "/>
    <numFmt numFmtId="180" formatCode="0.00\ %"/>
    <numFmt numFmtId="181" formatCode="#,##0\ "/>
    <numFmt numFmtId="182" formatCode="#,##0.0000"/>
  </numFmts>
  <fonts count="45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sz val="8"/>
      <name val="Arial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29" fillId="29" borderId="0" applyNumberFormat="0" applyBorder="0" applyAlignment="0" applyProtection="0"/>
    <xf numFmtId="0" fontId="30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10">
      <alignment vertical="center"/>
      <protection/>
    </xf>
    <xf numFmtId="0" fontId="39" fillId="33" borderId="11" applyNumberFormat="0" applyAlignment="0" applyProtection="0"/>
    <xf numFmtId="0" fontId="40" fillId="34" borderId="11" applyNumberFormat="0" applyAlignment="0" applyProtection="0"/>
    <xf numFmtId="0" fontId="41" fillId="34" borderId="12" applyNumberFormat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1" applyFont="1">
      <alignment/>
      <protection/>
    </xf>
    <xf numFmtId="49" fontId="11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NumberFormat="1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76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72" applyFont="1">
      <alignment/>
      <protection/>
    </xf>
    <xf numFmtId="0" fontId="8" fillId="0" borderId="0" xfId="72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8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right" vertical="center"/>
      <protection/>
    </xf>
    <xf numFmtId="0" fontId="8" fillId="0" borderId="20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right" vertical="center"/>
      <protection/>
    </xf>
    <xf numFmtId="0" fontId="8" fillId="0" borderId="23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right" vertical="center"/>
      <protection/>
    </xf>
    <xf numFmtId="0" fontId="8" fillId="0" borderId="26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right" vertical="center"/>
      <protection/>
    </xf>
    <xf numFmtId="0" fontId="8" fillId="0" borderId="29" xfId="72" applyFont="1" applyBorder="1" applyAlignment="1">
      <alignment horizontal="left" vertical="center"/>
      <protection/>
    </xf>
    <xf numFmtId="0" fontId="8" fillId="0" borderId="30" xfId="72" applyFont="1" applyBorder="1" applyAlignment="1">
      <alignment horizontal="left" vertical="center"/>
      <protection/>
    </xf>
    <xf numFmtId="0" fontId="8" fillId="0" borderId="31" xfId="72" applyFont="1" applyBorder="1" applyAlignment="1">
      <alignment horizontal="right" vertical="center"/>
      <protection/>
    </xf>
    <xf numFmtId="0" fontId="8" fillId="0" borderId="31" xfId="72" applyFont="1" applyBorder="1" applyAlignment="1">
      <alignment horizontal="left" vertical="center"/>
      <protection/>
    </xf>
    <xf numFmtId="0" fontId="8" fillId="0" borderId="32" xfId="72" applyFont="1" applyBorder="1" applyAlignment="1">
      <alignment horizontal="left" vertical="center"/>
      <protection/>
    </xf>
    <xf numFmtId="0" fontId="8" fillId="0" borderId="33" xfId="72" applyFont="1" applyBorder="1" applyAlignment="1">
      <alignment horizontal="left" vertical="center"/>
      <protection/>
    </xf>
    <xf numFmtId="0" fontId="8" fillId="0" borderId="34" xfId="72" applyFont="1" applyBorder="1" applyAlignment="1">
      <alignment horizontal="left" vertical="center"/>
      <protection/>
    </xf>
    <xf numFmtId="0" fontId="8" fillId="0" borderId="35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right" vertical="center"/>
      <protection/>
    </xf>
    <xf numFmtId="3" fontId="8" fillId="0" borderId="36" xfId="72" applyNumberFormat="1" applyFont="1" applyBorder="1" applyAlignment="1">
      <alignment horizontal="right" vertical="center"/>
      <protection/>
    </xf>
    <xf numFmtId="3" fontId="8" fillId="0" borderId="20" xfId="72" applyNumberFormat="1" applyFont="1" applyBorder="1" applyAlignment="1">
      <alignment horizontal="right" vertical="center"/>
      <protection/>
    </xf>
    <xf numFmtId="0" fontId="8" fillId="0" borderId="30" xfId="72" applyFont="1" applyBorder="1" applyAlignment="1">
      <alignment horizontal="right" vertical="center"/>
      <protection/>
    </xf>
    <xf numFmtId="3" fontId="8" fillId="0" borderId="37" xfId="72" applyNumberFormat="1" applyFont="1" applyBorder="1" applyAlignment="1">
      <alignment horizontal="right" vertical="center"/>
      <protection/>
    </xf>
    <xf numFmtId="3" fontId="8" fillId="0" borderId="32" xfId="72" applyNumberFormat="1" applyFont="1" applyBorder="1" applyAlignment="1">
      <alignment horizontal="right" vertical="center"/>
      <protection/>
    </xf>
    <xf numFmtId="0" fontId="8" fillId="0" borderId="33" xfId="72" applyFont="1" applyBorder="1" applyAlignment="1">
      <alignment horizontal="right" vertical="center"/>
      <protection/>
    </xf>
    <xf numFmtId="3" fontId="8" fillId="0" borderId="38" xfId="72" applyNumberFormat="1" applyFont="1" applyBorder="1" applyAlignment="1">
      <alignment horizontal="right" vertical="center"/>
      <protection/>
    </xf>
    <xf numFmtId="0" fontId="8" fillId="0" borderId="34" xfId="72" applyFont="1" applyBorder="1" applyAlignment="1">
      <alignment horizontal="right" vertical="center"/>
      <protection/>
    </xf>
    <xf numFmtId="3" fontId="8" fillId="0" borderId="35" xfId="72" applyNumberFormat="1" applyFont="1" applyBorder="1" applyAlignment="1">
      <alignment horizontal="right" vertical="center"/>
      <protection/>
    </xf>
    <xf numFmtId="0" fontId="9" fillId="0" borderId="39" xfId="72" applyFont="1" applyBorder="1" applyAlignment="1">
      <alignment horizontal="center" vertical="center"/>
      <protection/>
    </xf>
    <xf numFmtId="0" fontId="8" fillId="0" borderId="40" xfId="72" applyFont="1" applyBorder="1" applyAlignment="1">
      <alignment horizontal="left" vertical="center"/>
      <protection/>
    </xf>
    <xf numFmtId="0" fontId="8" fillId="0" borderId="40" xfId="72" applyFont="1" applyBorder="1" applyAlignment="1">
      <alignment horizontal="center" vertical="center"/>
      <protection/>
    </xf>
    <xf numFmtId="0" fontId="8" fillId="0" borderId="41" xfId="72" applyFont="1" applyBorder="1" applyAlignment="1">
      <alignment horizontal="center" vertical="center"/>
      <protection/>
    </xf>
    <xf numFmtId="0" fontId="8" fillId="0" borderId="42" xfId="72" applyFont="1" applyBorder="1" applyAlignment="1">
      <alignment horizontal="center" vertical="center"/>
      <protection/>
    </xf>
    <xf numFmtId="0" fontId="8" fillId="0" borderId="43" xfId="72" applyFont="1" applyBorder="1" applyAlignment="1">
      <alignment horizontal="center" vertical="center"/>
      <protection/>
    </xf>
    <xf numFmtId="0" fontId="8" fillId="0" borderId="44" xfId="72" applyFont="1" applyBorder="1" applyAlignment="1">
      <alignment horizontal="center" vertical="center"/>
      <protection/>
    </xf>
    <xf numFmtId="0" fontId="8" fillId="0" borderId="45" xfId="72" applyFont="1" applyBorder="1" applyAlignment="1">
      <alignment horizontal="center" vertical="center"/>
      <protection/>
    </xf>
    <xf numFmtId="0" fontId="8" fillId="0" borderId="46" xfId="72" applyFont="1" applyBorder="1" applyAlignment="1">
      <alignment horizontal="left" vertical="center"/>
      <protection/>
    </xf>
    <xf numFmtId="0" fontId="8" fillId="0" borderId="47" xfId="72" applyFont="1" applyBorder="1" applyAlignment="1">
      <alignment horizontal="left" vertical="center"/>
      <protection/>
    </xf>
    <xf numFmtId="0" fontId="8" fillId="0" borderId="48" xfId="72" applyNumberFormat="1" applyFont="1" applyBorder="1" applyAlignment="1">
      <alignment horizontal="left" vertical="center"/>
      <protection/>
    </xf>
    <xf numFmtId="0" fontId="8" fillId="0" borderId="49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50" xfId="72" applyFont="1" applyBorder="1" applyAlignment="1">
      <alignment horizontal="left" vertical="center"/>
      <protection/>
    </xf>
    <xf numFmtId="0" fontId="8" fillId="0" borderId="51" xfId="72" applyFont="1" applyBorder="1" applyAlignment="1">
      <alignment horizontal="center" vertical="center"/>
      <protection/>
    </xf>
    <xf numFmtId="0" fontId="8" fillId="0" borderId="52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center" vertical="center"/>
      <protection/>
    </xf>
    <xf numFmtId="0" fontId="8" fillId="0" borderId="54" xfId="72" applyFont="1" applyBorder="1" applyAlignment="1">
      <alignment horizontal="right" vertical="center"/>
      <protection/>
    </xf>
    <xf numFmtId="0" fontId="8" fillId="0" borderId="42" xfId="72" applyFont="1" applyBorder="1" applyAlignment="1">
      <alignment horizontal="left" vertical="center"/>
      <protection/>
    </xf>
    <xf numFmtId="180" fontId="8" fillId="0" borderId="31" xfId="72" applyNumberFormat="1" applyFont="1" applyBorder="1" applyAlignment="1">
      <alignment horizontal="right" vertical="center"/>
      <protection/>
    </xf>
    <xf numFmtId="180" fontId="8" fillId="0" borderId="55" xfId="72" applyNumberFormat="1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left" vertical="center"/>
      <protection/>
    </xf>
    <xf numFmtId="180" fontId="8" fillId="0" borderId="22" xfId="72" applyNumberFormat="1" applyFont="1" applyBorder="1" applyAlignment="1">
      <alignment horizontal="right" vertical="center"/>
      <protection/>
    </xf>
    <xf numFmtId="180" fontId="8" fillId="0" borderId="56" xfId="72" applyNumberFormat="1" applyFont="1" applyBorder="1" applyAlignment="1">
      <alignment horizontal="right" vertical="center"/>
      <protection/>
    </xf>
    <xf numFmtId="0" fontId="8" fillId="0" borderId="54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center" vertical="center"/>
      <protection/>
    </xf>
    <xf numFmtId="0" fontId="8" fillId="0" borderId="58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right" vertical="center"/>
      <protection/>
    </xf>
    <xf numFmtId="0" fontId="8" fillId="0" borderId="59" xfId="72" applyFont="1" applyBorder="1" applyAlignment="1">
      <alignment horizontal="right" vertical="center"/>
      <protection/>
    </xf>
    <xf numFmtId="3" fontId="8" fillId="0" borderId="0" xfId="72" applyNumberFormat="1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left"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8" fillId="0" borderId="0" xfId="72" applyFont="1" applyBorder="1" applyAlignment="1">
      <alignment horizontal="left" vertical="center"/>
      <protection/>
    </xf>
    <xf numFmtId="0" fontId="8" fillId="0" borderId="60" xfId="72" applyFont="1" applyBorder="1" applyAlignment="1">
      <alignment horizontal="right" vertical="center"/>
      <protection/>
    </xf>
    <xf numFmtId="0" fontId="8" fillId="0" borderId="37" xfId="72" applyFont="1" applyBorder="1" applyAlignment="1">
      <alignment horizontal="right" vertical="center"/>
      <protection/>
    </xf>
    <xf numFmtId="3" fontId="8" fillId="0" borderId="60" xfId="72" applyNumberFormat="1" applyFont="1" applyBorder="1" applyAlignment="1">
      <alignment horizontal="right" vertical="center"/>
      <protection/>
    </xf>
    <xf numFmtId="3" fontId="8" fillId="0" borderId="61" xfId="72" applyNumberFormat="1" applyFont="1" applyBorder="1" applyAlignment="1">
      <alignment horizontal="right" vertical="center"/>
      <protection/>
    </xf>
    <xf numFmtId="0" fontId="9" fillId="0" borderId="62" xfId="72" applyFont="1" applyBorder="1" applyAlignment="1">
      <alignment horizontal="center" vertical="center"/>
      <protection/>
    </xf>
    <xf numFmtId="0" fontId="8" fillId="0" borderId="63" xfId="72" applyFont="1" applyBorder="1" applyAlignment="1">
      <alignment horizontal="left" vertical="center"/>
      <protection/>
    </xf>
    <xf numFmtId="0" fontId="8" fillId="0" borderId="64" xfId="72" applyFont="1" applyBorder="1" applyAlignment="1">
      <alignment horizontal="left" vertical="center"/>
      <protection/>
    </xf>
    <xf numFmtId="181" fontId="8" fillId="0" borderId="65" xfId="72" applyNumberFormat="1" applyFont="1" applyBorder="1" applyAlignment="1">
      <alignment horizontal="right" vertical="center"/>
      <protection/>
    </xf>
    <xf numFmtId="0" fontId="8" fillId="0" borderId="66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center" vertical="center"/>
      <protection/>
    </xf>
    <xf numFmtId="0" fontId="8" fillId="0" borderId="67" xfId="72" applyFont="1" applyBorder="1" applyAlignment="1">
      <alignment horizontal="center" vertical="center"/>
      <protection/>
    </xf>
    <xf numFmtId="0" fontId="8" fillId="0" borderId="68" xfId="72" applyFont="1" applyBorder="1" applyAlignment="1">
      <alignment horizontal="left" vertical="center"/>
      <protection/>
    </xf>
    <xf numFmtId="4" fontId="8" fillId="0" borderId="46" xfId="72" applyNumberFormat="1" applyFont="1" applyBorder="1" applyAlignment="1">
      <alignment horizontal="right" vertical="center"/>
      <protection/>
    </xf>
    <xf numFmtId="4" fontId="8" fillId="0" borderId="69" xfId="72" applyNumberFormat="1" applyFont="1" applyBorder="1" applyAlignment="1">
      <alignment horizontal="right" vertical="center"/>
      <protection/>
    </xf>
    <xf numFmtId="4" fontId="8" fillId="0" borderId="10" xfId="72" applyNumberFormat="1" applyFont="1" applyBorder="1" applyAlignment="1">
      <alignment horizontal="right" vertical="center"/>
      <protection/>
    </xf>
    <xf numFmtId="4" fontId="8" fillId="0" borderId="70" xfId="72" applyNumberFormat="1" applyFont="1" applyBorder="1" applyAlignment="1">
      <alignment horizontal="right" vertical="center"/>
      <protection/>
    </xf>
    <xf numFmtId="4" fontId="8" fillId="0" borderId="71" xfId="72" applyNumberFormat="1" applyFont="1" applyBorder="1" applyAlignment="1">
      <alignment horizontal="right" vertical="center"/>
      <protection/>
    </xf>
    <xf numFmtId="4" fontId="8" fillId="0" borderId="52" xfId="72" applyNumberFormat="1" applyFont="1" applyBorder="1" applyAlignment="1">
      <alignment horizontal="right" vertical="center"/>
      <protection/>
    </xf>
    <xf numFmtId="4" fontId="8" fillId="0" borderId="54" xfId="72" applyNumberFormat="1" applyFont="1" applyBorder="1" applyAlignment="1">
      <alignment horizontal="right" vertical="center"/>
      <protection/>
    </xf>
    <xf numFmtId="4" fontId="8" fillId="0" borderId="72" xfId="72" applyNumberFormat="1" applyFont="1" applyBorder="1" applyAlignment="1">
      <alignment horizontal="right" vertical="center"/>
      <protection/>
    </xf>
    <xf numFmtId="4" fontId="8" fillId="0" borderId="56" xfId="72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0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176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178" fontId="13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normálne_KLv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0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5</v>
      </c>
      <c r="B1" s="11"/>
      <c r="C1" s="11"/>
      <c r="D1" s="11"/>
      <c r="E1" s="12" t="s">
        <v>115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7</v>
      </c>
      <c r="AA1" s="149" t="s">
        <v>8</v>
      </c>
      <c r="AB1" s="16" t="s">
        <v>9</v>
      </c>
      <c r="AC1" s="16" t="s">
        <v>10</v>
      </c>
      <c r="AD1" s="16" t="s">
        <v>11</v>
      </c>
      <c r="AE1" s="11"/>
      <c r="AF1" s="11"/>
      <c r="AG1" s="11"/>
      <c r="AH1" s="11"/>
    </row>
    <row r="2" spans="1:34" ht="9.75">
      <c r="A2" s="12" t="s">
        <v>116</v>
      </c>
      <c r="B2" s="11"/>
      <c r="C2" s="11"/>
      <c r="D2" s="11"/>
      <c r="E2" s="12" t="s">
        <v>117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12</v>
      </c>
      <c r="AA2" s="18" t="s">
        <v>13</v>
      </c>
      <c r="AB2" s="18" t="s">
        <v>14</v>
      </c>
      <c r="AC2" s="18"/>
      <c r="AD2" s="19"/>
      <c r="AE2" s="11"/>
      <c r="AF2" s="11"/>
      <c r="AG2" s="11"/>
      <c r="AH2" s="11"/>
    </row>
    <row r="3" spans="1:34" ht="9.75">
      <c r="A3" s="12" t="s">
        <v>15</v>
      </c>
      <c r="B3" s="11"/>
      <c r="C3" s="11"/>
      <c r="D3" s="11"/>
      <c r="E3" s="12" t="s">
        <v>118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16</v>
      </c>
      <c r="AA3" s="18" t="s">
        <v>17</v>
      </c>
      <c r="AB3" s="18" t="s">
        <v>14</v>
      </c>
      <c r="AC3" s="18" t="s">
        <v>18</v>
      </c>
      <c r="AD3" s="19" t="s">
        <v>19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20</v>
      </c>
      <c r="AA4" s="18" t="s">
        <v>21</v>
      </c>
      <c r="AB4" s="18" t="s">
        <v>14</v>
      </c>
      <c r="AC4" s="18"/>
      <c r="AD4" s="19"/>
      <c r="AE4" s="11"/>
      <c r="AF4" s="11"/>
      <c r="AG4" s="11"/>
      <c r="AH4" s="11"/>
    </row>
    <row r="5" spans="1:34" ht="9.75">
      <c r="A5" s="12" t="s">
        <v>119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22</v>
      </c>
      <c r="AA5" s="18" t="s">
        <v>17</v>
      </c>
      <c r="AB5" s="18" t="s">
        <v>14</v>
      </c>
      <c r="AC5" s="18" t="s">
        <v>18</v>
      </c>
      <c r="AD5" s="19" t="s">
        <v>19</v>
      </c>
      <c r="AE5" s="11"/>
      <c r="AF5" s="11"/>
      <c r="AG5" s="11"/>
      <c r="AH5" s="11"/>
    </row>
    <row r="6" spans="1:34" ht="9.75">
      <c r="A6" s="12" t="s">
        <v>120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9.75">
      <c r="A7" s="12" t="s">
        <v>121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3.5">
      <c r="A8" s="11" t="s">
        <v>122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 ht="9.75">
      <c r="A9" s="23" t="s">
        <v>23</v>
      </c>
      <c r="B9" s="23" t="s">
        <v>24</v>
      </c>
      <c r="C9" s="23" t="s">
        <v>25</v>
      </c>
      <c r="D9" s="23" t="s">
        <v>26</v>
      </c>
      <c r="E9" s="23" t="s">
        <v>27</v>
      </c>
      <c r="F9" s="23" t="s">
        <v>28</v>
      </c>
      <c r="G9" s="23" t="s">
        <v>29</v>
      </c>
      <c r="H9" s="23" t="s">
        <v>30</v>
      </c>
      <c r="I9" s="23" t="s">
        <v>31</v>
      </c>
      <c r="J9" s="23" t="s">
        <v>32</v>
      </c>
      <c r="K9" s="162" t="s">
        <v>33</v>
      </c>
      <c r="L9" s="162"/>
      <c r="M9" s="163" t="s">
        <v>34</v>
      </c>
      <c r="N9" s="163"/>
      <c r="O9" s="23" t="s">
        <v>4</v>
      </c>
      <c r="P9" s="25" t="s">
        <v>35</v>
      </c>
      <c r="Q9" s="26" t="s">
        <v>27</v>
      </c>
      <c r="R9" s="26" t="s">
        <v>27</v>
      </c>
      <c r="S9" s="25" t="s">
        <v>27</v>
      </c>
      <c r="T9" s="27" t="s">
        <v>36</v>
      </c>
      <c r="U9" s="28" t="s">
        <v>37</v>
      </c>
      <c r="V9" s="29" t="s">
        <v>38</v>
      </c>
      <c r="W9" s="23" t="s">
        <v>39</v>
      </c>
      <c r="X9" s="23" t="s">
        <v>40</v>
      </c>
      <c r="Y9" s="23" t="s">
        <v>41</v>
      </c>
      <c r="Z9" s="30" t="s">
        <v>42</v>
      </c>
      <c r="AA9" s="30" t="s">
        <v>43</v>
      </c>
      <c r="AB9" s="23" t="s">
        <v>38</v>
      </c>
      <c r="AC9" s="23" t="s">
        <v>44</v>
      </c>
      <c r="AD9" s="23" t="s">
        <v>45</v>
      </c>
      <c r="AE9" s="31" t="s">
        <v>46</v>
      </c>
      <c r="AF9" s="31" t="s">
        <v>47</v>
      </c>
      <c r="AG9" s="31" t="s">
        <v>27</v>
      </c>
      <c r="AH9" s="31" t="s">
        <v>48</v>
      </c>
      <c r="AJ9" s="11" t="s">
        <v>144</v>
      </c>
      <c r="AK9" s="11" t="s">
        <v>146</v>
      </c>
    </row>
    <row r="10" spans="1:37" ht="9.75">
      <c r="A10" s="32" t="s">
        <v>49</v>
      </c>
      <c r="B10" s="32" t="s">
        <v>50</v>
      </c>
      <c r="C10" s="33"/>
      <c r="D10" s="3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/>
      <c r="K10" s="32" t="s">
        <v>29</v>
      </c>
      <c r="L10" s="32" t="s">
        <v>32</v>
      </c>
      <c r="M10" s="34" t="s">
        <v>29</v>
      </c>
      <c r="N10" s="32" t="s">
        <v>32</v>
      </c>
      <c r="O10" s="32" t="s">
        <v>57</v>
      </c>
      <c r="P10" s="35"/>
      <c r="Q10" s="36" t="s">
        <v>58</v>
      </c>
      <c r="R10" s="36" t="s">
        <v>59</v>
      </c>
      <c r="S10" s="35" t="s">
        <v>60</v>
      </c>
      <c r="T10" s="37" t="s">
        <v>61</v>
      </c>
      <c r="U10" s="38" t="s">
        <v>62</v>
      </c>
      <c r="V10" s="39" t="s">
        <v>63</v>
      </c>
      <c r="W10" s="40"/>
      <c r="X10" s="41"/>
      <c r="Y10" s="41"/>
      <c r="Z10" s="42" t="s">
        <v>64</v>
      </c>
      <c r="AA10" s="42" t="s">
        <v>49</v>
      </c>
      <c r="AB10" s="32" t="s">
        <v>65</v>
      </c>
      <c r="AC10" s="41"/>
      <c r="AD10" s="41"/>
      <c r="AE10" s="43"/>
      <c r="AF10" s="43"/>
      <c r="AG10" s="43"/>
      <c r="AH10" s="43"/>
      <c r="AJ10" s="11" t="s">
        <v>145</v>
      </c>
      <c r="AK10" s="11" t="s">
        <v>147</v>
      </c>
    </row>
    <row r="12" ht="9.75">
      <c r="B12" s="148" t="s">
        <v>148</v>
      </c>
    </row>
    <row r="13" ht="9.75">
      <c r="B13" s="3" t="s">
        <v>149</v>
      </c>
    </row>
    <row r="14" spans="1:37" ht="9.75">
      <c r="A14" s="1">
        <v>1</v>
      </c>
      <c r="B14" s="2" t="s">
        <v>150</v>
      </c>
      <c r="C14" s="3" t="s">
        <v>151</v>
      </c>
      <c r="D14" s="4" t="s">
        <v>152</v>
      </c>
      <c r="E14" s="5">
        <v>1</v>
      </c>
      <c r="F14" s="6" t="s">
        <v>153</v>
      </c>
      <c r="H14" s="7">
        <f>ROUND(E14*G14,2)</f>
        <v>0</v>
      </c>
      <c r="J14" s="7">
        <f>ROUND(E14*G14,2)</f>
        <v>0</v>
      </c>
      <c r="K14" s="8">
        <v>4E-05</v>
      </c>
      <c r="L14" s="8">
        <f>E14*K14</f>
        <v>4E-05</v>
      </c>
      <c r="N14" s="5">
        <f>E14*M14</f>
        <v>0</v>
      </c>
      <c r="O14" s="6">
        <v>20</v>
      </c>
      <c r="P14" s="6" t="s">
        <v>154</v>
      </c>
      <c r="V14" s="9" t="s">
        <v>106</v>
      </c>
      <c r="W14" s="10">
        <v>0.199</v>
      </c>
      <c r="X14" s="3" t="s">
        <v>151</v>
      </c>
      <c r="Y14" s="3" t="s">
        <v>151</v>
      </c>
      <c r="Z14" s="6" t="s">
        <v>155</v>
      </c>
      <c r="AB14" s="6">
        <v>7</v>
      </c>
      <c r="AJ14" s="11" t="s">
        <v>156</v>
      </c>
      <c r="AK14" s="11" t="s">
        <v>157</v>
      </c>
    </row>
    <row r="15" spans="1:37" ht="20.25">
      <c r="A15" s="1">
        <v>2</v>
      </c>
      <c r="B15" s="2" t="s">
        <v>150</v>
      </c>
      <c r="C15" s="3" t="s">
        <v>158</v>
      </c>
      <c r="D15" s="4" t="s">
        <v>159</v>
      </c>
      <c r="E15" s="5">
        <v>3</v>
      </c>
      <c r="F15" s="6" t="s">
        <v>160</v>
      </c>
      <c r="H15" s="7">
        <f>ROUND(E15*G15,2)</f>
        <v>0</v>
      </c>
      <c r="J15" s="7">
        <f>ROUND(E15*G15,2)</f>
        <v>0</v>
      </c>
      <c r="L15" s="8">
        <f>E15*K15</f>
        <v>0</v>
      </c>
      <c r="N15" s="5">
        <f>E15*M15</f>
        <v>0</v>
      </c>
      <c r="O15" s="6">
        <v>20</v>
      </c>
      <c r="P15" s="6" t="s">
        <v>154</v>
      </c>
      <c r="V15" s="9" t="s">
        <v>106</v>
      </c>
      <c r="W15" s="10">
        <v>0.726</v>
      </c>
      <c r="X15" s="3" t="s">
        <v>161</v>
      </c>
      <c r="Y15" s="3" t="s">
        <v>158</v>
      </c>
      <c r="Z15" s="6" t="s">
        <v>162</v>
      </c>
      <c r="AB15" s="6">
        <v>1</v>
      </c>
      <c r="AJ15" s="11" t="s">
        <v>156</v>
      </c>
      <c r="AK15" s="11" t="s">
        <v>157</v>
      </c>
    </row>
    <row r="16" spans="1:37" ht="9.75">
      <c r="A16" s="1">
        <v>3</v>
      </c>
      <c r="B16" s="2" t="s">
        <v>163</v>
      </c>
      <c r="C16" s="3" t="s">
        <v>164</v>
      </c>
      <c r="D16" s="4" t="s">
        <v>165</v>
      </c>
      <c r="E16" s="5">
        <v>3</v>
      </c>
      <c r="F16" s="6" t="s">
        <v>160</v>
      </c>
      <c r="I16" s="7">
        <f>ROUND(E16*G16,2)</f>
        <v>0</v>
      </c>
      <c r="J16" s="7">
        <f>ROUND(E16*G16,2)</f>
        <v>0</v>
      </c>
      <c r="K16" s="8">
        <v>1.5</v>
      </c>
      <c r="L16" s="8">
        <f>E16*K16</f>
        <v>4.5</v>
      </c>
      <c r="N16" s="5">
        <f>E16*M16</f>
        <v>0</v>
      </c>
      <c r="O16" s="6">
        <v>20</v>
      </c>
      <c r="P16" s="6" t="s">
        <v>154</v>
      </c>
      <c r="V16" s="9" t="s">
        <v>99</v>
      </c>
      <c r="X16" s="3" t="s">
        <v>164</v>
      </c>
      <c r="Y16" s="3" t="s">
        <v>164</v>
      </c>
      <c r="Z16" s="6" t="s">
        <v>166</v>
      </c>
      <c r="AA16" s="3" t="s">
        <v>154</v>
      </c>
      <c r="AB16" s="6">
        <v>2</v>
      </c>
      <c r="AJ16" s="11" t="s">
        <v>167</v>
      </c>
      <c r="AK16" s="11" t="s">
        <v>157</v>
      </c>
    </row>
    <row r="17" spans="4:23" ht="9.75">
      <c r="D17" s="150" t="s">
        <v>168</v>
      </c>
      <c r="E17" s="151">
        <f>J17</f>
        <v>0</v>
      </c>
      <c r="H17" s="151">
        <f>SUM(H12:H16)</f>
        <v>0</v>
      </c>
      <c r="I17" s="151">
        <f>SUM(I12:I16)</f>
        <v>0</v>
      </c>
      <c r="J17" s="151">
        <f>SUM(J12:J16)</f>
        <v>0</v>
      </c>
      <c r="L17" s="152">
        <f>SUM(L12:L16)</f>
        <v>4.50004</v>
      </c>
      <c r="N17" s="153">
        <f>SUM(N12:N16)</f>
        <v>0</v>
      </c>
      <c r="W17" s="10">
        <f>SUM(W12:W16)</f>
        <v>0.925</v>
      </c>
    </row>
    <row r="19" ht="9.75">
      <c r="B19" s="3" t="s">
        <v>169</v>
      </c>
    </row>
    <row r="20" spans="1:37" ht="9.75">
      <c r="A20" s="1">
        <v>4</v>
      </c>
      <c r="B20" s="2" t="s">
        <v>170</v>
      </c>
      <c r="C20" s="3" t="s">
        <v>171</v>
      </c>
      <c r="D20" s="4" t="s">
        <v>172</v>
      </c>
      <c r="E20" s="5">
        <v>334.62</v>
      </c>
      <c r="F20" s="6" t="s">
        <v>173</v>
      </c>
      <c r="H20" s="7">
        <f>ROUND(E20*G20,2)</f>
        <v>0</v>
      </c>
      <c r="J20" s="7">
        <f>ROUND(E20*G20,2)</f>
        <v>0</v>
      </c>
      <c r="K20" s="8">
        <v>1E-05</v>
      </c>
      <c r="L20" s="8">
        <f>E20*K20</f>
        <v>0.0033462</v>
      </c>
      <c r="N20" s="5">
        <f>E20*M20</f>
        <v>0</v>
      </c>
      <c r="O20" s="6">
        <v>20</v>
      </c>
      <c r="P20" s="6" t="s">
        <v>154</v>
      </c>
      <c r="V20" s="9" t="s">
        <v>106</v>
      </c>
      <c r="W20" s="10">
        <v>26.1</v>
      </c>
      <c r="X20" s="3" t="s">
        <v>174</v>
      </c>
      <c r="Y20" s="3" t="s">
        <v>171</v>
      </c>
      <c r="Z20" s="6" t="s">
        <v>175</v>
      </c>
      <c r="AB20" s="6">
        <v>1</v>
      </c>
      <c r="AJ20" s="11" t="s">
        <v>156</v>
      </c>
      <c r="AK20" s="11" t="s">
        <v>157</v>
      </c>
    </row>
    <row r="21" spans="4:24" ht="9.75">
      <c r="D21" s="154" t="s">
        <v>176</v>
      </c>
      <c r="E21" s="155"/>
      <c r="F21" s="156"/>
      <c r="G21" s="157"/>
      <c r="H21" s="157"/>
      <c r="I21" s="157"/>
      <c r="J21" s="157"/>
      <c r="K21" s="158"/>
      <c r="L21" s="158"/>
      <c r="M21" s="155"/>
      <c r="N21" s="155"/>
      <c r="O21" s="156"/>
      <c r="P21" s="156"/>
      <c r="Q21" s="155"/>
      <c r="R21" s="155"/>
      <c r="S21" s="155"/>
      <c r="T21" s="159"/>
      <c r="U21" s="159"/>
      <c r="V21" s="159" t="s">
        <v>0</v>
      </c>
      <c r="W21" s="160"/>
      <c r="X21" s="156"/>
    </row>
    <row r="22" spans="1:37" ht="20.25">
      <c r="A22" s="1">
        <v>5</v>
      </c>
      <c r="B22" s="2" t="s">
        <v>177</v>
      </c>
      <c r="C22" s="3" t="s">
        <v>178</v>
      </c>
      <c r="D22" s="4" t="s">
        <v>179</v>
      </c>
      <c r="E22" s="5">
        <v>708.14</v>
      </c>
      <c r="F22" s="6" t="s">
        <v>173</v>
      </c>
      <c r="H22" s="7">
        <f>ROUND(E22*G22,2)</f>
        <v>0</v>
      </c>
      <c r="J22" s="7">
        <f>ROUND(E22*G22,2)</f>
        <v>0</v>
      </c>
      <c r="K22" s="8">
        <v>0.03745</v>
      </c>
      <c r="L22" s="8">
        <f>E22*K22</f>
        <v>26.519842999999998</v>
      </c>
      <c r="N22" s="5">
        <f>E22*M22</f>
        <v>0</v>
      </c>
      <c r="O22" s="6">
        <v>20</v>
      </c>
      <c r="P22" s="6" t="s">
        <v>154</v>
      </c>
      <c r="V22" s="9" t="s">
        <v>106</v>
      </c>
      <c r="W22" s="10">
        <v>233.686</v>
      </c>
      <c r="X22" s="3" t="s">
        <v>180</v>
      </c>
      <c r="Y22" s="3" t="s">
        <v>178</v>
      </c>
      <c r="Z22" s="6" t="s">
        <v>175</v>
      </c>
      <c r="AB22" s="6">
        <v>1</v>
      </c>
      <c r="AJ22" s="11" t="s">
        <v>156</v>
      </c>
      <c r="AK22" s="11" t="s">
        <v>157</v>
      </c>
    </row>
    <row r="23" spans="1:37" ht="20.25">
      <c r="A23" s="1">
        <v>6</v>
      </c>
      <c r="B23" s="2" t="s">
        <v>170</v>
      </c>
      <c r="C23" s="3" t="s">
        <v>181</v>
      </c>
      <c r="D23" s="4" t="s">
        <v>182</v>
      </c>
      <c r="E23" s="5">
        <v>82.03</v>
      </c>
      <c r="F23" s="6" t="s">
        <v>173</v>
      </c>
      <c r="H23" s="7">
        <f>ROUND(E23*G23,2)</f>
        <v>0</v>
      </c>
      <c r="J23" s="7">
        <f>ROUND(E23*G23,2)</f>
        <v>0</v>
      </c>
      <c r="K23" s="8">
        <v>0.00296</v>
      </c>
      <c r="L23" s="8">
        <f>E23*K23</f>
        <v>0.2428088</v>
      </c>
      <c r="N23" s="5">
        <f>E23*M23</f>
        <v>0</v>
      </c>
      <c r="O23" s="6">
        <v>20</v>
      </c>
      <c r="P23" s="6" t="s">
        <v>154</v>
      </c>
      <c r="V23" s="9" t="s">
        <v>106</v>
      </c>
      <c r="W23" s="10">
        <v>26.988</v>
      </c>
      <c r="X23" s="3" t="s">
        <v>183</v>
      </c>
      <c r="Y23" s="3" t="s">
        <v>181</v>
      </c>
      <c r="Z23" s="6" t="s">
        <v>175</v>
      </c>
      <c r="AB23" s="6">
        <v>1</v>
      </c>
      <c r="AJ23" s="11" t="s">
        <v>156</v>
      </c>
      <c r="AK23" s="11" t="s">
        <v>157</v>
      </c>
    </row>
    <row r="24" spans="1:37" ht="20.25">
      <c r="A24" s="1">
        <v>7</v>
      </c>
      <c r="B24" s="2" t="s">
        <v>170</v>
      </c>
      <c r="C24" s="3" t="s">
        <v>184</v>
      </c>
      <c r="D24" s="4" t="s">
        <v>185</v>
      </c>
      <c r="E24" s="5">
        <v>4.548</v>
      </c>
      <c r="F24" s="6" t="s">
        <v>173</v>
      </c>
      <c r="H24" s="7">
        <f>ROUND(E24*G24,2)</f>
        <v>0</v>
      </c>
      <c r="J24" s="7">
        <f>ROUND(E24*G24,2)</f>
        <v>0</v>
      </c>
      <c r="K24" s="8">
        <v>0.01156</v>
      </c>
      <c r="L24" s="8">
        <f>E24*K24</f>
        <v>0.052574880000000004</v>
      </c>
      <c r="N24" s="5">
        <f>E24*M24</f>
        <v>0</v>
      </c>
      <c r="O24" s="6">
        <v>20</v>
      </c>
      <c r="P24" s="6" t="s">
        <v>154</v>
      </c>
      <c r="V24" s="9" t="s">
        <v>106</v>
      </c>
      <c r="W24" s="10">
        <v>3.261</v>
      </c>
      <c r="X24" s="3" t="s">
        <v>186</v>
      </c>
      <c r="Y24" s="3" t="s">
        <v>184</v>
      </c>
      <c r="Z24" s="6" t="s">
        <v>166</v>
      </c>
      <c r="AB24" s="6">
        <v>1</v>
      </c>
      <c r="AJ24" s="11" t="s">
        <v>156</v>
      </c>
      <c r="AK24" s="11" t="s">
        <v>157</v>
      </c>
    </row>
    <row r="25" spans="4:24" ht="9.75">
      <c r="D25" s="154" t="s">
        <v>187</v>
      </c>
      <c r="E25" s="155"/>
      <c r="F25" s="156"/>
      <c r="G25" s="157"/>
      <c r="H25" s="157"/>
      <c r="I25" s="157"/>
      <c r="J25" s="157"/>
      <c r="K25" s="158"/>
      <c r="L25" s="158"/>
      <c r="M25" s="155"/>
      <c r="N25" s="155"/>
      <c r="O25" s="156"/>
      <c r="P25" s="156"/>
      <c r="Q25" s="155"/>
      <c r="R25" s="155"/>
      <c r="S25" s="155"/>
      <c r="T25" s="159"/>
      <c r="U25" s="159"/>
      <c r="V25" s="159" t="s">
        <v>0</v>
      </c>
      <c r="W25" s="160"/>
      <c r="X25" s="156"/>
    </row>
    <row r="26" spans="1:37" ht="9.75">
      <c r="A26" s="1">
        <v>8</v>
      </c>
      <c r="B26" s="2" t="s">
        <v>170</v>
      </c>
      <c r="C26" s="3" t="s">
        <v>188</v>
      </c>
      <c r="D26" s="4" t="s">
        <v>189</v>
      </c>
      <c r="E26" s="5">
        <v>681.564</v>
      </c>
      <c r="F26" s="6" t="s">
        <v>173</v>
      </c>
      <c r="H26" s="7">
        <f>ROUND(E26*G26,2)</f>
        <v>0</v>
      </c>
      <c r="J26" s="7">
        <f>ROUND(E26*G26,2)</f>
        <v>0</v>
      </c>
      <c r="K26" s="8">
        <v>0.04084</v>
      </c>
      <c r="L26" s="8">
        <f>E26*K26</f>
        <v>27.83507376</v>
      </c>
      <c r="N26" s="5">
        <f>E26*M26</f>
        <v>0</v>
      </c>
      <c r="O26" s="6">
        <v>20</v>
      </c>
      <c r="P26" s="6" t="s">
        <v>154</v>
      </c>
      <c r="V26" s="9" t="s">
        <v>106</v>
      </c>
      <c r="W26" s="10">
        <v>637.262</v>
      </c>
      <c r="X26" s="3" t="s">
        <v>190</v>
      </c>
      <c r="Y26" s="3" t="s">
        <v>188</v>
      </c>
      <c r="Z26" s="6" t="s">
        <v>166</v>
      </c>
      <c r="AB26" s="6">
        <v>1</v>
      </c>
      <c r="AJ26" s="11" t="s">
        <v>156</v>
      </c>
      <c r="AK26" s="11" t="s">
        <v>157</v>
      </c>
    </row>
    <row r="27" spans="4:24" ht="20.25">
      <c r="D27" s="154" t="s">
        <v>191</v>
      </c>
      <c r="E27" s="155"/>
      <c r="F27" s="156"/>
      <c r="G27" s="157"/>
      <c r="H27" s="157"/>
      <c r="I27" s="157"/>
      <c r="J27" s="157"/>
      <c r="K27" s="158"/>
      <c r="L27" s="158"/>
      <c r="M27" s="155"/>
      <c r="N27" s="155"/>
      <c r="O27" s="156"/>
      <c r="P27" s="156"/>
      <c r="Q27" s="155"/>
      <c r="R27" s="155"/>
      <c r="S27" s="155"/>
      <c r="T27" s="159"/>
      <c r="U27" s="159"/>
      <c r="V27" s="159" t="s">
        <v>0</v>
      </c>
      <c r="W27" s="160"/>
      <c r="X27" s="156"/>
    </row>
    <row r="28" spans="4:24" ht="30">
      <c r="D28" s="154" t="s">
        <v>192</v>
      </c>
      <c r="E28" s="155"/>
      <c r="F28" s="156"/>
      <c r="G28" s="157"/>
      <c r="H28" s="157"/>
      <c r="I28" s="157"/>
      <c r="J28" s="157"/>
      <c r="K28" s="158"/>
      <c r="L28" s="158"/>
      <c r="M28" s="155"/>
      <c r="N28" s="155"/>
      <c r="O28" s="156"/>
      <c r="P28" s="156"/>
      <c r="Q28" s="155"/>
      <c r="R28" s="155"/>
      <c r="S28" s="155"/>
      <c r="T28" s="159"/>
      <c r="U28" s="159"/>
      <c r="V28" s="159" t="s">
        <v>0</v>
      </c>
      <c r="W28" s="160"/>
      <c r="X28" s="156"/>
    </row>
    <row r="29" spans="4:24" ht="9.75">
      <c r="D29" s="154" t="s">
        <v>193</v>
      </c>
      <c r="E29" s="155"/>
      <c r="F29" s="156"/>
      <c r="G29" s="157"/>
      <c r="H29" s="157"/>
      <c r="I29" s="157"/>
      <c r="J29" s="157"/>
      <c r="K29" s="158"/>
      <c r="L29" s="158"/>
      <c r="M29" s="155"/>
      <c r="N29" s="155"/>
      <c r="O29" s="156"/>
      <c r="P29" s="156"/>
      <c r="Q29" s="155"/>
      <c r="R29" s="155"/>
      <c r="S29" s="155"/>
      <c r="T29" s="159"/>
      <c r="U29" s="159"/>
      <c r="V29" s="159" t="s">
        <v>0</v>
      </c>
      <c r="W29" s="160"/>
      <c r="X29" s="156"/>
    </row>
    <row r="30" spans="1:37" ht="20.25">
      <c r="A30" s="1">
        <v>9</v>
      </c>
      <c r="B30" s="2" t="s">
        <v>170</v>
      </c>
      <c r="C30" s="3" t="s">
        <v>194</v>
      </c>
      <c r="D30" s="4" t="s">
        <v>195</v>
      </c>
      <c r="E30" s="5">
        <v>101.85</v>
      </c>
      <c r="F30" s="6" t="s">
        <v>173</v>
      </c>
      <c r="H30" s="7">
        <f>ROUND(E30*G30,2)</f>
        <v>0</v>
      </c>
      <c r="J30" s="7">
        <f>ROUND(E30*G30,2)</f>
        <v>0</v>
      </c>
      <c r="K30" s="8">
        <v>0.02464</v>
      </c>
      <c r="L30" s="8">
        <f>E30*K30</f>
        <v>2.509584</v>
      </c>
      <c r="N30" s="5">
        <f>E30*M30</f>
        <v>0</v>
      </c>
      <c r="O30" s="6">
        <v>20</v>
      </c>
      <c r="P30" s="6" t="s">
        <v>154</v>
      </c>
      <c r="V30" s="9" t="s">
        <v>106</v>
      </c>
      <c r="W30" s="10">
        <v>137.192</v>
      </c>
      <c r="X30" s="3" t="s">
        <v>196</v>
      </c>
      <c r="Y30" s="3" t="s">
        <v>194</v>
      </c>
      <c r="Z30" s="6" t="s">
        <v>166</v>
      </c>
      <c r="AB30" s="6">
        <v>1</v>
      </c>
      <c r="AJ30" s="11" t="s">
        <v>156</v>
      </c>
      <c r="AK30" s="11" t="s">
        <v>157</v>
      </c>
    </row>
    <row r="31" spans="4:24" ht="20.25">
      <c r="D31" s="154" t="s">
        <v>197</v>
      </c>
      <c r="E31" s="155"/>
      <c r="F31" s="156"/>
      <c r="G31" s="157"/>
      <c r="H31" s="157"/>
      <c r="I31" s="157"/>
      <c r="J31" s="157"/>
      <c r="K31" s="158"/>
      <c r="L31" s="158"/>
      <c r="M31" s="155"/>
      <c r="N31" s="155"/>
      <c r="O31" s="156"/>
      <c r="P31" s="156"/>
      <c r="Q31" s="155"/>
      <c r="R31" s="155"/>
      <c r="S31" s="155"/>
      <c r="T31" s="159"/>
      <c r="U31" s="159"/>
      <c r="V31" s="159" t="s">
        <v>0</v>
      </c>
      <c r="W31" s="160"/>
      <c r="X31" s="156"/>
    </row>
    <row r="32" spans="1:37" ht="9.75">
      <c r="A32" s="1">
        <v>10</v>
      </c>
      <c r="B32" s="2" t="s">
        <v>170</v>
      </c>
      <c r="C32" s="3" t="s">
        <v>198</v>
      </c>
      <c r="D32" s="4" t="s">
        <v>199</v>
      </c>
      <c r="E32" s="5">
        <v>26.5</v>
      </c>
      <c r="F32" s="6" t="s">
        <v>173</v>
      </c>
      <c r="H32" s="7">
        <f>ROUND(E32*G32,2)</f>
        <v>0</v>
      </c>
      <c r="J32" s="7">
        <f>ROUND(E32*G32,2)</f>
        <v>0</v>
      </c>
      <c r="K32" s="8">
        <v>0.02125</v>
      </c>
      <c r="L32" s="8">
        <f>E32*K32</f>
        <v>0.563125</v>
      </c>
      <c r="N32" s="5">
        <f>E32*M32</f>
        <v>0</v>
      </c>
      <c r="O32" s="6">
        <v>20</v>
      </c>
      <c r="P32" s="6" t="s">
        <v>154</v>
      </c>
      <c r="V32" s="9" t="s">
        <v>106</v>
      </c>
      <c r="W32" s="10">
        <v>33.284</v>
      </c>
      <c r="X32" s="3" t="s">
        <v>200</v>
      </c>
      <c r="Y32" s="3" t="s">
        <v>198</v>
      </c>
      <c r="Z32" s="6" t="s">
        <v>175</v>
      </c>
      <c r="AB32" s="6">
        <v>1</v>
      </c>
      <c r="AJ32" s="11" t="s">
        <v>156</v>
      </c>
      <c r="AK32" s="11" t="s">
        <v>157</v>
      </c>
    </row>
    <row r="33" spans="4:24" ht="9.75">
      <c r="D33" s="154" t="s">
        <v>201</v>
      </c>
      <c r="E33" s="155"/>
      <c r="F33" s="156"/>
      <c r="G33" s="157"/>
      <c r="H33" s="157"/>
      <c r="I33" s="157"/>
      <c r="J33" s="157"/>
      <c r="K33" s="158"/>
      <c r="L33" s="158"/>
      <c r="M33" s="155"/>
      <c r="N33" s="155"/>
      <c r="O33" s="156"/>
      <c r="P33" s="156"/>
      <c r="Q33" s="155"/>
      <c r="R33" s="155"/>
      <c r="S33" s="155"/>
      <c r="T33" s="159"/>
      <c r="U33" s="159"/>
      <c r="V33" s="159" t="s">
        <v>0</v>
      </c>
      <c r="W33" s="160"/>
      <c r="X33" s="156"/>
    </row>
    <row r="34" spans="4:24" ht="9.75">
      <c r="D34" s="154" t="s">
        <v>193</v>
      </c>
      <c r="E34" s="155"/>
      <c r="F34" s="156"/>
      <c r="G34" s="157"/>
      <c r="H34" s="157"/>
      <c r="I34" s="157"/>
      <c r="J34" s="157"/>
      <c r="K34" s="158"/>
      <c r="L34" s="158"/>
      <c r="M34" s="155"/>
      <c r="N34" s="155"/>
      <c r="O34" s="156"/>
      <c r="P34" s="156"/>
      <c r="Q34" s="155"/>
      <c r="R34" s="155"/>
      <c r="S34" s="155"/>
      <c r="T34" s="159"/>
      <c r="U34" s="159"/>
      <c r="V34" s="159" t="s">
        <v>0</v>
      </c>
      <c r="W34" s="160"/>
      <c r="X34" s="156"/>
    </row>
    <row r="35" spans="1:37" ht="20.25">
      <c r="A35" s="1">
        <v>11</v>
      </c>
      <c r="B35" s="2" t="s">
        <v>170</v>
      </c>
      <c r="C35" s="3" t="s">
        <v>202</v>
      </c>
      <c r="D35" s="4" t="s">
        <v>203</v>
      </c>
      <c r="E35" s="5">
        <v>92.908</v>
      </c>
      <c r="F35" s="6" t="s">
        <v>173</v>
      </c>
      <c r="H35" s="7">
        <f>ROUND(E35*G35,2)</f>
        <v>0</v>
      </c>
      <c r="J35" s="7">
        <f>ROUND(E35*G35,2)</f>
        <v>0</v>
      </c>
      <c r="K35" s="8">
        <v>0.01498</v>
      </c>
      <c r="L35" s="8">
        <f>E35*K35</f>
        <v>1.39176184</v>
      </c>
      <c r="N35" s="5">
        <f>E35*M35</f>
        <v>0</v>
      </c>
      <c r="O35" s="6">
        <v>20</v>
      </c>
      <c r="P35" s="6" t="s">
        <v>154</v>
      </c>
      <c r="V35" s="9" t="s">
        <v>106</v>
      </c>
      <c r="W35" s="10">
        <v>143.078</v>
      </c>
      <c r="X35" s="3" t="s">
        <v>202</v>
      </c>
      <c r="Y35" s="3" t="s">
        <v>202</v>
      </c>
      <c r="Z35" s="6" t="s">
        <v>175</v>
      </c>
      <c r="AB35" s="6">
        <v>7</v>
      </c>
      <c r="AJ35" s="11" t="s">
        <v>156</v>
      </c>
      <c r="AK35" s="11" t="s">
        <v>157</v>
      </c>
    </row>
    <row r="36" spans="4:24" ht="20.25">
      <c r="D36" s="154" t="s">
        <v>204</v>
      </c>
      <c r="E36" s="155"/>
      <c r="F36" s="156"/>
      <c r="G36" s="157"/>
      <c r="H36" s="157"/>
      <c r="I36" s="157"/>
      <c r="J36" s="157"/>
      <c r="K36" s="158"/>
      <c r="L36" s="158"/>
      <c r="M36" s="155"/>
      <c r="N36" s="155"/>
      <c r="O36" s="156"/>
      <c r="P36" s="156"/>
      <c r="Q36" s="155"/>
      <c r="R36" s="155"/>
      <c r="S36" s="155"/>
      <c r="T36" s="159"/>
      <c r="U36" s="159"/>
      <c r="V36" s="159" t="s">
        <v>0</v>
      </c>
      <c r="W36" s="160"/>
      <c r="X36" s="156"/>
    </row>
    <row r="37" spans="4:24" ht="9.75">
      <c r="D37" s="154" t="s">
        <v>205</v>
      </c>
      <c r="E37" s="155"/>
      <c r="F37" s="156"/>
      <c r="G37" s="157"/>
      <c r="H37" s="157"/>
      <c r="I37" s="157"/>
      <c r="J37" s="157"/>
      <c r="K37" s="158"/>
      <c r="L37" s="158"/>
      <c r="M37" s="155"/>
      <c r="N37" s="155"/>
      <c r="O37" s="156"/>
      <c r="P37" s="156"/>
      <c r="Q37" s="155"/>
      <c r="R37" s="155"/>
      <c r="S37" s="155"/>
      <c r="T37" s="159"/>
      <c r="U37" s="159"/>
      <c r="V37" s="159" t="s">
        <v>0</v>
      </c>
      <c r="W37" s="160"/>
      <c r="X37" s="156"/>
    </row>
    <row r="38" spans="1:37" ht="9.75">
      <c r="A38" s="1">
        <v>12</v>
      </c>
      <c r="B38" s="2" t="s">
        <v>170</v>
      </c>
      <c r="C38" s="3" t="s">
        <v>206</v>
      </c>
      <c r="D38" s="4" t="s">
        <v>207</v>
      </c>
      <c r="E38" s="5">
        <v>9.6</v>
      </c>
      <c r="F38" s="6" t="s">
        <v>160</v>
      </c>
      <c r="H38" s="7">
        <f>ROUND(E38*G38,2)</f>
        <v>0</v>
      </c>
      <c r="J38" s="7">
        <f>ROUND(E38*G38,2)</f>
        <v>0</v>
      </c>
      <c r="K38" s="8">
        <v>1.837</v>
      </c>
      <c r="L38" s="8">
        <f>E38*K38</f>
        <v>17.635199999999998</v>
      </c>
      <c r="N38" s="5">
        <f>E38*M38</f>
        <v>0</v>
      </c>
      <c r="O38" s="6">
        <v>20</v>
      </c>
      <c r="P38" s="6" t="s">
        <v>154</v>
      </c>
      <c r="V38" s="9" t="s">
        <v>106</v>
      </c>
      <c r="W38" s="10">
        <v>15.667</v>
      </c>
      <c r="X38" s="3" t="s">
        <v>208</v>
      </c>
      <c r="Y38" s="3" t="s">
        <v>206</v>
      </c>
      <c r="Z38" s="6" t="s">
        <v>209</v>
      </c>
      <c r="AB38" s="6">
        <v>1</v>
      </c>
      <c r="AJ38" s="11" t="s">
        <v>156</v>
      </c>
      <c r="AK38" s="11" t="s">
        <v>157</v>
      </c>
    </row>
    <row r="39" spans="4:24" ht="9.75">
      <c r="D39" s="154" t="s">
        <v>210</v>
      </c>
      <c r="E39" s="155"/>
      <c r="F39" s="156"/>
      <c r="G39" s="157"/>
      <c r="H39" s="157"/>
      <c r="I39" s="157"/>
      <c r="J39" s="157"/>
      <c r="K39" s="158"/>
      <c r="L39" s="158"/>
      <c r="M39" s="155"/>
      <c r="N39" s="155"/>
      <c r="O39" s="156"/>
      <c r="P39" s="156"/>
      <c r="Q39" s="155"/>
      <c r="R39" s="155"/>
      <c r="S39" s="155"/>
      <c r="T39" s="159"/>
      <c r="U39" s="159"/>
      <c r="V39" s="159" t="s">
        <v>0</v>
      </c>
      <c r="W39" s="160"/>
      <c r="X39" s="156"/>
    </row>
    <row r="40" spans="1:37" ht="20.25">
      <c r="A40" s="1">
        <v>13</v>
      </c>
      <c r="B40" s="2" t="s">
        <v>170</v>
      </c>
      <c r="C40" s="3" t="s">
        <v>211</v>
      </c>
      <c r="D40" s="4" t="s">
        <v>212</v>
      </c>
      <c r="E40" s="5">
        <v>67.2</v>
      </c>
      <c r="F40" s="6" t="s">
        <v>173</v>
      </c>
      <c r="H40" s="7">
        <f>ROUND(E40*G40,2)</f>
        <v>0</v>
      </c>
      <c r="J40" s="7">
        <f>ROUND(E40*G40,2)</f>
        <v>0</v>
      </c>
      <c r="K40" s="8">
        <v>0.36383</v>
      </c>
      <c r="L40" s="8">
        <f>E40*K40</f>
        <v>24.449376</v>
      </c>
      <c r="N40" s="5">
        <f>E40*M40</f>
        <v>0</v>
      </c>
      <c r="O40" s="6">
        <v>20</v>
      </c>
      <c r="P40" s="6" t="s">
        <v>154</v>
      </c>
      <c r="V40" s="9" t="s">
        <v>106</v>
      </c>
      <c r="W40" s="10">
        <v>34.138</v>
      </c>
      <c r="X40" s="3" t="s">
        <v>213</v>
      </c>
      <c r="Y40" s="3" t="s">
        <v>211</v>
      </c>
      <c r="Z40" s="6" t="s">
        <v>166</v>
      </c>
      <c r="AB40" s="6">
        <v>7</v>
      </c>
      <c r="AJ40" s="11" t="s">
        <v>156</v>
      </c>
      <c r="AK40" s="11" t="s">
        <v>157</v>
      </c>
    </row>
    <row r="41" spans="4:24" ht="9.75">
      <c r="D41" s="154" t="s">
        <v>214</v>
      </c>
      <c r="E41" s="155"/>
      <c r="F41" s="156"/>
      <c r="G41" s="157"/>
      <c r="H41" s="157"/>
      <c r="I41" s="157"/>
      <c r="J41" s="157"/>
      <c r="K41" s="158"/>
      <c r="L41" s="158"/>
      <c r="M41" s="155"/>
      <c r="N41" s="155"/>
      <c r="O41" s="156"/>
      <c r="P41" s="156"/>
      <c r="Q41" s="155"/>
      <c r="R41" s="155"/>
      <c r="S41" s="155"/>
      <c r="T41" s="159"/>
      <c r="U41" s="159"/>
      <c r="V41" s="159" t="s">
        <v>0</v>
      </c>
      <c r="W41" s="160"/>
      <c r="X41" s="156"/>
    </row>
    <row r="42" spans="1:37" ht="20.25">
      <c r="A42" s="1">
        <v>14</v>
      </c>
      <c r="B42" s="2" t="s">
        <v>170</v>
      </c>
      <c r="C42" s="3" t="s">
        <v>215</v>
      </c>
      <c r="D42" s="4" t="s">
        <v>216</v>
      </c>
      <c r="E42" s="5">
        <v>134.4</v>
      </c>
      <c r="F42" s="6" t="s">
        <v>217</v>
      </c>
      <c r="H42" s="7">
        <f>ROUND(E42*G42,2)</f>
        <v>0</v>
      </c>
      <c r="J42" s="7">
        <f>ROUND(E42*G42,2)</f>
        <v>0</v>
      </c>
      <c r="K42" s="8">
        <v>0.22539</v>
      </c>
      <c r="L42" s="8">
        <f>E42*K42</f>
        <v>30.292416000000003</v>
      </c>
      <c r="N42" s="5">
        <f>E42*M42</f>
        <v>0</v>
      </c>
      <c r="O42" s="6">
        <v>20</v>
      </c>
      <c r="P42" s="6" t="s">
        <v>154</v>
      </c>
      <c r="V42" s="9" t="s">
        <v>106</v>
      </c>
      <c r="W42" s="10">
        <v>35.482</v>
      </c>
      <c r="X42" s="3" t="s">
        <v>218</v>
      </c>
      <c r="Y42" s="3" t="s">
        <v>215</v>
      </c>
      <c r="Z42" s="6" t="s">
        <v>166</v>
      </c>
      <c r="AB42" s="6">
        <v>1</v>
      </c>
      <c r="AJ42" s="11" t="s">
        <v>156</v>
      </c>
      <c r="AK42" s="11" t="s">
        <v>157</v>
      </c>
    </row>
    <row r="43" spans="4:24" ht="9.75">
      <c r="D43" s="154" t="s">
        <v>219</v>
      </c>
      <c r="E43" s="155"/>
      <c r="F43" s="156"/>
      <c r="G43" s="157"/>
      <c r="H43" s="157"/>
      <c r="I43" s="157"/>
      <c r="J43" s="157"/>
      <c r="K43" s="158"/>
      <c r="L43" s="158"/>
      <c r="M43" s="155"/>
      <c r="N43" s="155"/>
      <c r="O43" s="156"/>
      <c r="P43" s="156"/>
      <c r="Q43" s="155"/>
      <c r="R43" s="155"/>
      <c r="S43" s="155"/>
      <c r="T43" s="159"/>
      <c r="U43" s="159"/>
      <c r="V43" s="159" t="s">
        <v>0</v>
      </c>
      <c r="W43" s="160"/>
      <c r="X43" s="156"/>
    </row>
    <row r="44" spans="4:23" ht="9.75">
      <c r="D44" s="150" t="s">
        <v>220</v>
      </c>
      <c r="E44" s="151">
        <f>J44</f>
        <v>0</v>
      </c>
      <c r="H44" s="151">
        <f>SUM(H19:H43)</f>
        <v>0</v>
      </c>
      <c r="I44" s="151">
        <f>SUM(I19:I43)</f>
        <v>0</v>
      </c>
      <c r="J44" s="151">
        <f>SUM(J19:J43)</f>
        <v>0</v>
      </c>
      <c r="L44" s="152">
        <f>SUM(L19:L43)</f>
        <v>131.49510948</v>
      </c>
      <c r="N44" s="153">
        <f>SUM(N19:N43)</f>
        <v>0</v>
      </c>
      <c r="W44" s="10">
        <f>SUM(W19:W43)</f>
        <v>1326.138</v>
      </c>
    </row>
    <row r="46" ht="9.75">
      <c r="B46" s="3" t="s">
        <v>221</v>
      </c>
    </row>
    <row r="47" spans="1:37" ht="9.75">
      <c r="A47" s="1">
        <v>15</v>
      </c>
      <c r="B47" s="2" t="s">
        <v>170</v>
      </c>
      <c r="C47" s="3" t="s">
        <v>222</v>
      </c>
      <c r="D47" s="4" t="s">
        <v>223</v>
      </c>
      <c r="E47" s="5">
        <v>4.774</v>
      </c>
      <c r="F47" s="6" t="s">
        <v>173</v>
      </c>
      <c r="H47" s="7">
        <f>ROUND(E47*G47,2)</f>
        <v>0</v>
      </c>
      <c r="J47" s="7">
        <f>ROUND(E47*G47,2)</f>
        <v>0</v>
      </c>
      <c r="K47" s="8">
        <v>0.0042</v>
      </c>
      <c r="L47" s="8">
        <f>E47*K47</f>
        <v>0.0200508</v>
      </c>
      <c r="N47" s="5">
        <f>E47*M47</f>
        <v>0</v>
      </c>
      <c r="O47" s="6">
        <v>20</v>
      </c>
      <c r="P47" s="6" t="s">
        <v>154</v>
      </c>
      <c r="V47" s="9" t="s">
        <v>106</v>
      </c>
      <c r="W47" s="10">
        <v>1.003</v>
      </c>
      <c r="X47" s="3" t="s">
        <v>224</v>
      </c>
      <c r="Y47" s="3" t="s">
        <v>222</v>
      </c>
      <c r="Z47" s="6" t="s">
        <v>209</v>
      </c>
      <c r="AB47" s="6">
        <v>1</v>
      </c>
      <c r="AJ47" s="11" t="s">
        <v>156</v>
      </c>
      <c r="AK47" s="11" t="s">
        <v>157</v>
      </c>
    </row>
    <row r="48" spans="4:24" ht="9.75">
      <c r="D48" s="154" t="s">
        <v>225</v>
      </c>
      <c r="E48" s="155"/>
      <c r="F48" s="156"/>
      <c r="G48" s="157"/>
      <c r="H48" s="157"/>
      <c r="I48" s="157"/>
      <c r="J48" s="157"/>
      <c r="K48" s="158"/>
      <c r="L48" s="158"/>
      <c r="M48" s="155"/>
      <c r="N48" s="155"/>
      <c r="O48" s="156"/>
      <c r="P48" s="156"/>
      <c r="Q48" s="155"/>
      <c r="R48" s="155"/>
      <c r="S48" s="155"/>
      <c r="T48" s="159"/>
      <c r="U48" s="159"/>
      <c r="V48" s="159" t="s">
        <v>0</v>
      </c>
      <c r="W48" s="160"/>
      <c r="X48" s="156"/>
    </row>
    <row r="49" spans="1:37" ht="20.25">
      <c r="A49" s="1">
        <v>16</v>
      </c>
      <c r="B49" s="2" t="s">
        <v>226</v>
      </c>
      <c r="C49" s="3" t="s">
        <v>227</v>
      </c>
      <c r="D49" s="4" t="s">
        <v>228</v>
      </c>
      <c r="E49" s="5">
        <v>1051.092</v>
      </c>
      <c r="F49" s="6" t="s">
        <v>173</v>
      </c>
      <c r="H49" s="7">
        <f>ROUND(E49*G49,2)</f>
        <v>0</v>
      </c>
      <c r="J49" s="7">
        <f>ROUND(E49*G49,2)</f>
        <v>0</v>
      </c>
      <c r="L49" s="8">
        <f>E49*K49</f>
        <v>0</v>
      </c>
      <c r="N49" s="5">
        <f>E49*M49</f>
        <v>0</v>
      </c>
      <c r="O49" s="6">
        <v>20</v>
      </c>
      <c r="P49" s="6" t="s">
        <v>154</v>
      </c>
      <c r="V49" s="9" t="s">
        <v>106</v>
      </c>
      <c r="W49" s="10">
        <v>283.795</v>
      </c>
      <c r="X49" s="3" t="s">
        <v>227</v>
      </c>
      <c r="Y49" s="3" t="s">
        <v>227</v>
      </c>
      <c r="Z49" s="6" t="s">
        <v>229</v>
      </c>
      <c r="AB49" s="6">
        <v>1</v>
      </c>
      <c r="AJ49" s="11" t="s">
        <v>156</v>
      </c>
      <c r="AK49" s="11" t="s">
        <v>157</v>
      </c>
    </row>
    <row r="50" spans="4:24" ht="20.25">
      <c r="D50" s="154" t="s">
        <v>230</v>
      </c>
      <c r="E50" s="155"/>
      <c r="F50" s="156"/>
      <c r="G50" s="157"/>
      <c r="H50" s="157"/>
      <c r="I50" s="157"/>
      <c r="J50" s="157"/>
      <c r="K50" s="158"/>
      <c r="L50" s="158"/>
      <c r="M50" s="155"/>
      <c r="N50" s="155"/>
      <c r="O50" s="156"/>
      <c r="P50" s="156"/>
      <c r="Q50" s="155"/>
      <c r="R50" s="155"/>
      <c r="S50" s="155"/>
      <c r="T50" s="159"/>
      <c r="U50" s="159"/>
      <c r="V50" s="159" t="s">
        <v>0</v>
      </c>
      <c r="W50" s="160"/>
      <c r="X50" s="156"/>
    </row>
    <row r="51" spans="1:37" ht="9.75">
      <c r="A51" s="1">
        <v>17</v>
      </c>
      <c r="B51" s="2" t="s">
        <v>231</v>
      </c>
      <c r="C51" s="3" t="s">
        <v>232</v>
      </c>
      <c r="D51" s="4" t="s">
        <v>233</v>
      </c>
      <c r="E51" s="5">
        <v>1051.092</v>
      </c>
      <c r="F51" s="6" t="s">
        <v>173</v>
      </c>
      <c r="H51" s="7">
        <f>ROUND(E51*G51,2)</f>
        <v>0</v>
      </c>
      <c r="J51" s="7">
        <f>ROUND(E51*G51,2)</f>
        <v>0</v>
      </c>
      <c r="L51" s="8">
        <f>E51*K51</f>
        <v>0</v>
      </c>
      <c r="N51" s="5">
        <f>E51*M51</f>
        <v>0</v>
      </c>
      <c r="O51" s="6">
        <v>20</v>
      </c>
      <c r="P51" s="6" t="s">
        <v>154</v>
      </c>
      <c r="V51" s="9" t="s">
        <v>106</v>
      </c>
      <c r="W51" s="10">
        <v>52.555</v>
      </c>
      <c r="X51" s="3" t="s">
        <v>232</v>
      </c>
      <c r="Y51" s="3" t="s">
        <v>232</v>
      </c>
      <c r="Z51" s="6" t="s">
        <v>234</v>
      </c>
      <c r="AB51" s="6">
        <v>1</v>
      </c>
      <c r="AJ51" s="11" t="s">
        <v>156</v>
      </c>
      <c r="AK51" s="11" t="s">
        <v>157</v>
      </c>
    </row>
    <row r="52" spans="1:37" ht="9.75">
      <c r="A52" s="1">
        <v>18</v>
      </c>
      <c r="B52" s="2" t="s">
        <v>231</v>
      </c>
      <c r="C52" s="3" t="s">
        <v>235</v>
      </c>
      <c r="D52" s="4" t="s">
        <v>236</v>
      </c>
      <c r="E52" s="5">
        <v>1051.092</v>
      </c>
      <c r="F52" s="6" t="s">
        <v>173</v>
      </c>
      <c r="H52" s="7">
        <f>ROUND(E52*G52,2)</f>
        <v>0</v>
      </c>
      <c r="J52" s="7">
        <f>ROUND(E52*G52,2)</f>
        <v>0</v>
      </c>
      <c r="L52" s="8">
        <f>E52*K52</f>
        <v>0</v>
      </c>
      <c r="N52" s="5">
        <f>E52*M52</f>
        <v>0</v>
      </c>
      <c r="O52" s="6">
        <v>20</v>
      </c>
      <c r="P52" s="6" t="s">
        <v>154</v>
      </c>
      <c r="V52" s="9" t="s">
        <v>106</v>
      </c>
      <c r="W52" s="10">
        <v>39.941</v>
      </c>
      <c r="X52" s="3" t="s">
        <v>237</v>
      </c>
      <c r="Y52" s="3" t="s">
        <v>235</v>
      </c>
      <c r="Z52" s="6" t="s">
        <v>166</v>
      </c>
      <c r="AB52" s="6">
        <v>1</v>
      </c>
      <c r="AJ52" s="11" t="s">
        <v>156</v>
      </c>
      <c r="AK52" s="11" t="s">
        <v>157</v>
      </c>
    </row>
    <row r="53" spans="1:37" ht="9.75">
      <c r="A53" s="1">
        <v>19</v>
      </c>
      <c r="B53" s="2" t="s">
        <v>170</v>
      </c>
      <c r="C53" s="3" t="s">
        <v>238</v>
      </c>
      <c r="D53" s="4" t="s">
        <v>239</v>
      </c>
      <c r="E53" s="5">
        <v>32.01</v>
      </c>
      <c r="F53" s="6" t="s">
        <v>217</v>
      </c>
      <c r="H53" s="7">
        <f>ROUND(E53*G53,2)</f>
        <v>0</v>
      </c>
      <c r="J53" s="7">
        <f>ROUND(E53*G53,2)</f>
        <v>0</v>
      </c>
      <c r="K53" s="8">
        <v>0.00108</v>
      </c>
      <c r="L53" s="8">
        <f>E53*K53</f>
        <v>0.0345708</v>
      </c>
      <c r="N53" s="5">
        <f>E53*M53</f>
        <v>0</v>
      </c>
      <c r="O53" s="6">
        <v>20</v>
      </c>
      <c r="P53" s="6" t="s">
        <v>154</v>
      </c>
      <c r="V53" s="9" t="s">
        <v>106</v>
      </c>
      <c r="W53" s="10">
        <v>3.009</v>
      </c>
      <c r="X53" s="3" t="s">
        <v>240</v>
      </c>
      <c r="Y53" s="3" t="s">
        <v>238</v>
      </c>
      <c r="Z53" s="6" t="s">
        <v>175</v>
      </c>
      <c r="AB53" s="6">
        <v>1</v>
      </c>
      <c r="AJ53" s="11" t="s">
        <v>156</v>
      </c>
      <c r="AK53" s="11" t="s">
        <v>157</v>
      </c>
    </row>
    <row r="54" spans="4:24" ht="9.75">
      <c r="D54" s="154" t="s">
        <v>241</v>
      </c>
      <c r="E54" s="155"/>
      <c r="F54" s="156"/>
      <c r="G54" s="157"/>
      <c r="H54" s="157"/>
      <c r="I54" s="157"/>
      <c r="J54" s="157"/>
      <c r="K54" s="158"/>
      <c r="L54" s="158"/>
      <c r="M54" s="155"/>
      <c r="N54" s="155"/>
      <c r="O54" s="156"/>
      <c r="P54" s="156"/>
      <c r="Q54" s="155"/>
      <c r="R54" s="155"/>
      <c r="S54" s="155"/>
      <c r="T54" s="159"/>
      <c r="U54" s="159"/>
      <c r="V54" s="159" t="s">
        <v>0</v>
      </c>
      <c r="W54" s="160"/>
      <c r="X54" s="156"/>
    </row>
    <row r="55" spans="1:37" ht="9.75">
      <c r="A55" s="1">
        <v>20</v>
      </c>
      <c r="B55" s="2" t="s">
        <v>170</v>
      </c>
      <c r="C55" s="3" t="s">
        <v>242</v>
      </c>
      <c r="D55" s="4" t="s">
        <v>243</v>
      </c>
      <c r="E55" s="5">
        <v>5.17</v>
      </c>
      <c r="F55" s="6" t="s">
        <v>217</v>
      </c>
      <c r="H55" s="7">
        <f>ROUND(E55*G55,2)</f>
        <v>0</v>
      </c>
      <c r="J55" s="7">
        <f>ROUND(E55*G55,2)</f>
        <v>0</v>
      </c>
      <c r="K55" s="8">
        <v>0.00685</v>
      </c>
      <c r="L55" s="8">
        <f>E55*K55</f>
        <v>0.0354145</v>
      </c>
      <c r="N55" s="5">
        <f>E55*M55</f>
        <v>0</v>
      </c>
      <c r="O55" s="6">
        <v>20</v>
      </c>
      <c r="P55" s="6" t="s">
        <v>154</v>
      </c>
      <c r="V55" s="9" t="s">
        <v>106</v>
      </c>
      <c r="W55" s="10">
        <v>0.972</v>
      </c>
      <c r="X55" s="3" t="s">
        <v>244</v>
      </c>
      <c r="Y55" s="3" t="s">
        <v>242</v>
      </c>
      <c r="Z55" s="6" t="s">
        <v>175</v>
      </c>
      <c r="AB55" s="6">
        <v>1</v>
      </c>
      <c r="AJ55" s="11" t="s">
        <v>156</v>
      </c>
      <c r="AK55" s="11" t="s">
        <v>157</v>
      </c>
    </row>
    <row r="56" spans="4:24" ht="9.75">
      <c r="D56" s="154" t="s">
        <v>245</v>
      </c>
      <c r="E56" s="155"/>
      <c r="F56" s="156"/>
      <c r="G56" s="157"/>
      <c r="H56" s="157"/>
      <c r="I56" s="157"/>
      <c r="J56" s="157"/>
      <c r="K56" s="158"/>
      <c r="L56" s="158"/>
      <c r="M56" s="155"/>
      <c r="N56" s="155"/>
      <c r="O56" s="156"/>
      <c r="P56" s="156"/>
      <c r="Q56" s="155"/>
      <c r="R56" s="155"/>
      <c r="S56" s="155"/>
      <c r="T56" s="159"/>
      <c r="U56" s="159"/>
      <c r="V56" s="159" t="s">
        <v>0</v>
      </c>
      <c r="W56" s="160"/>
      <c r="X56" s="156"/>
    </row>
    <row r="57" spans="1:37" ht="9.75">
      <c r="A57" s="1">
        <v>21</v>
      </c>
      <c r="B57" s="2" t="s">
        <v>170</v>
      </c>
      <c r="C57" s="3" t="s">
        <v>246</v>
      </c>
      <c r="D57" s="4" t="s">
        <v>247</v>
      </c>
      <c r="E57" s="5">
        <v>18.7</v>
      </c>
      <c r="F57" s="6" t="s">
        <v>217</v>
      </c>
      <c r="H57" s="7">
        <f>ROUND(E57*G57,2)</f>
        <v>0</v>
      </c>
      <c r="J57" s="7">
        <f>ROUND(E57*G57,2)</f>
        <v>0</v>
      </c>
      <c r="K57" s="8">
        <v>0.00685</v>
      </c>
      <c r="L57" s="8">
        <f>E57*K57</f>
        <v>0.128095</v>
      </c>
      <c r="N57" s="5">
        <f>E57*M57</f>
        <v>0</v>
      </c>
      <c r="O57" s="6">
        <v>20</v>
      </c>
      <c r="P57" s="6" t="s">
        <v>154</v>
      </c>
      <c r="V57" s="9" t="s">
        <v>106</v>
      </c>
      <c r="W57" s="10">
        <v>3.516</v>
      </c>
      <c r="X57" s="3" t="s">
        <v>248</v>
      </c>
      <c r="Y57" s="3" t="s">
        <v>246</v>
      </c>
      <c r="Z57" s="6" t="s">
        <v>175</v>
      </c>
      <c r="AB57" s="6">
        <v>1</v>
      </c>
      <c r="AJ57" s="11" t="s">
        <v>156</v>
      </c>
      <c r="AK57" s="11" t="s">
        <v>157</v>
      </c>
    </row>
    <row r="58" spans="4:24" ht="9.75">
      <c r="D58" s="154" t="s">
        <v>249</v>
      </c>
      <c r="E58" s="155"/>
      <c r="F58" s="156"/>
      <c r="G58" s="157"/>
      <c r="H58" s="157"/>
      <c r="I58" s="157"/>
      <c r="J58" s="157"/>
      <c r="K58" s="158"/>
      <c r="L58" s="158"/>
      <c r="M58" s="155"/>
      <c r="N58" s="155"/>
      <c r="O58" s="156"/>
      <c r="P58" s="156"/>
      <c r="Q58" s="155"/>
      <c r="R58" s="155"/>
      <c r="S58" s="155"/>
      <c r="T58" s="159"/>
      <c r="U58" s="159"/>
      <c r="V58" s="159" t="s">
        <v>0</v>
      </c>
      <c r="W58" s="160"/>
      <c r="X58" s="156"/>
    </row>
    <row r="59" spans="1:37" ht="9.75">
      <c r="A59" s="1">
        <v>22</v>
      </c>
      <c r="B59" s="2" t="s">
        <v>170</v>
      </c>
      <c r="C59" s="3" t="s">
        <v>250</v>
      </c>
      <c r="D59" s="4" t="s">
        <v>251</v>
      </c>
      <c r="E59" s="5">
        <v>285.12</v>
      </c>
      <c r="F59" s="6" t="s">
        <v>217</v>
      </c>
      <c r="H59" s="7">
        <f>ROUND(E59*G59,2)</f>
        <v>0</v>
      </c>
      <c r="J59" s="7">
        <f>ROUND(E59*G59,2)</f>
        <v>0</v>
      </c>
      <c r="L59" s="8">
        <f>E59*K59</f>
        <v>0</v>
      </c>
      <c r="N59" s="5">
        <f>E59*M59</f>
        <v>0</v>
      </c>
      <c r="O59" s="6">
        <v>20</v>
      </c>
      <c r="P59" s="6" t="s">
        <v>154</v>
      </c>
      <c r="V59" s="9" t="s">
        <v>106</v>
      </c>
      <c r="W59" s="10">
        <v>26.801</v>
      </c>
      <c r="X59" s="3" t="s">
        <v>252</v>
      </c>
      <c r="Y59" s="3" t="s">
        <v>250</v>
      </c>
      <c r="Z59" s="6" t="s">
        <v>175</v>
      </c>
      <c r="AB59" s="6">
        <v>1</v>
      </c>
      <c r="AJ59" s="11" t="s">
        <v>156</v>
      </c>
      <c r="AK59" s="11" t="s">
        <v>157</v>
      </c>
    </row>
    <row r="60" spans="4:24" ht="20.25">
      <c r="D60" s="154" t="s">
        <v>253</v>
      </c>
      <c r="E60" s="155"/>
      <c r="F60" s="156"/>
      <c r="G60" s="157"/>
      <c r="H60" s="157"/>
      <c r="I60" s="157"/>
      <c r="J60" s="157"/>
      <c r="K60" s="158"/>
      <c r="L60" s="158"/>
      <c r="M60" s="155"/>
      <c r="N60" s="155"/>
      <c r="O60" s="156"/>
      <c r="P60" s="156"/>
      <c r="Q60" s="155"/>
      <c r="R60" s="155"/>
      <c r="S60" s="155"/>
      <c r="T60" s="159"/>
      <c r="U60" s="159"/>
      <c r="V60" s="159" t="s">
        <v>0</v>
      </c>
      <c r="W60" s="160"/>
      <c r="X60" s="156"/>
    </row>
    <row r="61" spans="1:37" ht="9.75">
      <c r="A61" s="1">
        <v>23</v>
      </c>
      <c r="B61" s="2" t="s">
        <v>170</v>
      </c>
      <c r="C61" s="3" t="s">
        <v>254</v>
      </c>
      <c r="D61" s="4" t="s">
        <v>255</v>
      </c>
      <c r="E61" s="5">
        <v>158.4</v>
      </c>
      <c r="F61" s="6" t="s">
        <v>217</v>
      </c>
      <c r="H61" s="7">
        <f>ROUND(E61*G61,2)</f>
        <v>0</v>
      </c>
      <c r="J61" s="7">
        <f>ROUND(E61*G61,2)</f>
        <v>0</v>
      </c>
      <c r="L61" s="8">
        <f>E61*K61</f>
        <v>0</v>
      </c>
      <c r="N61" s="5">
        <f>E61*M61</f>
        <v>0</v>
      </c>
      <c r="O61" s="6">
        <v>20</v>
      </c>
      <c r="P61" s="6" t="s">
        <v>154</v>
      </c>
      <c r="V61" s="9" t="s">
        <v>106</v>
      </c>
      <c r="W61" s="10">
        <v>14.89</v>
      </c>
      <c r="X61" s="3" t="s">
        <v>256</v>
      </c>
      <c r="Y61" s="3" t="s">
        <v>254</v>
      </c>
      <c r="Z61" s="6" t="s">
        <v>175</v>
      </c>
      <c r="AB61" s="6">
        <v>1</v>
      </c>
      <c r="AJ61" s="11" t="s">
        <v>156</v>
      </c>
      <c r="AK61" s="11" t="s">
        <v>157</v>
      </c>
    </row>
    <row r="62" spans="4:24" ht="20.25">
      <c r="D62" s="154" t="s">
        <v>257</v>
      </c>
      <c r="E62" s="155"/>
      <c r="F62" s="156"/>
      <c r="G62" s="157"/>
      <c r="H62" s="157"/>
      <c r="I62" s="157"/>
      <c r="J62" s="157"/>
      <c r="K62" s="158"/>
      <c r="L62" s="158"/>
      <c r="M62" s="155"/>
      <c r="N62" s="155"/>
      <c r="O62" s="156"/>
      <c r="P62" s="156"/>
      <c r="Q62" s="155"/>
      <c r="R62" s="155"/>
      <c r="S62" s="155"/>
      <c r="T62" s="159"/>
      <c r="U62" s="159"/>
      <c r="V62" s="159" t="s">
        <v>0</v>
      </c>
      <c r="W62" s="160"/>
      <c r="X62" s="156"/>
    </row>
    <row r="63" spans="1:37" ht="9.75">
      <c r="A63" s="1">
        <v>24</v>
      </c>
      <c r="B63" s="2" t="s">
        <v>170</v>
      </c>
      <c r="C63" s="3" t="s">
        <v>258</v>
      </c>
      <c r="D63" s="4" t="s">
        <v>259</v>
      </c>
      <c r="E63" s="5">
        <v>443.52</v>
      </c>
      <c r="F63" s="6" t="s">
        <v>217</v>
      </c>
      <c r="H63" s="7">
        <f>ROUND(E63*G63,2)</f>
        <v>0</v>
      </c>
      <c r="J63" s="7">
        <f>ROUND(E63*G63,2)</f>
        <v>0</v>
      </c>
      <c r="L63" s="8">
        <f>E63*K63</f>
        <v>0</v>
      </c>
      <c r="N63" s="5">
        <f>E63*M63</f>
        <v>0</v>
      </c>
      <c r="O63" s="6">
        <v>20</v>
      </c>
      <c r="P63" s="6" t="s">
        <v>154</v>
      </c>
      <c r="V63" s="9" t="s">
        <v>106</v>
      </c>
      <c r="W63" s="10">
        <v>41.691</v>
      </c>
      <c r="X63" s="3" t="s">
        <v>260</v>
      </c>
      <c r="Y63" s="3" t="s">
        <v>258</v>
      </c>
      <c r="Z63" s="6" t="s">
        <v>166</v>
      </c>
      <c r="AB63" s="6">
        <v>1</v>
      </c>
      <c r="AJ63" s="11" t="s">
        <v>156</v>
      </c>
      <c r="AK63" s="11" t="s">
        <v>157</v>
      </c>
    </row>
    <row r="64" spans="4:24" ht="9.75">
      <c r="D64" s="154" t="s">
        <v>261</v>
      </c>
      <c r="E64" s="155"/>
      <c r="F64" s="156"/>
      <c r="G64" s="157"/>
      <c r="H64" s="157"/>
      <c r="I64" s="157"/>
      <c r="J64" s="157"/>
      <c r="K64" s="158"/>
      <c r="L64" s="158"/>
      <c r="M64" s="155"/>
      <c r="N64" s="155"/>
      <c r="O64" s="156"/>
      <c r="P64" s="156"/>
      <c r="Q64" s="155"/>
      <c r="R64" s="155"/>
      <c r="S64" s="155"/>
      <c r="T64" s="159"/>
      <c r="U64" s="159"/>
      <c r="V64" s="159" t="s">
        <v>0</v>
      </c>
      <c r="W64" s="160"/>
      <c r="X64" s="156"/>
    </row>
    <row r="65" spans="1:37" ht="9.75">
      <c r="A65" s="1">
        <v>25</v>
      </c>
      <c r="B65" s="2" t="s">
        <v>170</v>
      </c>
      <c r="C65" s="3" t="s">
        <v>262</v>
      </c>
      <c r="D65" s="4" t="s">
        <v>263</v>
      </c>
      <c r="E65" s="5">
        <v>243.21</v>
      </c>
      <c r="F65" s="6" t="s">
        <v>217</v>
      </c>
      <c r="H65" s="7">
        <f>ROUND(E65*G65,2)</f>
        <v>0</v>
      </c>
      <c r="J65" s="7">
        <f>ROUND(E65*G65,2)</f>
        <v>0</v>
      </c>
      <c r="L65" s="8">
        <f>E65*K65</f>
        <v>0</v>
      </c>
      <c r="N65" s="5">
        <f>E65*M65</f>
        <v>0</v>
      </c>
      <c r="O65" s="6">
        <v>20</v>
      </c>
      <c r="P65" s="6" t="s">
        <v>154</v>
      </c>
      <c r="V65" s="9" t="s">
        <v>106</v>
      </c>
      <c r="W65" s="10">
        <v>45.723</v>
      </c>
      <c r="X65" s="3" t="s">
        <v>264</v>
      </c>
      <c r="Y65" s="3" t="s">
        <v>262</v>
      </c>
      <c r="Z65" s="6" t="s">
        <v>166</v>
      </c>
      <c r="AB65" s="6">
        <v>1</v>
      </c>
      <c r="AJ65" s="11" t="s">
        <v>156</v>
      </c>
      <c r="AK65" s="11" t="s">
        <v>157</v>
      </c>
    </row>
    <row r="66" spans="4:24" ht="20.25">
      <c r="D66" s="154" t="s">
        <v>265</v>
      </c>
      <c r="E66" s="155"/>
      <c r="F66" s="156"/>
      <c r="G66" s="157"/>
      <c r="H66" s="157"/>
      <c r="I66" s="157"/>
      <c r="J66" s="157"/>
      <c r="K66" s="158"/>
      <c r="L66" s="158"/>
      <c r="M66" s="155"/>
      <c r="N66" s="155"/>
      <c r="O66" s="156"/>
      <c r="P66" s="156"/>
      <c r="Q66" s="155"/>
      <c r="R66" s="155"/>
      <c r="S66" s="155"/>
      <c r="T66" s="159"/>
      <c r="U66" s="159"/>
      <c r="V66" s="159" t="s">
        <v>0</v>
      </c>
      <c r="W66" s="160"/>
      <c r="X66" s="156"/>
    </row>
    <row r="67" spans="1:37" ht="9.75">
      <c r="A67" s="1">
        <v>26</v>
      </c>
      <c r="B67" s="2" t="s">
        <v>170</v>
      </c>
      <c r="C67" s="3" t="s">
        <v>266</v>
      </c>
      <c r="D67" s="4" t="s">
        <v>267</v>
      </c>
      <c r="E67" s="5">
        <v>243.21</v>
      </c>
      <c r="F67" s="6" t="s">
        <v>217</v>
      </c>
      <c r="H67" s="7">
        <f>ROUND(E67*G67,2)</f>
        <v>0</v>
      </c>
      <c r="J67" s="7">
        <f>ROUND(E67*G67,2)</f>
        <v>0</v>
      </c>
      <c r="L67" s="8">
        <f>E67*K67</f>
        <v>0</v>
      </c>
      <c r="N67" s="5">
        <f>E67*M67</f>
        <v>0</v>
      </c>
      <c r="O67" s="6">
        <v>20</v>
      </c>
      <c r="P67" s="6" t="s">
        <v>154</v>
      </c>
      <c r="V67" s="9" t="s">
        <v>106</v>
      </c>
      <c r="W67" s="10">
        <v>22.862</v>
      </c>
      <c r="X67" s="3" t="s">
        <v>268</v>
      </c>
      <c r="Y67" s="3" t="s">
        <v>266</v>
      </c>
      <c r="Z67" s="6" t="s">
        <v>166</v>
      </c>
      <c r="AB67" s="6">
        <v>1</v>
      </c>
      <c r="AJ67" s="11" t="s">
        <v>156</v>
      </c>
      <c r="AK67" s="11" t="s">
        <v>157</v>
      </c>
    </row>
    <row r="68" spans="1:37" ht="9.75">
      <c r="A68" s="1">
        <v>27</v>
      </c>
      <c r="B68" s="2" t="s">
        <v>170</v>
      </c>
      <c r="C68" s="3" t="s">
        <v>269</v>
      </c>
      <c r="D68" s="4" t="s">
        <v>270</v>
      </c>
      <c r="E68" s="5">
        <v>581.01</v>
      </c>
      <c r="F68" s="6" t="s">
        <v>217</v>
      </c>
      <c r="H68" s="7">
        <f>ROUND(E68*G68,2)</f>
        <v>0</v>
      </c>
      <c r="J68" s="7">
        <f>ROUND(E68*G68,2)</f>
        <v>0</v>
      </c>
      <c r="L68" s="8">
        <f>E68*K68</f>
        <v>0</v>
      </c>
      <c r="N68" s="5">
        <f>E68*M68</f>
        <v>0</v>
      </c>
      <c r="O68" s="6">
        <v>20</v>
      </c>
      <c r="P68" s="6" t="s">
        <v>154</v>
      </c>
      <c r="V68" s="9" t="s">
        <v>106</v>
      </c>
      <c r="W68" s="10">
        <v>27.307</v>
      </c>
      <c r="X68" s="3" t="s">
        <v>271</v>
      </c>
      <c r="Y68" s="3" t="s">
        <v>269</v>
      </c>
      <c r="Z68" s="6" t="s">
        <v>166</v>
      </c>
      <c r="AB68" s="6">
        <v>1</v>
      </c>
      <c r="AJ68" s="11" t="s">
        <v>156</v>
      </c>
      <c r="AK68" s="11" t="s">
        <v>157</v>
      </c>
    </row>
    <row r="69" spans="4:24" ht="9.75">
      <c r="D69" s="154" t="s">
        <v>272</v>
      </c>
      <c r="E69" s="155"/>
      <c r="F69" s="156"/>
      <c r="G69" s="157"/>
      <c r="H69" s="157"/>
      <c r="I69" s="157"/>
      <c r="J69" s="157"/>
      <c r="K69" s="158"/>
      <c r="L69" s="158"/>
      <c r="M69" s="155"/>
      <c r="N69" s="155"/>
      <c r="O69" s="156"/>
      <c r="P69" s="156"/>
      <c r="Q69" s="155"/>
      <c r="R69" s="155"/>
      <c r="S69" s="155"/>
      <c r="T69" s="159"/>
      <c r="U69" s="159"/>
      <c r="V69" s="159" t="s">
        <v>0</v>
      </c>
      <c r="W69" s="160"/>
      <c r="X69" s="156"/>
    </row>
    <row r="70" spans="4:24" ht="9.75">
      <c r="D70" s="154" t="s">
        <v>273</v>
      </c>
      <c r="E70" s="155"/>
      <c r="F70" s="156"/>
      <c r="G70" s="157"/>
      <c r="H70" s="157"/>
      <c r="I70" s="157"/>
      <c r="J70" s="157"/>
      <c r="K70" s="158"/>
      <c r="L70" s="158"/>
      <c r="M70" s="155"/>
      <c r="N70" s="155"/>
      <c r="O70" s="156"/>
      <c r="P70" s="156"/>
      <c r="Q70" s="155"/>
      <c r="R70" s="155"/>
      <c r="S70" s="155"/>
      <c r="T70" s="159"/>
      <c r="U70" s="159"/>
      <c r="V70" s="159" t="s">
        <v>0</v>
      </c>
      <c r="W70" s="160"/>
      <c r="X70" s="156"/>
    </row>
    <row r="71" spans="4:24" ht="9.75">
      <c r="D71" s="154" t="s">
        <v>274</v>
      </c>
      <c r="E71" s="155"/>
      <c r="F71" s="156"/>
      <c r="G71" s="157"/>
      <c r="H71" s="157"/>
      <c r="I71" s="157"/>
      <c r="J71" s="157"/>
      <c r="K71" s="158"/>
      <c r="L71" s="158"/>
      <c r="M71" s="155"/>
      <c r="N71" s="155"/>
      <c r="O71" s="156"/>
      <c r="P71" s="156"/>
      <c r="Q71" s="155"/>
      <c r="R71" s="155"/>
      <c r="S71" s="155"/>
      <c r="T71" s="159"/>
      <c r="U71" s="159"/>
      <c r="V71" s="159" t="s">
        <v>0</v>
      </c>
      <c r="W71" s="160"/>
      <c r="X71" s="156"/>
    </row>
    <row r="72" spans="1:37" ht="9.75">
      <c r="A72" s="1">
        <v>28</v>
      </c>
      <c r="B72" s="2" t="s">
        <v>275</v>
      </c>
      <c r="C72" s="3" t="s">
        <v>276</v>
      </c>
      <c r="D72" s="4" t="s">
        <v>277</v>
      </c>
      <c r="E72" s="5">
        <v>7.8</v>
      </c>
      <c r="F72" s="6" t="s">
        <v>160</v>
      </c>
      <c r="H72" s="7">
        <f>ROUND(E72*G72,2)</f>
        <v>0</v>
      </c>
      <c r="J72" s="7">
        <f>ROUND(E72*G72,2)</f>
        <v>0</v>
      </c>
      <c r="L72" s="8">
        <f>E72*K72</f>
        <v>0</v>
      </c>
      <c r="M72" s="5">
        <v>2.2</v>
      </c>
      <c r="N72" s="5">
        <f>E72*M72</f>
        <v>17.16</v>
      </c>
      <c r="O72" s="6">
        <v>20</v>
      </c>
      <c r="P72" s="6" t="s">
        <v>154</v>
      </c>
      <c r="V72" s="9" t="s">
        <v>106</v>
      </c>
      <c r="W72" s="10">
        <v>133.497</v>
      </c>
      <c r="X72" s="3" t="s">
        <v>278</v>
      </c>
      <c r="Y72" s="3" t="s">
        <v>276</v>
      </c>
      <c r="Z72" s="6" t="s">
        <v>279</v>
      </c>
      <c r="AB72" s="6">
        <v>1</v>
      </c>
      <c r="AJ72" s="11" t="s">
        <v>156</v>
      </c>
      <c r="AK72" s="11" t="s">
        <v>157</v>
      </c>
    </row>
    <row r="73" spans="4:24" ht="9.75">
      <c r="D73" s="154" t="s">
        <v>280</v>
      </c>
      <c r="E73" s="155"/>
      <c r="F73" s="156"/>
      <c r="G73" s="157"/>
      <c r="H73" s="157"/>
      <c r="I73" s="157"/>
      <c r="J73" s="157"/>
      <c r="K73" s="158"/>
      <c r="L73" s="158"/>
      <c r="M73" s="155"/>
      <c r="N73" s="155"/>
      <c r="O73" s="156"/>
      <c r="P73" s="156"/>
      <c r="Q73" s="155"/>
      <c r="R73" s="155"/>
      <c r="S73" s="155"/>
      <c r="T73" s="159"/>
      <c r="U73" s="159"/>
      <c r="V73" s="159" t="s">
        <v>0</v>
      </c>
      <c r="W73" s="160"/>
      <c r="X73" s="156"/>
    </row>
    <row r="74" spans="4:24" ht="9.75">
      <c r="D74" s="154" t="s">
        <v>281</v>
      </c>
      <c r="E74" s="155"/>
      <c r="F74" s="156"/>
      <c r="G74" s="157"/>
      <c r="H74" s="157"/>
      <c r="I74" s="157"/>
      <c r="J74" s="157"/>
      <c r="K74" s="158"/>
      <c r="L74" s="158"/>
      <c r="M74" s="155"/>
      <c r="N74" s="155"/>
      <c r="O74" s="156"/>
      <c r="P74" s="156"/>
      <c r="Q74" s="155"/>
      <c r="R74" s="155"/>
      <c r="S74" s="155"/>
      <c r="T74" s="159"/>
      <c r="U74" s="159"/>
      <c r="V74" s="159" t="s">
        <v>0</v>
      </c>
      <c r="W74" s="160"/>
      <c r="X74" s="156"/>
    </row>
    <row r="75" spans="1:37" ht="9.75">
      <c r="A75" s="1">
        <v>29</v>
      </c>
      <c r="B75" s="2" t="s">
        <v>275</v>
      </c>
      <c r="C75" s="3" t="s">
        <v>282</v>
      </c>
      <c r="D75" s="4" t="s">
        <v>283</v>
      </c>
      <c r="E75" s="5">
        <v>708.14</v>
      </c>
      <c r="F75" s="6" t="s">
        <v>173</v>
      </c>
      <c r="H75" s="7">
        <f>ROUND(E75*G75,2)</f>
        <v>0</v>
      </c>
      <c r="J75" s="7">
        <f>ROUND(E75*G75,2)</f>
        <v>0</v>
      </c>
      <c r="L75" s="8">
        <f>E75*K75</f>
        <v>0</v>
      </c>
      <c r="M75" s="5">
        <v>0.016</v>
      </c>
      <c r="N75" s="5">
        <f>E75*M75</f>
        <v>11.33024</v>
      </c>
      <c r="O75" s="6">
        <v>20</v>
      </c>
      <c r="P75" s="6" t="s">
        <v>154</v>
      </c>
      <c r="V75" s="9" t="s">
        <v>106</v>
      </c>
      <c r="W75" s="10">
        <v>58.776</v>
      </c>
      <c r="X75" s="3" t="s">
        <v>284</v>
      </c>
      <c r="Y75" s="3" t="s">
        <v>282</v>
      </c>
      <c r="Z75" s="6" t="s">
        <v>279</v>
      </c>
      <c r="AB75" s="6">
        <v>1</v>
      </c>
      <c r="AJ75" s="11" t="s">
        <v>156</v>
      </c>
      <c r="AK75" s="11" t="s">
        <v>157</v>
      </c>
    </row>
    <row r="76" spans="4:24" ht="9.75">
      <c r="D76" s="154" t="s">
        <v>285</v>
      </c>
      <c r="E76" s="155"/>
      <c r="F76" s="156"/>
      <c r="G76" s="157"/>
      <c r="H76" s="157"/>
      <c r="I76" s="157"/>
      <c r="J76" s="157"/>
      <c r="K76" s="158"/>
      <c r="L76" s="158"/>
      <c r="M76" s="155"/>
      <c r="N76" s="155"/>
      <c r="O76" s="156"/>
      <c r="P76" s="156"/>
      <c r="Q76" s="155"/>
      <c r="R76" s="155"/>
      <c r="S76" s="155"/>
      <c r="T76" s="159"/>
      <c r="U76" s="159"/>
      <c r="V76" s="159" t="s">
        <v>0</v>
      </c>
      <c r="W76" s="160"/>
      <c r="X76" s="156"/>
    </row>
    <row r="77" spans="1:37" ht="20.25">
      <c r="A77" s="1">
        <v>30</v>
      </c>
      <c r="B77" s="2" t="s">
        <v>275</v>
      </c>
      <c r="C77" s="3" t="s">
        <v>286</v>
      </c>
      <c r="D77" s="4" t="s">
        <v>287</v>
      </c>
      <c r="E77" s="5">
        <v>101.85</v>
      </c>
      <c r="F77" s="6" t="s">
        <v>173</v>
      </c>
      <c r="H77" s="7">
        <f>ROUND(E77*G77,2)</f>
        <v>0</v>
      </c>
      <c r="J77" s="7">
        <f>ROUND(E77*G77,2)</f>
        <v>0</v>
      </c>
      <c r="L77" s="8">
        <f>E77*K77</f>
        <v>0</v>
      </c>
      <c r="M77" s="5">
        <v>0.059</v>
      </c>
      <c r="N77" s="5">
        <f>E77*M77</f>
        <v>6.009149999999999</v>
      </c>
      <c r="O77" s="6">
        <v>20</v>
      </c>
      <c r="P77" s="6" t="s">
        <v>154</v>
      </c>
      <c r="V77" s="9" t="s">
        <v>106</v>
      </c>
      <c r="W77" s="10">
        <v>24.342</v>
      </c>
      <c r="X77" s="3" t="s">
        <v>288</v>
      </c>
      <c r="Y77" s="3" t="s">
        <v>286</v>
      </c>
      <c r="Z77" s="6" t="s">
        <v>279</v>
      </c>
      <c r="AB77" s="6">
        <v>1</v>
      </c>
      <c r="AJ77" s="11" t="s">
        <v>156</v>
      </c>
      <c r="AK77" s="11" t="s">
        <v>157</v>
      </c>
    </row>
    <row r="78" spans="1:37" ht="9.75">
      <c r="A78" s="1">
        <v>31</v>
      </c>
      <c r="B78" s="2" t="s">
        <v>275</v>
      </c>
      <c r="C78" s="3" t="s">
        <v>289</v>
      </c>
      <c r="D78" s="4" t="s">
        <v>290</v>
      </c>
      <c r="E78" s="5">
        <v>82.013</v>
      </c>
      <c r="F78" s="6" t="s">
        <v>173</v>
      </c>
      <c r="H78" s="7">
        <f>ROUND(E78*G78,2)</f>
        <v>0</v>
      </c>
      <c r="J78" s="7">
        <f>ROUND(E78*G78,2)</f>
        <v>0</v>
      </c>
      <c r="L78" s="8">
        <f>E78*K78</f>
        <v>0</v>
      </c>
      <c r="M78" s="5">
        <v>0.089</v>
      </c>
      <c r="N78" s="5">
        <f>E78*M78</f>
        <v>7.299157</v>
      </c>
      <c r="O78" s="6">
        <v>20</v>
      </c>
      <c r="P78" s="6" t="s">
        <v>154</v>
      </c>
      <c r="V78" s="9" t="s">
        <v>106</v>
      </c>
      <c r="W78" s="10">
        <v>81.029</v>
      </c>
      <c r="X78" s="3" t="s">
        <v>291</v>
      </c>
      <c r="Y78" s="3" t="s">
        <v>289</v>
      </c>
      <c r="Z78" s="6" t="s">
        <v>279</v>
      </c>
      <c r="AB78" s="6">
        <v>1</v>
      </c>
      <c r="AJ78" s="11" t="s">
        <v>156</v>
      </c>
      <c r="AK78" s="11" t="s">
        <v>157</v>
      </c>
    </row>
    <row r="79" spans="4:24" ht="9.75">
      <c r="D79" s="154" t="s">
        <v>292</v>
      </c>
      <c r="E79" s="155"/>
      <c r="F79" s="156"/>
      <c r="G79" s="157"/>
      <c r="H79" s="157"/>
      <c r="I79" s="157"/>
      <c r="J79" s="157"/>
      <c r="K79" s="158"/>
      <c r="L79" s="158"/>
      <c r="M79" s="155"/>
      <c r="N79" s="155"/>
      <c r="O79" s="156"/>
      <c r="P79" s="156"/>
      <c r="Q79" s="155"/>
      <c r="R79" s="155"/>
      <c r="S79" s="155"/>
      <c r="T79" s="159"/>
      <c r="U79" s="159"/>
      <c r="V79" s="159" t="s">
        <v>0</v>
      </c>
      <c r="W79" s="160"/>
      <c r="X79" s="156"/>
    </row>
    <row r="80" spans="1:37" ht="9.75">
      <c r="A80" s="1">
        <v>32</v>
      </c>
      <c r="B80" s="2" t="s">
        <v>177</v>
      </c>
      <c r="C80" s="3" t="s">
        <v>293</v>
      </c>
      <c r="D80" s="4" t="s">
        <v>294</v>
      </c>
      <c r="E80" s="5">
        <v>136.213</v>
      </c>
      <c r="F80" s="6" t="s">
        <v>295</v>
      </c>
      <c r="H80" s="7">
        <f>ROUND(E80*G80,2)</f>
        <v>0</v>
      </c>
      <c r="J80" s="7">
        <f>ROUND(E80*G80,2)</f>
        <v>0</v>
      </c>
      <c r="L80" s="8">
        <f>E80*K80</f>
        <v>0</v>
      </c>
      <c r="N80" s="5">
        <f>E80*M80</f>
        <v>0</v>
      </c>
      <c r="O80" s="6">
        <v>20</v>
      </c>
      <c r="P80" s="6" t="s">
        <v>154</v>
      </c>
      <c r="V80" s="9" t="s">
        <v>106</v>
      </c>
      <c r="W80" s="10">
        <v>338.081</v>
      </c>
      <c r="X80" s="3" t="s">
        <v>293</v>
      </c>
      <c r="Y80" s="3" t="s">
        <v>293</v>
      </c>
      <c r="Z80" s="6" t="s">
        <v>175</v>
      </c>
      <c r="AB80" s="6">
        <v>1</v>
      </c>
      <c r="AJ80" s="11" t="s">
        <v>156</v>
      </c>
      <c r="AK80" s="11" t="s">
        <v>157</v>
      </c>
    </row>
    <row r="81" spans="4:23" ht="9.75">
      <c r="D81" s="150" t="s">
        <v>296</v>
      </c>
      <c r="E81" s="151">
        <f>J81</f>
        <v>0</v>
      </c>
      <c r="H81" s="151">
        <f>SUM(H46:H80)</f>
        <v>0</v>
      </c>
      <c r="I81" s="151">
        <f>SUM(I46:I80)</f>
        <v>0</v>
      </c>
      <c r="J81" s="151">
        <f>SUM(J46:J80)</f>
        <v>0</v>
      </c>
      <c r="L81" s="152">
        <f>SUM(L46:L80)</f>
        <v>0.2181311</v>
      </c>
      <c r="N81" s="153">
        <f>SUM(N46:N80)</f>
        <v>41.798547</v>
      </c>
      <c r="W81" s="10">
        <f>SUM(W46:W80)</f>
        <v>1199.79</v>
      </c>
    </row>
    <row r="83" spans="4:23" ht="9.75">
      <c r="D83" s="150" t="s">
        <v>297</v>
      </c>
      <c r="E83" s="153">
        <f>J83</f>
        <v>0</v>
      </c>
      <c r="H83" s="151">
        <f>+H17+H44+H81</f>
        <v>0</v>
      </c>
      <c r="I83" s="151">
        <f>+I17+I44+I81</f>
        <v>0</v>
      </c>
      <c r="J83" s="151">
        <f>+J17+J44+J81</f>
        <v>0</v>
      </c>
      <c r="L83" s="152">
        <f>+L17+L44+L81</f>
        <v>136.21328058</v>
      </c>
      <c r="N83" s="153">
        <f>+N17+N44+N81</f>
        <v>41.798547</v>
      </c>
      <c r="W83" s="10">
        <f>+W17+W44+W81</f>
        <v>2526.853</v>
      </c>
    </row>
    <row r="85" ht="9.75">
      <c r="B85" s="148" t="s">
        <v>298</v>
      </c>
    </row>
    <row r="86" ht="9.75">
      <c r="B86" s="3" t="s">
        <v>299</v>
      </c>
    </row>
    <row r="87" spans="1:37" ht="9.75">
      <c r="A87" s="1">
        <v>33</v>
      </c>
      <c r="B87" s="2" t="s">
        <v>300</v>
      </c>
      <c r="C87" s="3" t="s">
        <v>301</v>
      </c>
      <c r="D87" s="4" t="s">
        <v>302</v>
      </c>
      <c r="E87" s="5">
        <v>128</v>
      </c>
      <c r="F87" s="6" t="s">
        <v>173</v>
      </c>
      <c r="H87" s="7">
        <f>ROUND(E87*G87,2)</f>
        <v>0</v>
      </c>
      <c r="J87" s="7">
        <f>ROUND(E87*G87,2)</f>
        <v>0</v>
      </c>
      <c r="K87" s="8">
        <v>3E-05</v>
      </c>
      <c r="L87" s="8">
        <f>E87*K87</f>
        <v>0.00384</v>
      </c>
      <c r="N87" s="5">
        <f>E87*M87</f>
        <v>0</v>
      </c>
      <c r="O87" s="6">
        <v>20</v>
      </c>
      <c r="P87" s="6" t="s">
        <v>154</v>
      </c>
      <c r="V87" s="9" t="s">
        <v>303</v>
      </c>
      <c r="W87" s="10">
        <v>44.544</v>
      </c>
      <c r="X87" s="3" t="s">
        <v>304</v>
      </c>
      <c r="Y87" s="3" t="s">
        <v>301</v>
      </c>
      <c r="Z87" s="6" t="s">
        <v>305</v>
      </c>
      <c r="AB87" s="6">
        <v>1</v>
      </c>
      <c r="AJ87" s="11" t="s">
        <v>306</v>
      </c>
      <c r="AK87" s="11" t="s">
        <v>157</v>
      </c>
    </row>
    <row r="88" spans="4:24" ht="9.75">
      <c r="D88" s="154" t="s">
        <v>307</v>
      </c>
      <c r="E88" s="155"/>
      <c r="F88" s="156"/>
      <c r="G88" s="157"/>
      <c r="H88" s="157"/>
      <c r="I88" s="157"/>
      <c r="J88" s="157"/>
      <c r="K88" s="158"/>
      <c r="L88" s="158"/>
      <c r="M88" s="155"/>
      <c r="N88" s="155"/>
      <c r="O88" s="156"/>
      <c r="P88" s="156"/>
      <c r="Q88" s="155"/>
      <c r="R88" s="155"/>
      <c r="S88" s="155"/>
      <c r="T88" s="159"/>
      <c r="U88" s="159"/>
      <c r="V88" s="159" t="s">
        <v>0</v>
      </c>
      <c r="W88" s="160"/>
      <c r="X88" s="156"/>
    </row>
    <row r="89" spans="1:37" ht="9.75">
      <c r="A89" s="1">
        <v>34</v>
      </c>
      <c r="B89" s="2" t="s">
        <v>163</v>
      </c>
      <c r="C89" s="3" t="s">
        <v>308</v>
      </c>
      <c r="D89" s="4" t="s">
        <v>309</v>
      </c>
      <c r="E89" s="5">
        <v>147.2</v>
      </c>
      <c r="F89" s="6" t="s">
        <v>173</v>
      </c>
      <c r="I89" s="7">
        <f>ROUND(E89*G89,2)</f>
        <v>0</v>
      </c>
      <c r="J89" s="7">
        <f>ROUND(E89*G89,2)</f>
        <v>0</v>
      </c>
      <c r="L89" s="8">
        <f>E89*K89</f>
        <v>0</v>
      </c>
      <c r="N89" s="5">
        <f>E89*M89</f>
        <v>0</v>
      </c>
      <c r="O89" s="6">
        <v>20</v>
      </c>
      <c r="P89" s="6" t="s">
        <v>154</v>
      </c>
      <c r="V89" s="9" t="s">
        <v>99</v>
      </c>
      <c r="X89" s="3" t="s">
        <v>308</v>
      </c>
      <c r="Y89" s="3" t="s">
        <v>308</v>
      </c>
      <c r="Z89" s="6" t="s">
        <v>166</v>
      </c>
      <c r="AA89" s="3" t="s">
        <v>154</v>
      </c>
      <c r="AB89" s="6">
        <v>2</v>
      </c>
      <c r="AJ89" s="11" t="s">
        <v>310</v>
      </c>
      <c r="AK89" s="11" t="s">
        <v>157</v>
      </c>
    </row>
    <row r="90" spans="4:24" ht="9.75">
      <c r="D90" s="154" t="s">
        <v>311</v>
      </c>
      <c r="E90" s="155"/>
      <c r="F90" s="156"/>
      <c r="G90" s="157"/>
      <c r="H90" s="157"/>
      <c r="I90" s="157"/>
      <c r="J90" s="157"/>
      <c r="K90" s="158"/>
      <c r="L90" s="158"/>
      <c r="M90" s="155"/>
      <c r="N90" s="155"/>
      <c r="O90" s="156"/>
      <c r="P90" s="156"/>
      <c r="Q90" s="155"/>
      <c r="R90" s="155"/>
      <c r="S90" s="155"/>
      <c r="T90" s="159"/>
      <c r="U90" s="159"/>
      <c r="V90" s="159" t="s">
        <v>0</v>
      </c>
      <c r="W90" s="160"/>
      <c r="X90" s="156"/>
    </row>
    <row r="91" spans="1:37" ht="9.75">
      <c r="A91" s="1">
        <v>35</v>
      </c>
      <c r="B91" s="2" t="s">
        <v>300</v>
      </c>
      <c r="C91" s="3" t="s">
        <v>312</v>
      </c>
      <c r="D91" s="4" t="s">
        <v>313</v>
      </c>
      <c r="E91" s="5">
        <v>64</v>
      </c>
      <c r="F91" s="6" t="s">
        <v>173</v>
      </c>
      <c r="H91" s="7">
        <f>ROUND(E91*G91,2)</f>
        <v>0</v>
      </c>
      <c r="J91" s="7">
        <f>ROUND(E91*G91,2)</f>
        <v>0</v>
      </c>
      <c r="K91" s="8">
        <v>0.0002</v>
      </c>
      <c r="L91" s="8">
        <f>E91*K91</f>
        <v>0.0128</v>
      </c>
      <c r="N91" s="5">
        <f>E91*M91</f>
        <v>0</v>
      </c>
      <c r="O91" s="6">
        <v>20</v>
      </c>
      <c r="P91" s="6" t="s">
        <v>154</v>
      </c>
      <c r="V91" s="9" t="s">
        <v>303</v>
      </c>
      <c r="W91" s="10">
        <v>12.544</v>
      </c>
      <c r="X91" s="3" t="s">
        <v>314</v>
      </c>
      <c r="Y91" s="3" t="s">
        <v>312</v>
      </c>
      <c r="Z91" s="6" t="s">
        <v>305</v>
      </c>
      <c r="AB91" s="6">
        <v>1</v>
      </c>
      <c r="AJ91" s="11" t="s">
        <v>306</v>
      </c>
      <c r="AK91" s="11" t="s">
        <v>157</v>
      </c>
    </row>
    <row r="92" spans="4:24" ht="9.75">
      <c r="D92" s="154" t="s">
        <v>315</v>
      </c>
      <c r="E92" s="155"/>
      <c r="F92" s="156"/>
      <c r="G92" s="157"/>
      <c r="H92" s="157"/>
      <c r="I92" s="157"/>
      <c r="J92" s="157"/>
      <c r="K92" s="158"/>
      <c r="L92" s="158"/>
      <c r="M92" s="155"/>
      <c r="N92" s="155"/>
      <c r="O92" s="156"/>
      <c r="P92" s="156"/>
      <c r="Q92" s="155"/>
      <c r="R92" s="155"/>
      <c r="S92" s="155"/>
      <c r="T92" s="159"/>
      <c r="U92" s="159"/>
      <c r="V92" s="159" t="s">
        <v>0</v>
      </c>
      <c r="W92" s="160"/>
      <c r="X92" s="156"/>
    </row>
    <row r="93" spans="1:37" ht="9.75">
      <c r="A93" s="1">
        <v>36</v>
      </c>
      <c r="B93" s="2" t="s">
        <v>163</v>
      </c>
      <c r="C93" s="3" t="s">
        <v>316</v>
      </c>
      <c r="D93" s="4" t="s">
        <v>317</v>
      </c>
      <c r="E93" s="5">
        <v>67.84</v>
      </c>
      <c r="F93" s="6" t="s">
        <v>173</v>
      </c>
      <c r="I93" s="7">
        <f>ROUND(E93*G93,2)</f>
        <v>0</v>
      </c>
      <c r="J93" s="7">
        <f>ROUND(E93*G93,2)</f>
        <v>0</v>
      </c>
      <c r="L93" s="8">
        <f>E93*K93</f>
        <v>0</v>
      </c>
      <c r="N93" s="5">
        <f>E93*M93</f>
        <v>0</v>
      </c>
      <c r="O93" s="6">
        <v>20</v>
      </c>
      <c r="P93" s="6" t="s">
        <v>154</v>
      </c>
      <c r="V93" s="9" t="s">
        <v>99</v>
      </c>
      <c r="X93" s="3" t="s">
        <v>316</v>
      </c>
      <c r="Y93" s="3" t="s">
        <v>316</v>
      </c>
      <c r="Z93" s="6" t="s">
        <v>318</v>
      </c>
      <c r="AA93" s="3" t="s">
        <v>319</v>
      </c>
      <c r="AB93" s="6">
        <v>2</v>
      </c>
      <c r="AJ93" s="11" t="s">
        <v>310</v>
      </c>
      <c r="AK93" s="11" t="s">
        <v>157</v>
      </c>
    </row>
    <row r="94" spans="4:24" ht="9.75">
      <c r="D94" s="154" t="s">
        <v>320</v>
      </c>
      <c r="E94" s="155"/>
      <c r="F94" s="156"/>
      <c r="G94" s="157"/>
      <c r="H94" s="157"/>
      <c r="I94" s="157"/>
      <c r="J94" s="157"/>
      <c r="K94" s="158"/>
      <c r="L94" s="158"/>
      <c r="M94" s="155"/>
      <c r="N94" s="155"/>
      <c r="O94" s="156"/>
      <c r="P94" s="156"/>
      <c r="Q94" s="155"/>
      <c r="R94" s="155"/>
      <c r="S94" s="155"/>
      <c r="T94" s="159"/>
      <c r="U94" s="159"/>
      <c r="V94" s="159" t="s">
        <v>0</v>
      </c>
      <c r="W94" s="160"/>
      <c r="X94" s="156"/>
    </row>
    <row r="95" spans="1:37" ht="9.75">
      <c r="A95" s="1">
        <v>37</v>
      </c>
      <c r="B95" s="2" t="s">
        <v>300</v>
      </c>
      <c r="C95" s="3" t="s">
        <v>321</v>
      </c>
      <c r="D95" s="4" t="s">
        <v>322</v>
      </c>
      <c r="E95" s="5">
        <v>26.595</v>
      </c>
      <c r="F95" s="6" t="s">
        <v>57</v>
      </c>
      <c r="H95" s="7">
        <f>ROUND(E95*G95,2)</f>
        <v>0</v>
      </c>
      <c r="J95" s="7">
        <f>ROUND(E95*G95,2)</f>
        <v>0</v>
      </c>
      <c r="L95" s="8">
        <f>E95*K95</f>
        <v>0</v>
      </c>
      <c r="N95" s="5">
        <f>E95*M95</f>
        <v>0</v>
      </c>
      <c r="O95" s="6">
        <v>20</v>
      </c>
      <c r="P95" s="6" t="s">
        <v>154</v>
      </c>
      <c r="V95" s="9" t="s">
        <v>303</v>
      </c>
      <c r="X95" s="3" t="s">
        <v>323</v>
      </c>
      <c r="Y95" s="3" t="s">
        <v>321</v>
      </c>
      <c r="Z95" s="6" t="s">
        <v>305</v>
      </c>
      <c r="AB95" s="6">
        <v>1</v>
      </c>
      <c r="AJ95" s="11" t="s">
        <v>306</v>
      </c>
      <c r="AK95" s="11" t="s">
        <v>157</v>
      </c>
    </row>
    <row r="96" spans="4:23" ht="9.75">
      <c r="D96" s="150" t="s">
        <v>324</v>
      </c>
      <c r="E96" s="151">
        <f>J96</f>
        <v>0</v>
      </c>
      <c r="H96" s="151">
        <f>SUM(H85:H95)</f>
        <v>0</v>
      </c>
      <c r="I96" s="151">
        <f>SUM(I85:I95)</f>
        <v>0</v>
      </c>
      <c r="J96" s="151">
        <f>SUM(J85:J95)</f>
        <v>0</v>
      </c>
      <c r="L96" s="152">
        <f>SUM(L85:L95)</f>
        <v>0.016640000000000002</v>
      </c>
      <c r="N96" s="153">
        <f>SUM(N85:N95)</f>
        <v>0</v>
      </c>
      <c r="W96" s="10">
        <f>SUM(W85:W95)</f>
        <v>57.087999999999994</v>
      </c>
    </row>
    <row r="98" ht="9.75">
      <c r="B98" s="3" t="s">
        <v>325</v>
      </c>
    </row>
    <row r="99" spans="1:37" ht="9.75">
      <c r="A99" s="1">
        <v>38</v>
      </c>
      <c r="B99" s="2" t="s">
        <v>326</v>
      </c>
      <c r="C99" s="3" t="s">
        <v>327</v>
      </c>
      <c r="D99" s="4" t="s">
        <v>328</v>
      </c>
      <c r="E99" s="5">
        <v>13.5</v>
      </c>
      <c r="F99" s="6" t="s">
        <v>173</v>
      </c>
      <c r="H99" s="7">
        <f>ROUND(E99*G99,2)</f>
        <v>0</v>
      </c>
      <c r="J99" s="7">
        <f>ROUND(E99*G99,2)</f>
        <v>0</v>
      </c>
      <c r="K99" s="8">
        <v>0.00062</v>
      </c>
      <c r="L99" s="8">
        <f>E99*K99</f>
        <v>0.00837</v>
      </c>
      <c r="N99" s="5">
        <f>E99*M99</f>
        <v>0</v>
      </c>
      <c r="O99" s="6">
        <v>20</v>
      </c>
      <c r="P99" s="6" t="s">
        <v>154</v>
      </c>
      <c r="V99" s="9" t="s">
        <v>303</v>
      </c>
      <c r="W99" s="10">
        <v>5.63</v>
      </c>
      <c r="X99" s="3" t="s">
        <v>329</v>
      </c>
      <c r="Y99" s="3" t="s">
        <v>327</v>
      </c>
      <c r="Z99" s="6" t="s">
        <v>166</v>
      </c>
      <c r="AB99" s="6">
        <v>1</v>
      </c>
      <c r="AJ99" s="11" t="s">
        <v>306</v>
      </c>
      <c r="AK99" s="11" t="s">
        <v>157</v>
      </c>
    </row>
    <row r="100" spans="4:24" ht="9.75">
      <c r="D100" s="154" t="s">
        <v>330</v>
      </c>
      <c r="E100" s="155"/>
      <c r="F100" s="156"/>
      <c r="G100" s="157"/>
      <c r="H100" s="157"/>
      <c r="I100" s="157"/>
      <c r="J100" s="157"/>
      <c r="K100" s="158"/>
      <c r="L100" s="158"/>
      <c r="M100" s="155"/>
      <c r="N100" s="155"/>
      <c r="O100" s="156"/>
      <c r="P100" s="156"/>
      <c r="Q100" s="155"/>
      <c r="R100" s="155"/>
      <c r="S100" s="155"/>
      <c r="T100" s="159"/>
      <c r="U100" s="159"/>
      <c r="V100" s="159" t="s">
        <v>0</v>
      </c>
      <c r="W100" s="160"/>
      <c r="X100" s="156"/>
    </row>
    <row r="101" spans="1:37" ht="9.75">
      <c r="A101" s="1">
        <v>39</v>
      </c>
      <c r="B101" s="2" t="s">
        <v>163</v>
      </c>
      <c r="C101" s="3" t="s">
        <v>331</v>
      </c>
      <c r="D101" s="4" t="s">
        <v>332</v>
      </c>
      <c r="E101" s="5">
        <v>15.525</v>
      </c>
      <c r="F101" s="6" t="s">
        <v>173</v>
      </c>
      <c r="I101" s="7">
        <f>ROUND(E101*G101,2)</f>
        <v>0</v>
      </c>
      <c r="J101" s="7">
        <f>ROUND(E101*G101,2)</f>
        <v>0</v>
      </c>
      <c r="K101" s="8">
        <v>0.0018</v>
      </c>
      <c r="L101" s="8">
        <f>E101*K101</f>
        <v>0.027945</v>
      </c>
      <c r="N101" s="5">
        <f>E101*M101</f>
        <v>0</v>
      </c>
      <c r="O101" s="6">
        <v>20</v>
      </c>
      <c r="P101" s="6" t="s">
        <v>154</v>
      </c>
      <c r="V101" s="9" t="s">
        <v>99</v>
      </c>
      <c r="X101" s="3" t="s">
        <v>333</v>
      </c>
      <c r="Y101" s="3" t="s">
        <v>331</v>
      </c>
      <c r="Z101" s="6" t="s">
        <v>334</v>
      </c>
      <c r="AA101" s="3" t="s">
        <v>335</v>
      </c>
      <c r="AB101" s="6">
        <v>8</v>
      </c>
      <c r="AJ101" s="11" t="s">
        <v>310</v>
      </c>
      <c r="AK101" s="11" t="s">
        <v>157</v>
      </c>
    </row>
    <row r="102" spans="4:24" ht="9.75">
      <c r="D102" s="154" t="s">
        <v>336</v>
      </c>
      <c r="E102" s="155"/>
      <c r="F102" s="156"/>
      <c r="G102" s="157"/>
      <c r="H102" s="157"/>
      <c r="I102" s="157"/>
      <c r="J102" s="157"/>
      <c r="K102" s="158"/>
      <c r="L102" s="158"/>
      <c r="M102" s="155"/>
      <c r="N102" s="155"/>
      <c r="O102" s="156"/>
      <c r="P102" s="156"/>
      <c r="Q102" s="155"/>
      <c r="R102" s="155"/>
      <c r="S102" s="155"/>
      <c r="T102" s="159"/>
      <c r="U102" s="159"/>
      <c r="V102" s="159" t="s">
        <v>0</v>
      </c>
      <c r="W102" s="160"/>
      <c r="X102" s="156"/>
    </row>
    <row r="103" spans="1:37" ht="20.25">
      <c r="A103" s="1">
        <v>40</v>
      </c>
      <c r="B103" s="2" t="s">
        <v>326</v>
      </c>
      <c r="C103" s="3" t="s">
        <v>337</v>
      </c>
      <c r="D103" s="4" t="s">
        <v>338</v>
      </c>
      <c r="E103" s="5">
        <v>11.25</v>
      </c>
      <c r="F103" s="6" t="s">
        <v>173</v>
      </c>
      <c r="H103" s="7">
        <f>ROUND(E103*G103,2)</f>
        <v>0</v>
      </c>
      <c r="J103" s="7">
        <f>ROUND(E103*G103,2)</f>
        <v>0</v>
      </c>
      <c r="K103" s="8">
        <v>3E-05</v>
      </c>
      <c r="L103" s="8">
        <f>E103*K103</f>
        <v>0.0003375</v>
      </c>
      <c r="N103" s="5">
        <f>E103*M103</f>
        <v>0</v>
      </c>
      <c r="O103" s="6">
        <v>20</v>
      </c>
      <c r="P103" s="6" t="s">
        <v>154</v>
      </c>
      <c r="V103" s="9" t="s">
        <v>303</v>
      </c>
      <c r="W103" s="10">
        <v>2.025</v>
      </c>
      <c r="X103" s="3" t="s">
        <v>339</v>
      </c>
      <c r="Y103" s="3" t="s">
        <v>337</v>
      </c>
      <c r="Z103" s="6" t="s">
        <v>340</v>
      </c>
      <c r="AB103" s="6">
        <v>1</v>
      </c>
      <c r="AJ103" s="11" t="s">
        <v>306</v>
      </c>
      <c r="AK103" s="11" t="s">
        <v>157</v>
      </c>
    </row>
    <row r="104" spans="4:24" ht="9.75">
      <c r="D104" s="154" t="s">
        <v>341</v>
      </c>
      <c r="E104" s="155"/>
      <c r="F104" s="156"/>
      <c r="G104" s="157"/>
      <c r="H104" s="157"/>
      <c r="I104" s="157"/>
      <c r="J104" s="157"/>
      <c r="K104" s="158"/>
      <c r="L104" s="158"/>
      <c r="M104" s="155"/>
      <c r="N104" s="155"/>
      <c r="O104" s="156"/>
      <c r="P104" s="156"/>
      <c r="Q104" s="155"/>
      <c r="R104" s="155"/>
      <c r="S104" s="155"/>
      <c r="T104" s="159"/>
      <c r="U104" s="159"/>
      <c r="V104" s="159" t="s">
        <v>0</v>
      </c>
      <c r="W104" s="160"/>
      <c r="X104" s="156"/>
    </row>
    <row r="105" spans="1:37" ht="9.75">
      <c r="A105" s="1">
        <v>41</v>
      </c>
      <c r="B105" s="2" t="s">
        <v>163</v>
      </c>
      <c r="C105" s="3" t="s">
        <v>316</v>
      </c>
      <c r="D105" s="4" t="s">
        <v>317</v>
      </c>
      <c r="E105" s="5">
        <v>11.925</v>
      </c>
      <c r="F105" s="6" t="s">
        <v>173</v>
      </c>
      <c r="I105" s="7">
        <f>ROUND(E105*G105,2)</f>
        <v>0</v>
      </c>
      <c r="J105" s="7">
        <f>ROUND(E105*G105,2)</f>
        <v>0</v>
      </c>
      <c r="L105" s="8">
        <f>E105*K105</f>
        <v>0</v>
      </c>
      <c r="N105" s="5">
        <f>E105*M105</f>
        <v>0</v>
      </c>
      <c r="O105" s="6">
        <v>20</v>
      </c>
      <c r="P105" s="6" t="s">
        <v>154</v>
      </c>
      <c r="V105" s="9" t="s">
        <v>99</v>
      </c>
      <c r="X105" s="3" t="s">
        <v>316</v>
      </c>
      <c r="Y105" s="3" t="s">
        <v>316</v>
      </c>
      <c r="Z105" s="6" t="s">
        <v>318</v>
      </c>
      <c r="AA105" s="3" t="s">
        <v>319</v>
      </c>
      <c r="AB105" s="6">
        <v>2</v>
      </c>
      <c r="AJ105" s="11" t="s">
        <v>310</v>
      </c>
      <c r="AK105" s="11" t="s">
        <v>157</v>
      </c>
    </row>
    <row r="106" spans="4:24" ht="9.75">
      <c r="D106" s="154" t="s">
        <v>342</v>
      </c>
      <c r="E106" s="155"/>
      <c r="F106" s="156"/>
      <c r="G106" s="157"/>
      <c r="H106" s="157"/>
      <c r="I106" s="157"/>
      <c r="J106" s="157"/>
      <c r="K106" s="158"/>
      <c r="L106" s="158"/>
      <c r="M106" s="155"/>
      <c r="N106" s="155"/>
      <c r="O106" s="156"/>
      <c r="P106" s="156"/>
      <c r="Q106" s="155"/>
      <c r="R106" s="155"/>
      <c r="S106" s="155"/>
      <c r="T106" s="159"/>
      <c r="U106" s="159"/>
      <c r="V106" s="159" t="s">
        <v>0</v>
      </c>
      <c r="W106" s="160"/>
      <c r="X106" s="156"/>
    </row>
    <row r="107" spans="4:23" ht="9.75">
      <c r="D107" s="150" t="s">
        <v>343</v>
      </c>
      <c r="E107" s="151">
        <f>J107</f>
        <v>0</v>
      </c>
      <c r="H107" s="151">
        <f>SUM(H98:H106)</f>
        <v>0</v>
      </c>
      <c r="I107" s="151">
        <f>SUM(I98:I106)</f>
        <v>0</v>
      </c>
      <c r="J107" s="151">
        <f>SUM(J98:J106)</f>
        <v>0</v>
      </c>
      <c r="L107" s="152">
        <f>SUM(L98:L106)</f>
        <v>0.0366525</v>
      </c>
      <c r="N107" s="153">
        <f>SUM(N98:N106)</f>
        <v>0</v>
      </c>
      <c r="W107" s="10">
        <f>SUM(W98:W106)</f>
        <v>7.654999999999999</v>
      </c>
    </row>
    <row r="109" ht="9.75">
      <c r="B109" s="3" t="s">
        <v>344</v>
      </c>
    </row>
    <row r="110" spans="1:37" ht="9.75">
      <c r="A110" s="1">
        <v>42</v>
      </c>
      <c r="B110" s="2" t="s">
        <v>345</v>
      </c>
      <c r="C110" s="3" t="s">
        <v>346</v>
      </c>
      <c r="D110" s="4" t="s">
        <v>347</v>
      </c>
      <c r="E110" s="5">
        <v>1</v>
      </c>
      <c r="F110" s="6" t="s">
        <v>348</v>
      </c>
      <c r="H110" s="7">
        <f>ROUND(E110*G110,2)</f>
        <v>0</v>
      </c>
      <c r="J110" s="7">
        <f>ROUND(E110*G110,2)</f>
        <v>0</v>
      </c>
      <c r="L110" s="8">
        <f>E110*K110</f>
        <v>0</v>
      </c>
      <c r="M110" s="5">
        <v>0.241</v>
      </c>
      <c r="N110" s="5">
        <f>E110*M110</f>
        <v>0.241</v>
      </c>
      <c r="O110" s="6">
        <v>20</v>
      </c>
      <c r="P110" s="6" t="s">
        <v>154</v>
      </c>
      <c r="V110" s="9" t="s">
        <v>303</v>
      </c>
      <c r="W110" s="10">
        <v>3.412</v>
      </c>
      <c r="X110" s="3" t="s">
        <v>349</v>
      </c>
      <c r="Y110" s="3" t="s">
        <v>346</v>
      </c>
      <c r="Z110" s="6" t="s">
        <v>350</v>
      </c>
      <c r="AB110" s="6">
        <v>7</v>
      </c>
      <c r="AJ110" s="11" t="s">
        <v>306</v>
      </c>
      <c r="AK110" s="11" t="s">
        <v>157</v>
      </c>
    </row>
    <row r="111" spans="1:37" ht="9.75">
      <c r="A111" s="1">
        <v>43</v>
      </c>
      <c r="B111" s="2" t="s">
        <v>345</v>
      </c>
      <c r="C111" s="3" t="s">
        <v>351</v>
      </c>
      <c r="D111" s="4" t="s">
        <v>352</v>
      </c>
      <c r="E111" s="5">
        <v>0.515</v>
      </c>
      <c r="F111" s="6" t="s">
        <v>57</v>
      </c>
      <c r="H111" s="7">
        <f>ROUND(E111*G111,2)</f>
        <v>0</v>
      </c>
      <c r="J111" s="7">
        <f>ROUND(E111*G111,2)</f>
        <v>0</v>
      </c>
      <c r="L111" s="8">
        <f>E111*K111</f>
        <v>0</v>
      </c>
      <c r="N111" s="5">
        <f>E111*M111</f>
        <v>0</v>
      </c>
      <c r="O111" s="6">
        <v>20</v>
      </c>
      <c r="P111" s="6" t="s">
        <v>154</v>
      </c>
      <c r="V111" s="9" t="s">
        <v>303</v>
      </c>
      <c r="X111" s="3" t="s">
        <v>353</v>
      </c>
      <c r="Y111" s="3" t="s">
        <v>351</v>
      </c>
      <c r="Z111" s="6" t="s">
        <v>354</v>
      </c>
      <c r="AB111" s="6">
        <v>1</v>
      </c>
      <c r="AJ111" s="11" t="s">
        <v>306</v>
      </c>
      <c r="AK111" s="11" t="s">
        <v>157</v>
      </c>
    </row>
    <row r="112" spans="4:23" ht="9.75">
      <c r="D112" s="150" t="s">
        <v>355</v>
      </c>
      <c r="E112" s="151">
        <f>J112</f>
        <v>0</v>
      </c>
      <c r="H112" s="151">
        <f>SUM(H109:H111)</f>
        <v>0</v>
      </c>
      <c r="I112" s="151">
        <f>SUM(I109:I111)</f>
        <v>0</v>
      </c>
      <c r="J112" s="151">
        <f>SUM(J109:J111)</f>
        <v>0</v>
      </c>
      <c r="L112" s="152">
        <f>SUM(L109:L111)</f>
        <v>0</v>
      </c>
      <c r="N112" s="153">
        <f>SUM(N109:N111)</f>
        <v>0.241</v>
      </c>
      <c r="W112" s="10">
        <f>SUM(W109:W111)</f>
        <v>3.412</v>
      </c>
    </row>
    <row r="114" ht="9.75">
      <c r="B114" s="3" t="s">
        <v>356</v>
      </c>
    </row>
    <row r="115" spans="1:37" ht="20.25">
      <c r="A115" s="1">
        <v>44</v>
      </c>
      <c r="B115" s="2" t="s">
        <v>357</v>
      </c>
      <c r="C115" s="3" t="s">
        <v>358</v>
      </c>
      <c r="D115" s="4" t="s">
        <v>359</v>
      </c>
      <c r="E115" s="5">
        <v>12.375</v>
      </c>
      <c r="F115" s="6" t="s">
        <v>173</v>
      </c>
      <c r="H115" s="7">
        <f>ROUND(E115*G115,2)</f>
        <v>0</v>
      </c>
      <c r="J115" s="7">
        <f>ROUND(E115*G115,2)</f>
        <v>0</v>
      </c>
      <c r="L115" s="8">
        <f>E115*K115</f>
        <v>0</v>
      </c>
      <c r="N115" s="5">
        <f>E115*M115</f>
        <v>0</v>
      </c>
      <c r="O115" s="6">
        <v>20</v>
      </c>
      <c r="P115" s="6" t="s">
        <v>154</v>
      </c>
      <c r="V115" s="9" t="s">
        <v>303</v>
      </c>
      <c r="W115" s="10">
        <v>3.378</v>
      </c>
      <c r="X115" s="3" t="s">
        <v>360</v>
      </c>
      <c r="Y115" s="3" t="s">
        <v>358</v>
      </c>
      <c r="Z115" s="6" t="s">
        <v>166</v>
      </c>
      <c r="AB115" s="6">
        <v>1</v>
      </c>
      <c r="AJ115" s="11" t="s">
        <v>306</v>
      </c>
      <c r="AK115" s="11" t="s">
        <v>157</v>
      </c>
    </row>
    <row r="116" spans="4:24" ht="9.75">
      <c r="D116" s="154" t="s">
        <v>361</v>
      </c>
      <c r="E116" s="155"/>
      <c r="F116" s="156"/>
      <c r="G116" s="157"/>
      <c r="H116" s="157"/>
      <c r="I116" s="157"/>
      <c r="J116" s="157"/>
      <c r="K116" s="158"/>
      <c r="L116" s="158"/>
      <c r="M116" s="155"/>
      <c r="N116" s="155"/>
      <c r="O116" s="156"/>
      <c r="P116" s="156"/>
      <c r="Q116" s="155"/>
      <c r="R116" s="155"/>
      <c r="S116" s="155"/>
      <c r="T116" s="159"/>
      <c r="U116" s="159"/>
      <c r="V116" s="159" t="s">
        <v>0</v>
      </c>
      <c r="W116" s="160"/>
      <c r="X116" s="156"/>
    </row>
    <row r="117" spans="1:37" ht="9.75">
      <c r="A117" s="1">
        <v>45</v>
      </c>
      <c r="B117" s="2" t="s">
        <v>357</v>
      </c>
      <c r="C117" s="3" t="s">
        <v>362</v>
      </c>
      <c r="D117" s="4" t="s">
        <v>363</v>
      </c>
      <c r="E117" s="5">
        <v>1.855</v>
      </c>
      <c r="F117" s="6" t="s">
        <v>57</v>
      </c>
      <c r="H117" s="7">
        <f>ROUND(E117*G117,2)</f>
        <v>0</v>
      </c>
      <c r="J117" s="7">
        <f>ROUND(E117*G117,2)</f>
        <v>0</v>
      </c>
      <c r="L117" s="8">
        <f>E117*K117</f>
        <v>0</v>
      </c>
      <c r="N117" s="5">
        <f>E117*M117</f>
        <v>0</v>
      </c>
      <c r="O117" s="6">
        <v>20</v>
      </c>
      <c r="P117" s="6" t="s">
        <v>154</v>
      </c>
      <c r="V117" s="9" t="s">
        <v>303</v>
      </c>
      <c r="X117" s="3" t="s">
        <v>364</v>
      </c>
      <c r="Y117" s="3" t="s">
        <v>362</v>
      </c>
      <c r="Z117" s="6" t="s">
        <v>365</v>
      </c>
      <c r="AB117" s="6">
        <v>1</v>
      </c>
      <c r="AJ117" s="11" t="s">
        <v>306</v>
      </c>
      <c r="AK117" s="11" t="s">
        <v>157</v>
      </c>
    </row>
    <row r="118" spans="4:23" ht="9.75">
      <c r="D118" s="150" t="s">
        <v>366</v>
      </c>
      <c r="E118" s="151">
        <f>J118</f>
        <v>0</v>
      </c>
      <c r="H118" s="151">
        <f>SUM(H114:H117)</f>
        <v>0</v>
      </c>
      <c r="I118" s="151">
        <f>SUM(I114:I117)</f>
        <v>0</v>
      </c>
      <c r="J118" s="151">
        <f>SUM(J114:J117)</f>
        <v>0</v>
      </c>
      <c r="L118" s="152">
        <f>SUM(L114:L117)</f>
        <v>0</v>
      </c>
      <c r="N118" s="153">
        <f>SUM(N114:N117)</f>
        <v>0</v>
      </c>
      <c r="W118" s="10">
        <f>SUM(W114:W117)</f>
        <v>3.378</v>
      </c>
    </row>
    <row r="120" ht="9.75">
      <c r="B120" s="3" t="s">
        <v>367</v>
      </c>
    </row>
    <row r="121" spans="1:37" ht="9.75">
      <c r="A121" s="1">
        <v>46</v>
      </c>
      <c r="B121" s="2" t="s">
        <v>368</v>
      </c>
      <c r="C121" s="3" t="s">
        <v>369</v>
      </c>
      <c r="D121" s="4" t="s">
        <v>370</v>
      </c>
      <c r="E121" s="5">
        <v>11.25</v>
      </c>
      <c r="F121" s="6" t="s">
        <v>173</v>
      </c>
      <c r="H121" s="7">
        <f>ROUND(E121*G121,2)</f>
        <v>0</v>
      </c>
      <c r="J121" s="7">
        <f>ROUND(E121*G121,2)</f>
        <v>0</v>
      </c>
      <c r="L121" s="8">
        <f>E121*K121</f>
        <v>0</v>
      </c>
      <c r="M121" s="5">
        <v>0.007</v>
      </c>
      <c r="N121" s="5">
        <f>E121*M121</f>
        <v>0.07875</v>
      </c>
      <c r="O121" s="6">
        <v>20</v>
      </c>
      <c r="P121" s="6" t="s">
        <v>154</v>
      </c>
      <c r="V121" s="9" t="s">
        <v>303</v>
      </c>
      <c r="W121" s="10">
        <v>1.125</v>
      </c>
      <c r="X121" s="3" t="s">
        <v>371</v>
      </c>
      <c r="Y121" s="3" t="s">
        <v>369</v>
      </c>
      <c r="Z121" s="6" t="s">
        <v>340</v>
      </c>
      <c r="AB121" s="6">
        <v>1</v>
      </c>
      <c r="AJ121" s="11" t="s">
        <v>306</v>
      </c>
      <c r="AK121" s="11" t="s">
        <v>157</v>
      </c>
    </row>
    <row r="122" spans="4:24" ht="9.75">
      <c r="D122" s="154" t="s">
        <v>372</v>
      </c>
      <c r="E122" s="155"/>
      <c r="F122" s="156"/>
      <c r="G122" s="157"/>
      <c r="H122" s="157"/>
      <c r="I122" s="157"/>
      <c r="J122" s="157"/>
      <c r="K122" s="158"/>
      <c r="L122" s="158"/>
      <c r="M122" s="155"/>
      <c r="N122" s="155"/>
      <c r="O122" s="156"/>
      <c r="P122" s="156"/>
      <c r="Q122" s="155"/>
      <c r="R122" s="155"/>
      <c r="S122" s="155"/>
      <c r="T122" s="159"/>
      <c r="U122" s="159"/>
      <c r="V122" s="159" t="s">
        <v>0</v>
      </c>
      <c r="W122" s="160"/>
      <c r="X122" s="156"/>
    </row>
    <row r="123" spans="1:37" ht="9.75">
      <c r="A123" s="1">
        <v>47</v>
      </c>
      <c r="B123" s="2" t="s">
        <v>368</v>
      </c>
      <c r="C123" s="3" t="s">
        <v>373</v>
      </c>
      <c r="D123" s="4" t="s">
        <v>374</v>
      </c>
      <c r="E123" s="5">
        <v>17</v>
      </c>
      <c r="F123" s="6" t="s">
        <v>217</v>
      </c>
      <c r="H123" s="7">
        <f>ROUND(E123*G123,2)</f>
        <v>0</v>
      </c>
      <c r="J123" s="7">
        <f>ROUND(E123*G123,2)</f>
        <v>0</v>
      </c>
      <c r="K123" s="8">
        <v>0.00276</v>
      </c>
      <c r="L123" s="8">
        <f>E123*K123</f>
        <v>0.046919999999999996</v>
      </c>
      <c r="N123" s="5">
        <f>E123*M123</f>
        <v>0</v>
      </c>
      <c r="O123" s="6">
        <v>20</v>
      </c>
      <c r="P123" s="6" t="s">
        <v>154</v>
      </c>
      <c r="V123" s="9" t="s">
        <v>303</v>
      </c>
      <c r="W123" s="10">
        <v>11.39</v>
      </c>
      <c r="X123" s="3" t="s">
        <v>375</v>
      </c>
      <c r="Y123" s="3" t="s">
        <v>373</v>
      </c>
      <c r="Z123" s="6" t="s">
        <v>376</v>
      </c>
      <c r="AB123" s="6">
        <v>7</v>
      </c>
      <c r="AJ123" s="11" t="s">
        <v>306</v>
      </c>
      <c r="AK123" s="11" t="s">
        <v>157</v>
      </c>
    </row>
    <row r="124" spans="4:24" ht="9.75">
      <c r="D124" s="154" t="s">
        <v>377</v>
      </c>
      <c r="E124" s="155"/>
      <c r="F124" s="156"/>
      <c r="G124" s="157"/>
      <c r="H124" s="157"/>
      <c r="I124" s="157"/>
      <c r="J124" s="157"/>
      <c r="K124" s="158"/>
      <c r="L124" s="158"/>
      <c r="M124" s="155"/>
      <c r="N124" s="155"/>
      <c r="O124" s="156"/>
      <c r="P124" s="156"/>
      <c r="Q124" s="155"/>
      <c r="R124" s="155"/>
      <c r="S124" s="155"/>
      <c r="T124" s="159"/>
      <c r="U124" s="159"/>
      <c r="V124" s="159" t="s">
        <v>0</v>
      </c>
      <c r="W124" s="160"/>
      <c r="X124" s="156"/>
    </row>
    <row r="125" spans="1:37" ht="9.75">
      <c r="A125" s="1">
        <v>48</v>
      </c>
      <c r="B125" s="2" t="s">
        <v>368</v>
      </c>
      <c r="C125" s="3" t="s">
        <v>378</v>
      </c>
      <c r="D125" s="4" t="s">
        <v>379</v>
      </c>
      <c r="E125" s="5">
        <v>13</v>
      </c>
      <c r="F125" s="6" t="s">
        <v>217</v>
      </c>
      <c r="H125" s="7">
        <f>ROUND(E125*G125,2)</f>
        <v>0</v>
      </c>
      <c r="J125" s="7">
        <f>ROUND(E125*G125,2)</f>
        <v>0</v>
      </c>
      <c r="L125" s="8">
        <f>E125*K125</f>
        <v>0</v>
      </c>
      <c r="M125" s="5">
        <v>0.003</v>
      </c>
      <c r="N125" s="5">
        <f>E125*M125</f>
        <v>0.039</v>
      </c>
      <c r="O125" s="6">
        <v>20</v>
      </c>
      <c r="P125" s="6" t="s">
        <v>154</v>
      </c>
      <c r="V125" s="9" t="s">
        <v>303</v>
      </c>
      <c r="W125" s="10">
        <v>0.858</v>
      </c>
      <c r="X125" s="3" t="s">
        <v>380</v>
      </c>
      <c r="Y125" s="3" t="s">
        <v>378</v>
      </c>
      <c r="Z125" s="6" t="s">
        <v>376</v>
      </c>
      <c r="AB125" s="6">
        <v>1</v>
      </c>
      <c r="AJ125" s="11" t="s">
        <v>306</v>
      </c>
      <c r="AK125" s="11" t="s">
        <v>157</v>
      </c>
    </row>
    <row r="126" spans="1:37" ht="9.75">
      <c r="A126" s="1">
        <v>49</v>
      </c>
      <c r="B126" s="2" t="s">
        <v>368</v>
      </c>
      <c r="C126" s="3" t="s">
        <v>381</v>
      </c>
      <c r="D126" s="4" t="s">
        <v>382</v>
      </c>
      <c r="E126" s="5">
        <v>6.5</v>
      </c>
      <c r="F126" s="6" t="s">
        <v>217</v>
      </c>
      <c r="H126" s="7">
        <f>ROUND(E126*G126,2)</f>
        <v>0</v>
      </c>
      <c r="J126" s="7">
        <f>ROUND(E126*G126,2)</f>
        <v>0</v>
      </c>
      <c r="K126" s="8">
        <v>0.00303</v>
      </c>
      <c r="L126" s="8">
        <f>E126*K126</f>
        <v>0.019695</v>
      </c>
      <c r="N126" s="5">
        <f>E126*M126</f>
        <v>0</v>
      </c>
      <c r="O126" s="6">
        <v>20</v>
      </c>
      <c r="P126" s="6" t="s">
        <v>154</v>
      </c>
      <c r="V126" s="9" t="s">
        <v>303</v>
      </c>
      <c r="W126" s="10">
        <v>2.6</v>
      </c>
      <c r="X126" s="3" t="s">
        <v>383</v>
      </c>
      <c r="Y126" s="3" t="s">
        <v>381</v>
      </c>
      <c r="Z126" s="6" t="s">
        <v>376</v>
      </c>
      <c r="AB126" s="6">
        <v>7</v>
      </c>
      <c r="AJ126" s="11" t="s">
        <v>306</v>
      </c>
      <c r="AK126" s="11" t="s">
        <v>157</v>
      </c>
    </row>
    <row r="127" spans="4:24" ht="9.75">
      <c r="D127" s="154" t="s">
        <v>384</v>
      </c>
      <c r="E127" s="155"/>
      <c r="F127" s="156"/>
      <c r="G127" s="157"/>
      <c r="H127" s="157"/>
      <c r="I127" s="157"/>
      <c r="J127" s="157"/>
      <c r="K127" s="158"/>
      <c r="L127" s="158"/>
      <c r="M127" s="155"/>
      <c r="N127" s="155"/>
      <c r="O127" s="156"/>
      <c r="P127" s="156"/>
      <c r="Q127" s="155"/>
      <c r="R127" s="155"/>
      <c r="S127" s="155"/>
      <c r="T127" s="159"/>
      <c r="U127" s="159"/>
      <c r="V127" s="159" t="s">
        <v>0</v>
      </c>
      <c r="W127" s="160"/>
      <c r="X127" s="156"/>
    </row>
    <row r="128" spans="4:24" ht="9.75">
      <c r="D128" s="154" t="s">
        <v>385</v>
      </c>
      <c r="E128" s="155"/>
      <c r="F128" s="156"/>
      <c r="G128" s="157"/>
      <c r="H128" s="157"/>
      <c r="I128" s="157"/>
      <c r="J128" s="157"/>
      <c r="K128" s="158"/>
      <c r="L128" s="158"/>
      <c r="M128" s="155"/>
      <c r="N128" s="155"/>
      <c r="O128" s="156"/>
      <c r="P128" s="156"/>
      <c r="Q128" s="155"/>
      <c r="R128" s="155"/>
      <c r="S128" s="155"/>
      <c r="T128" s="159"/>
      <c r="U128" s="159"/>
      <c r="V128" s="159" t="s">
        <v>0</v>
      </c>
      <c r="W128" s="160"/>
      <c r="X128" s="156"/>
    </row>
    <row r="129" spans="1:37" ht="9.75">
      <c r="A129" s="1">
        <v>50</v>
      </c>
      <c r="B129" s="2" t="s">
        <v>368</v>
      </c>
      <c r="C129" s="3" t="s">
        <v>386</v>
      </c>
      <c r="D129" s="4" t="s">
        <v>387</v>
      </c>
      <c r="E129" s="5">
        <v>6.5</v>
      </c>
      <c r="F129" s="6" t="s">
        <v>217</v>
      </c>
      <c r="H129" s="7">
        <f>ROUND(E129*G129,2)</f>
        <v>0</v>
      </c>
      <c r="J129" s="7">
        <f>ROUND(E129*G129,2)</f>
        <v>0</v>
      </c>
      <c r="L129" s="8">
        <f>E129*K129</f>
        <v>0</v>
      </c>
      <c r="M129" s="5">
        <v>0.003</v>
      </c>
      <c r="N129" s="5">
        <f>E129*M129</f>
        <v>0.0195</v>
      </c>
      <c r="O129" s="6">
        <v>20</v>
      </c>
      <c r="P129" s="6" t="s">
        <v>154</v>
      </c>
      <c r="V129" s="9" t="s">
        <v>303</v>
      </c>
      <c r="W129" s="10">
        <v>0.39</v>
      </c>
      <c r="X129" s="3" t="s">
        <v>388</v>
      </c>
      <c r="Y129" s="3" t="s">
        <v>386</v>
      </c>
      <c r="Z129" s="6" t="s">
        <v>376</v>
      </c>
      <c r="AB129" s="6">
        <v>1</v>
      </c>
      <c r="AJ129" s="11" t="s">
        <v>306</v>
      </c>
      <c r="AK129" s="11" t="s">
        <v>157</v>
      </c>
    </row>
    <row r="130" spans="4:24" ht="9.75">
      <c r="D130" s="154" t="s">
        <v>389</v>
      </c>
      <c r="E130" s="155"/>
      <c r="F130" s="156"/>
      <c r="G130" s="157"/>
      <c r="H130" s="157"/>
      <c r="I130" s="157"/>
      <c r="J130" s="157"/>
      <c r="K130" s="158"/>
      <c r="L130" s="158"/>
      <c r="M130" s="155"/>
      <c r="N130" s="155"/>
      <c r="O130" s="156"/>
      <c r="P130" s="156"/>
      <c r="Q130" s="155"/>
      <c r="R130" s="155"/>
      <c r="S130" s="155"/>
      <c r="T130" s="159"/>
      <c r="U130" s="159"/>
      <c r="V130" s="159" t="s">
        <v>0</v>
      </c>
      <c r="W130" s="160"/>
      <c r="X130" s="156"/>
    </row>
    <row r="131" spans="1:37" ht="9.75">
      <c r="A131" s="1">
        <v>51</v>
      </c>
      <c r="B131" s="2" t="s">
        <v>368</v>
      </c>
      <c r="C131" s="3" t="s">
        <v>390</v>
      </c>
      <c r="D131" s="4" t="s">
        <v>391</v>
      </c>
      <c r="E131" s="5">
        <v>4.5</v>
      </c>
      <c r="F131" s="6" t="s">
        <v>217</v>
      </c>
      <c r="H131" s="7">
        <f>ROUND(E131*G131,2)</f>
        <v>0</v>
      </c>
      <c r="J131" s="7">
        <f>ROUND(E131*G131,2)</f>
        <v>0</v>
      </c>
      <c r="K131" s="8">
        <v>0.00143</v>
      </c>
      <c r="L131" s="8">
        <f>E131*K131</f>
        <v>0.006435000000000001</v>
      </c>
      <c r="N131" s="5">
        <f>E131*M131</f>
        <v>0</v>
      </c>
      <c r="O131" s="6">
        <v>20</v>
      </c>
      <c r="P131" s="6" t="s">
        <v>154</v>
      </c>
      <c r="V131" s="9" t="s">
        <v>303</v>
      </c>
      <c r="W131" s="10">
        <v>2.394</v>
      </c>
      <c r="X131" s="3" t="s">
        <v>392</v>
      </c>
      <c r="Y131" s="3" t="s">
        <v>390</v>
      </c>
      <c r="Z131" s="6" t="s">
        <v>376</v>
      </c>
      <c r="AB131" s="6">
        <v>7</v>
      </c>
      <c r="AJ131" s="11" t="s">
        <v>306</v>
      </c>
      <c r="AK131" s="11" t="s">
        <v>157</v>
      </c>
    </row>
    <row r="132" spans="1:37" ht="9.75">
      <c r="A132" s="1">
        <v>52</v>
      </c>
      <c r="B132" s="2" t="s">
        <v>368</v>
      </c>
      <c r="C132" s="3" t="s">
        <v>393</v>
      </c>
      <c r="D132" s="4" t="s">
        <v>394</v>
      </c>
      <c r="E132" s="5">
        <v>605</v>
      </c>
      <c r="F132" s="6" t="s">
        <v>153</v>
      </c>
      <c r="H132" s="7">
        <f>ROUND(E132*G132,2)</f>
        <v>0</v>
      </c>
      <c r="J132" s="7">
        <f>ROUND(E132*G132,2)</f>
        <v>0</v>
      </c>
      <c r="K132" s="8">
        <v>0.00032</v>
      </c>
      <c r="L132" s="8">
        <f>E132*K132</f>
        <v>0.19360000000000002</v>
      </c>
      <c r="N132" s="5">
        <f>E132*M132</f>
        <v>0</v>
      </c>
      <c r="O132" s="6">
        <v>20</v>
      </c>
      <c r="P132" s="6" t="s">
        <v>154</v>
      </c>
      <c r="V132" s="9" t="s">
        <v>303</v>
      </c>
      <c r="W132" s="10">
        <v>62.315</v>
      </c>
      <c r="X132" s="3" t="s">
        <v>395</v>
      </c>
      <c r="Y132" s="3" t="s">
        <v>393</v>
      </c>
      <c r="Z132" s="6" t="s">
        <v>376</v>
      </c>
      <c r="AB132" s="6">
        <v>1</v>
      </c>
      <c r="AJ132" s="11" t="s">
        <v>306</v>
      </c>
      <c r="AK132" s="11" t="s">
        <v>157</v>
      </c>
    </row>
    <row r="133" spans="4:24" ht="9.75">
      <c r="D133" s="154" t="s">
        <v>396</v>
      </c>
      <c r="E133" s="155"/>
      <c r="F133" s="156"/>
      <c r="G133" s="157"/>
      <c r="H133" s="157"/>
      <c r="I133" s="157"/>
      <c r="J133" s="157"/>
      <c r="K133" s="158"/>
      <c r="L133" s="158"/>
      <c r="M133" s="155"/>
      <c r="N133" s="155"/>
      <c r="O133" s="156"/>
      <c r="P133" s="156"/>
      <c r="Q133" s="155"/>
      <c r="R133" s="155"/>
      <c r="S133" s="155"/>
      <c r="T133" s="159"/>
      <c r="U133" s="159"/>
      <c r="V133" s="159" t="s">
        <v>0</v>
      </c>
      <c r="W133" s="160"/>
      <c r="X133" s="156"/>
    </row>
    <row r="134" spans="1:37" ht="9.75">
      <c r="A134" s="1">
        <v>53</v>
      </c>
      <c r="B134" s="2" t="s">
        <v>368</v>
      </c>
      <c r="C134" s="3" t="s">
        <v>397</v>
      </c>
      <c r="D134" s="4" t="s">
        <v>398</v>
      </c>
      <c r="E134" s="5">
        <v>93</v>
      </c>
      <c r="F134" s="6" t="s">
        <v>217</v>
      </c>
      <c r="H134" s="7">
        <f>ROUND(E134*G134,2)</f>
        <v>0</v>
      </c>
      <c r="J134" s="7">
        <f>ROUND(E134*G134,2)</f>
        <v>0</v>
      </c>
      <c r="K134" s="8">
        <v>0.00225</v>
      </c>
      <c r="L134" s="8">
        <f>E134*K134</f>
        <v>0.20925</v>
      </c>
      <c r="N134" s="5">
        <f>E134*M134</f>
        <v>0</v>
      </c>
      <c r="O134" s="6">
        <v>20</v>
      </c>
      <c r="P134" s="6" t="s">
        <v>154</v>
      </c>
      <c r="V134" s="9" t="s">
        <v>303</v>
      </c>
      <c r="W134" s="10">
        <v>71.331</v>
      </c>
      <c r="X134" s="3" t="s">
        <v>399</v>
      </c>
      <c r="Y134" s="3" t="s">
        <v>397</v>
      </c>
      <c r="Z134" s="6" t="s">
        <v>376</v>
      </c>
      <c r="AB134" s="6">
        <v>7</v>
      </c>
      <c r="AJ134" s="11" t="s">
        <v>306</v>
      </c>
      <c r="AK134" s="11" t="s">
        <v>157</v>
      </c>
    </row>
    <row r="135" spans="4:24" ht="9.75">
      <c r="D135" s="154" t="s">
        <v>400</v>
      </c>
      <c r="E135" s="155"/>
      <c r="F135" s="156"/>
      <c r="G135" s="157"/>
      <c r="H135" s="157"/>
      <c r="I135" s="157"/>
      <c r="J135" s="157"/>
      <c r="K135" s="158"/>
      <c r="L135" s="158"/>
      <c r="M135" s="155"/>
      <c r="N135" s="155"/>
      <c r="O135" s="156"/>
      <c r="P135" s="156"/>
      <c r="Q135" s="155"/>
      <c r="R135" s="155"/>
      <c r="S135" s="155"/>
      <c r="T135" s="159"/>
      <c r="U135" s="159"/>
      <c r="V135" s="159" t="s">
        <v>0</v>
      </c>
      <c r="W135" s="160"/>
      <c r="X135" s="156"/>
    </row>
    <row r="136" spans="1:37" ht="9.75">
      <c r="A136" s="1">
        <v>54</v>
      </c>
      <c r="B136" s="2" t="s">
        <v>368</v>
      </c>
      <c r="C136" s="3" t="s">
        <v>401</v>
      </c>
      <c r="D136" s="4" t="s">
        <v>402</v>
      </c>
      <c r="E136" s="5">
        <v>93</v>
      </c>
      <c r="F136" s="6" t="s">
        <v>217</v>
      </c>
      <c r="H136" s="7">
        <f>ROUND(E136*G136,2)</f>
        <v>0</v>
      </c>
      <c r="J136" s="7">
        <f>ROUND(E136*G136,2)</f>
        <v>0</v>
      </c>
      <c r="L136" s="8">
        <f>E136*K136</f>
        <v>0</v>
      </c>
      <c r="M136" s="5">
        <v>0.001</v>
      </c>
      <c r="N136" s="5">
        <f>E136*M136</f>
        <v>0.093</v>
      </c>
      <c r="O136" s="6">
        <v>20</v>
      </c>
      <c r="P136" s="6" t="s">
        <v>154</v>
      </c>
      <c r="V136" s="9" t="s">
        <v>303</v>
      </c>
      <c r="W136" s="10">
        <v>7.44</v>
      </c>
      <c r="X136" s="3" t="s">
        <v>403</v>
      </c>
      <c r="Y136" s="3" t="s">
        <v>401</v>
      </c>
      <c r="Z136" s="6" t="s">
        <v>376</v>
      </c>
      <c r="AB136" s="6">
        <v>1</v>
      </c>
      <c r="AJ136" s="11" t="s">
        <v>306</v>
      </c>
      <c r="AK136" s="11" t="s">
        <v>157</v>
      </c>
    </row>
    <row r="137" spans="4:24" ht="9.75">
      <c r="D137" s="154" t="s">
        <v>404</v>
      </c>
      <c r="E137" s="155"/>
      <c r="F137" s="156"/>
      <c r="G137" s="157"/>
      <c r="H137" s="157"/>
      <c r="I137" s="157"/>
      <c r="J137" s="157"/>
      <c r="K137" s="158"/>
      <c r="L137" s="158"/>
      <c r="M137" s="155"/>
      <c r="N137" s="155"/>
      <c r="O137" s="156"/>
      <c r="P137" s="156"/>
      <c r="Q137" s="155"/>
      <c r="R137" s="155"/>
      <c r="S137" s="155"/>
      <c r="T137" s="159"/>
      <c r="U137" s="159"/>
      <c r="V137" s="159" t="s">
        <v>0</v>
      </c>
      <c r="W137" s="160"/>
      <c r="X137" s="156"/>
    </row>
    <row r="138" spans="1:37" ht="9.75">
      <c r="A138" s="1">
        <v>55</v>
      </c>
      <c r="B138" s="2" t="s">
        <v>368</v>
      </c>
      <c r="C138" s="3" t="s">
        <v>405</v>
      </c>
      <c r="D138" s="4" t="s">
        <v>406</v>
      </c>
      <c r="E138" s="5">
        <v>201</v>
      </c>
      <c r="F138" s="6" t="s">
        <v>217</v>
      </c>
      <c r="H138" s="7">
        <f>ROUND(E138*G138,2)</f>
        <v>0</v>
      </c>
      <c r="J138" s="7">
        <f>ROUND(E138*G138,2)</f>
        <v>0</v>
      </c>
      <c r="K138" s="8">
        <v>0.00135</v>
      </c>
      <c r="L138" s="8">
        <f>E138*K138</f>
        <v>0.27135000000000004</v>
      </c>
      <c r="N138" s="5">
        <f>E138*M138</f>
        <v>0</v>
      </c>
      <c r="O138" s="6">
        <v>20</v>
      </c>
      <c r="P138" s="6" t="s">
        <v>154</v>
      </c>
      <c r="V138" s="9" t="s">
        <v>303</v>
      </c>
      <c r="W138" s="10">
        <v>126.63</v>
      </c>
      <c r="X138" s="3" t="s">
        <v>407</v>
      </c>
      <c r="Y138" s="3" t="s">
        <v>405</v>
      </c>
      <c r="Z138" s="6" t="s">
        <v>376</v>
      </c>
      <c r="AB138" s="6">
        <v>7</v>
      </c>
      <c r="AJ138" s="11" t="s">
        <v>306</v>
      </c>
      <c r="AK138" s="11" t="s">
        <v>157</v>
      </c>
    </row>
    <row r="139" spans="1:37" ht="9.75">
      <c r="A139" s="1">
        <v>56</v>
      </c>
      <c r="B139" s="2" t="s">
        <v>368</v>
      </c>
      <c r="C139" s="3" t="s">
        <v>408</v>
      </c>
      <c r="D139" s="4" t="s">
        <v>409</v>
      </c>
      <c r="E139" s="5">
        <v>66.8</v>
      </c>
      <c r="F139" s="6" t="s">
        <v>57</v>
      </c>
      <c r="H139" s="7">
        <f>ROUND(E139*G139,2)</f>
        <v>0</v>
      </c>
      <c r="J139" s="7">
        <f>ROUND(E139*G139,2)</f>
        <v>0</v>
      </c>
      <c r="L139" s="8">
        <f>E139*K139</f>
        <v>0</v>
      </c>
      <c r="N139" s="5">
        <f>E139*M139</f>
        <v>0</v>
      </c>
      <c r="O139" s="6">
        <v>20</v>
      </c>
      <c r="P139" s="6" t="s">
        <v>154</v>
      </c>
      <c r="V139" s="9" t="s">
        <v>303</v>
      </c>
      <c r="X139" s="3" t="s">
        <v>410</v>
      </c>
      <c r="Y139" s="3" t="s">
        <v>408</v>
      </c>
      <c r="Z139" s="6" t="s">
        <v>376</v>
      </c>
      <c r="AB139" s="6">
        <v>1</v>
      </c>
      <c r="AJ139" s="11" t="s">
        <v>306</v>
      </c>
      <c r="AK139" s="11" t="s">
        <v>157</v>
      </c>
    </row>
    <row r="140" spans="4:23" ht="9.75">
      <c r="D140" s="150" t="s">
        <v>411</v>
      </c>
      <c r="E140" s="151">
        <f>J140</f>
        <v>0</v>
      </c>
      <c r="H140" s="151">
        <f>SUM(H120:H139)</f>
        <v>0</v>
      </c>
      <c r="I140" s="151">
        <f>SUM(I120:I139)</f>
        <v>0</v>
      </c>
      <c r="J140" s="151">
        <f>SUM(J120:J139)</f>
        <v>0</v>
      </c>
      <c r="L140" s="152">
        <f>SUM(L120:L139)</f>
        <v>0.74725</v>
      </c>
      <c r="N140" s="153">
        <f>SUM(N120:N139)</f>
        <v>0.23024999999999998</v>
      </c>
      <c r="W140" s="10">
        <f>SUM(W120:W139)</f>
        <v>286.473</v>
      </c>
    </row>
    <row r="142" ht="9.75">
      <c r="B142" s="3" t="s">
        <v>412</v>
      </c>
    </row>
    <row r="143" spans="1:37" ht="9.75">
      <c r="A143" s="1">
        <v>57</v>
      </c>
      <c r="B143" s="2" t="s">
        <v>413</v>
      </c>
      <c r="C143" s="3" t="s">
        <v>414</v>
      </c>
      <c r="D143" s="4" t="s">
        <v>415</v>
      </c>
      <c r="E143" s="5">
        <v>11.25</v>
      </c>
      <c r="F143" s="6" t="s">
        <v>173</v>
      </c>
      <c r="H143" s="7">
        <f>ROUND(E143*G143,2)</f>
        <v>0</v>
      </c>
      <c r="J143" s="7">
        <f>ROUND(E143*G143,2)</f>
        <v>0</v>
      </c>
      <c r="K143" s="8">
        <v>0.0007</v>
      </c>
      <c r="L143" s="8">
        <f>E143*K143</f>
        <v>0.007875</v>
      </c>
      <c r="N143" s="5">
        <f>E143*M143</f>
        <v>0</v>
      </c>
      <c r="O143" s="6">
        <v>20</v>
      </c>
      <c r="P143" s="6" t="s">
        <v>154</v>
      </c>
      <c r="V143" s="9" t="s">
        <v>303</v>
      </c>
      <c r="W143" s="10">
        <v>5.063</v>
      </c>
      <c r="X143" s="3" t="s">
        <v>416</v>
      </c>
      <c r="Y143" s="3" t="s">
        <v>414</v>
      </c>
      <c r="Z143" s="6" t="s">
        <v>417</v>
      </c>
      <c r="AB143" s="6">
        <v>1</v>
      </c>
      <c r="AJ143" s="11" t="s">
        <v>306</v>
      </c>
      <c r="AK143" s="11" t="s">
        <v>157</v>
      </c>
    </row>
    <row r="144" spans="4:24" ht="9.75">
      <c r="D144" s="154" t="s">
        <v>372</v>
      </c>
      <c r="E144" s="155"/>
      <c r="F144" s="156"/>
      <c r="G144" s="157"/>
      <c r="H144" s="157"/>
      <c r="I144" s="157"/>
      <c r="J144" s="157"/>
      <c r="K144" s="158"/>
      <c r="L144" s="158"/>
      <c r="M144" s="155"/>
      <c r="N144" s="155"/>
      <c r="O144" s="156"/>
      <c r="P144" s="156"/>
      <c r="Q144" s="155"/>
      <c r="R144" s="155"/>
      <c r="S144" s="155"/>
      <c r="T144" s="159"/>
      <c r="U144" s="159"/>
      <c r="V144" s="159" t="s">
        <v>0</v>
      </c>
      <c r="W144" s="160"/>
      <c r="X144" s="156"/>
    </row>
    <row r="145" spans="1:37" ht="9.75">
      <c r="A145" s="1">
        <v>58</v>
      </c>
      <c r="B145" s="2" t="s">
        <v>163</v>
      </c>
      <c r="C145" s="3" t="s">
        <v>418</v>
      </c>
      <c r="D145" s="4" t="s">
        <v>419</v>
      </c>
      <c r="E145" s="5">
        <v>11.25</v>
      </c>
      <c r="F145" s="6" t="s">
        <v>173</v>
      </c>
      <c r="I145" s="7">
        <f>ROUND(E145*G145,2)</f>
        <v>0</v>
      </c>
      <c r="J145" s="7">
        <f>ROUND(E145*G145,2)</f>
        <v>0</v>
      </c>
      <c r="K145" s="8">
        <v>0.0105</v>
      </c>
      <c r="L145" s="8">
        <f>E145*K145</f>
        <v>0.11812500000000001</v>
      </c>
      <c r="N145" s="5">
        <f>E145*M145</f>
        <v>0</v>
      </c>
      <c r="O145" s="6">
        <v>20</v>
      </c>
      <c r="P145" s="6" t="s">
        <v>154</v>
      </c>
      <c r="V145" s="9" t="s">
        <v>99</v>
      </c>
      <c r="X145" s="3" t="s">
        <v>420</v>
      </c>
      <c r="Y145" s="3" t="s">
        <v>418</v>
      </c>
      <c r="Z145" s="6" t="s">
        <v>421</v>
      </c>
      <c r="AA145" s="3" t="s">
        <v>422</v>
      </c>
      <c r="AB145" s="6">
        <v>8</v>
      </c>
      <c r="AJ145" s="11" t="s">
        <v>310</v>
      </c>
      <c r="AK145" s="11" t="s">
        <v>157</v>
      </c>
    </row>
    <row r="146" spans="4:23" ht="9.75">
      <c r="D146" s="150" t="s">
        <v>423</v>
      </c>
      <c r="E146" s="151">
        <f>J146</f>
        <v>0</v>
      </c>
      <c r="H146" s="151">
        <f>SUM(H142:H145)</f>
        <v>0</v>
      </c>
      <c r="I146" s="151">
        <f>SUM(I142:I145)</f>
        <v>0</v>
      </c>
      <c r="J146" s="151">
        <f>SUM(J142:J145)</f>
        <v>0</v>
      </c>
      <c r="L146" s="152">
        <f>SUM(L142:L145)</f>
        <v>0.126</v>
      </c>
      <c r="N146" s="153">
        <f>SUM(N142:N145)</f>
        <v>0</v>
      </c>
      <c r="W146" s="10">
        <f>SUM(W142:W145)</f>
        <v>5.063</v>
      </c>
    </row>
    <row r="148" spans="4:23" ht="9.75">
      <c r="D148" s="150" t="s">
        <v>424</v>
      </c>
      <c r="E148" s="151">
        <f>J148</f>
        <v>0</v>
      </c>
      <c r="H148" s="151">
        <f>+H96+H107+H112+H118+H140+H146</f>
        <v>0</v>
      </c>
      <c r="I148" s="151">
        <f>+I96+I107+I112+I118+I140+I146</f>
        <v>0</v>
      </c>
      <c r="J148" s="151">
        <f>+J96+J107+J112+J118+J140+J146</f>
        <v>0</v>
      </c>
      <c r="L148" s="152">
        <f>+L96+L107+L112+L118+L140+L146</f>
        <v>0.9265424999999999</v>
      </c>
      <c r="N148" s="153">
        <f>+N96+N107+N112+N118+N140+N146</f>
        <v>0.47124999999999995</v>
      </c>
      <c r="W148" s="10">
        <f>+W96+W107+W112+W118+W140+W146</f>
        <v>363.069</v>
      </c>
    </row>
    <row r="150" spans="4:23" ht="9.75">
      <c r="D150" s="161" t="s">
        <v>425</v>
      </c>
      <c r="E150" s="151">
        <f>J150</f>
        <v>0</v>
      </c>
      <c r="H150" s="151">
        <f>+H83+H148</f>
        <v>0</v>
      </c>
      <c r="I150" s="151">
        <f>+I83+I148</f>
        <v>0</v>
      </c>
      <c r="J150" s="151">
        <f>+J83+J148</f>
        <v>0</v>
      </c>
      <c r="L150" s="152">
        <f>+L83+L148</f>
        <v>137.13982308</v>
      </c>
      <c r="N150" s="153">
        <f>+N83+N148</f>
        <v>42.269797</v>
      </c>
      <c r="W150" s="10">
        <f>+W83+W148</f>
        <v>2889.922</v>
      </c>
    </row>
  </sheetData>
  <sheetProtection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4" customWidth="1"/>
    <col min="2" max="3" width="45.7109375" style="44" customWidth="1"/>
    <col min="4" max="4" width="11.28125" style="45" customWidth="1"/>
    <col min="5" max="16384" width="9.140625" style="11" customWidth="1"/>
  </cols>
  <sheetData>
    <row r="1" spans="1:4" ht="9.75">
      <c r="A1" s="46" t="s">
        <v>5</v>
      </c>
      <c r="B1" s="47"/>
      <c r="C1" s="47"/>
      <c r="D1" s="48" t="s">
        <v>6</v>
      </c>
    </row>
    <row r="2" spans="1:4" ht="9.75">
      <c r="A2" s="46" t="s">
        <v>116</v>
      </c>
      <c r="B2" s="47"/>
      <c r="C2" s="47"/>
      <c r="D2" s="48" t="s">
        <v>117</v>
      </c>
    </row>
    <row r="3" spans="1:4" ht="9.75">
      <c r="A3" s="46" t="s">
        <v>15</v>
      </c>
      <c r="B3" s="47"/>
      <c r="C3" s="47"/>
      <c r="D3" s="48" t="s">
        <v>118</v>
      </c>
    </row>
    <row r="4" spans="1:4" ht="9.75">
      <c r="A4" s="47"/>
      <c r="B4" s="47"/>
      <c r="C4" s="47"/>
      <c r="D4" s="47"/>
    </row>
    <row r="5" spans="1:4" ht="9.75">
      <c r="A5" s="46" t="s">
        <v>119</v>
      </c>
      <c r="B5" s="47"/>
      <c r="C5" s="47"/>
      <c r="D5" s="47"/>
    </row>
    <row r="6" spans="1:4" ht="9.75">
      <c r="A6" s="46" t="s">
        <v>120</v>
      </c>
      <c r="B6" s="47"/>
      <c r="C6" s="47"/>
      <c r="D6" s="47"/>
    </row>
    <row r="7" spans="1:4" ht="9.75">
      <c r="A7" s="46" t="s">
        <v>121</v>
      </c>
      <c r="B7" s="47"/>
      <c r="C7" s="47"/>
      <c r="D7" s="47"/>
    </row>
    <row r="8" spans="1:4" ht="9.75">
      <c r="A8" s="11" t="s">
        <v>122</v>
      </c>
      <c r="B8" s="49"/>
      <c r="C8" s="50"/>
      <c r="D8" s="51"/>
    </row>
    <row r="9" spans="1:6" ht="9.75">
      <c r="A9" s="52" t="s">
        <v>66</v>
      </c>
      <c r="B9" s="52" t="s">
        <v>67</v>
      </c>
      <c r="C9" s="52" t="s">
        <v>68</v>
      </c>
      <c r="D9" s="53" t="s">
        <v>69</v>
      </c>
      <c r="F9" s="11" t="s">
        <v>426</v>
      </c>
    </row>
    <row r="10" spans="1:4" ht="9.75">
      <c r="A10" s="54"/>
      <c r="B10" s="54"/>
      <c r="C10" s="55"/>
      <c r="D10" s="56"/>
    </row>
    <row r="12" spans="1:6" ht="9.75">
      <c r="A12" s="44" t="s">
        <v>427</v>
      </c>
      <c r="B12" s="44" t="s">
        <v>427</v>
      </c>
      <c r="C12" s="44" t="s">
        <v>427</v>
      </c>
      <c r="F12" s="11" t="s">
        <v>428</v>
      </c>
    </row>
    <row r="13" spans="1:6" ht="9.75">
      <c r="A13" s="44" t="s">
        <v>427</v>
      </c>
      <c r="B13" s="44" t="s">
        <v>427</v>
      </c>
      <c r="C13" s="44" t="s">
        <v>427</v>
      </c>
      <c r="F13" s="11" t="s">
        <v>428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281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9.75">
      <c r="A1" s="12" t="s">
        <v>5</v>
      </c>
      <c r="C1" s="11"/>
      <c r="E1" s="12" t="s">
        <v>115</v>
      </c>
      <c r="F1" s="11"/>
      <c r="G1" s="11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1:30" ht="9.75">
      <c r="A2" s="12" t="s">
        <v>116</v>
      </c>
      <c r="C2" s="11"/>
      <c r="E2" s="12" t="s">
        <v>117</v>
      </c>
      <c r="F2" s="11"/>
      <c r="G2" s="11"/>
      <c r="Z2" s="16" t="s">
        <v>12</v>
      </c>
      <c r="AA2" s="18" t="s">
        <v>70</v>
      </c>
      <c r="AB2" s="18" t="s">
        <v>14</v>
      </c>
      <c r="AC2" s="18"/>
      <c r="AD2" s="19"/>
    </row>
    <row r="3" spans="1:30" ht="9.75">
      <c r="A3" s="12" t="s">
        <v>15</v>
      </c>
      <c r="C3" s="11"/>
      <c r="E3" s="12" t="s">
        <v>118</v>
      </c>
      <c r="F3" s="11"/>
      <c r="G3" s="11"/>
      <c r="Z3" s="16" t="s">
        <v>16</v>
      </c>
      <c r="AA3" s="18" t="s">
        <v>71</v>
      </c>
      <c r="AB3" s="18" t="s">
        <v>14</v>
      </c>
      <c r="AC3" s="18" t="s">
        <v>18</v>
      </c>
      <c r="AD3" s="19" t="s">
        <v>19</v>
      </c>
    </row>
    <row r="4" spans="2:30" ht="9.75">
      <c r="B4" s="11"/>
      <c r="C4" s="11"/>
      <c r="D4" s="11"/>
      <c r="E4" s="11"/>
      <c r="F4" s="11"/>
      <c r="G4" s="11"/>
      <c r="Z4" s="16" t="s">
        <v>20</v>
      </c>
      <c r="AA4" s="18" t="s">
        <v>72</v>
      </c>
      <c r="AB4" s="18" t="s">
        <v>14</v>
      </c>
      <c r="AC4" s="18"/>
      <c r="AD4" s="19"/>
    </row>
    <row r="5" spans="1:30" ht="9.75">
      <c r="A5" s="12" t="s">
        <v>119</v>
      </c>
      <c r="B5" s="11"/>
      <c r="C5" s="11"/>
      <c r="D5" s="11"/>
      <c r="E5" s="11"/>
      <c r="F5" s="11"/>
      <c r="G5" s="11"/>
      <c r="Z5" s="16" t="s">
        <v>22</v>
      </c>
      <c r="AA5" s="18" t="s">
        <v>71</v>
      </c>
      <c r="AB5" s="18" t="s">
        <v>14</v>
      </c>
      <c r="AC5" s="18" t="s">
        <v>18</v>
      </c>
      <c r="AD5" s="19" t="s">
        <v>19</v>
      </c>
    </row>
    <row r="6" spans="1:7" ht="9.75">
      <c r="A6" s="12" t="s">
        <v>120</v>
      </c>
      <c r="B6" s="11"/>
      <c r="C6" s="11"/>
      <c r="D6" s="11"/>
      <c r="E6" s="11"/>
      <c r="F6" s="11"/>
      <c r="G6" s="11"/>
    </row>
    <row r="7" spans="1:7" ht="9.75">
      <c r="A7" s="12" t="s">
        <v>121</v>
      </c>
      <c r="B7" s="11"/>
      <c r="C7" s="11"/>
      <c r="D7" s="11"/>
      <c r="E7" s="11"/>
      <c r="F7" s="11"/>
      <c r="G7" s="11"/>
    </row>
    <row r="8" spans="1:7" ht="13.5">
      <c r="A8" s="11" t="s">
        <v>122</v>
      </c>
      <c r="B8" s="22" t="str">
        <f>CONCATENATE(AA2," ",AB2," ",AC2," ",AD2)</f>
        <v>Rekapitulácia rozpočtu v EUR  </v>
      </c>
      <c r="G8" s="11"/>
    </row>
    <row r="9" spans="1:7" ht="9.75">
      <c r="A9" s="23" t="s">
        <v>73</v>
      </c>
      <c r="B9" s="23" t="s">
        <v>30</v>
      </c>
      <c r="C9" s="23" t="s">
        <v>31</v>
      </c>
      <c r="D9" s="23" t="s">
        <v>32</v>
      </c>
      <c r="E9" s="24" t="s">
        <v>74</v>
      </c>
      <c r="F9" s="24" t="s">
        <v>34</v>
      </c>
      <c r="G9" s="24" t="s">
        <v>39</v>
      </c>
    </row>
    <row r="10" spans="1:7" ht="9.75">
      <c r="A10" s="32"/>
      <c r="B10" s="32"/>
      <c r="C10" s="32" t="s">
        <v>56</v>
      </c>
      <c r="D10" s="32"/>
      <c r="E10" s="32" t="s">
        <v>32</v>
      </c>
      <c r="F10" s="32" t="s">
        <v>32</v>
      </c>
      <c r="G10" s="32" t="s">
        <v>32</v>
      </c>
    </row>
    <row r="12" spans="1:7" ht="9.75">
      <c r="A12" s="11" t="s">
        <v>149</v>
      </c>
      <c r="B12" s="13">
        <f>Prehlad!H17</f>
        <v>0</v>
      </c>
      <c r="C12" s="13">
        <f>Prehlad!I17</f>
        <v>0</v>
      </c>
      <c r="D12" s="13">
        <f>Prehlad!J17</f>
        <v>0</v>
      </c>
      <c r="E12" s="14">
        <f>Prehlad!L17</f>
        <v>4.50004</v>
      </c>
      <c r="F12" s="15">
        <f>Prehlad!N17</f>
        <v>0</v>
      </c>
      <c r="G12" s="15">
        <f>Prehlad!W17</f>
        <v>0.925</v>
      </c>
    </row>
    <row r="13" spans="1:7" ht="9.75">
      <c r="A13" s="11" t="s">
        <v>169</v>
      </c>
      <c r="B13" s="13">
        <f>Prehlad!H44</f>
        <v>0</v>
      </c>
      <c r="C13" s="13">
        <f>Prehlad!I44</f>
        <v>0</v>
      </c>
      <c r="D13" s="13">
        <f>Prehlad!J44</f>
        <v>0</v>
      </c>
      <c r="E13" s="14">
        <f>Prehlad!L44</f>
        <v>131.49510948</v>
      </c>
      <c r="F13" s="15">
        <f>Prehlad!N44</f>
        <v>0</v>
      </c>
      <c r="G13" s="15">
        <f>Prehlad!W44</f>
        <v>1326.138</v>
      </c>
    </row>
    <row r="14" spans="1:7" ht="9.75">
      <c r="A14" s="11" t="s">
        <v>221</v>
      </c>
      <c r="B14" s="13">
        <f>Prehlad!H81</f>
        <v>0</v>
      </c>
      <c r="C14" s="13">
        <f>Prehlad!I81</f>
        <v>0</v>
      </c>
      <c r="D14" s="13">
        <f>Prehlad!J81</f>
        <v>0</v>
      </c>
      <c r="E14" s="14">
        <f>Prehlad!L81</f>
        <v>0.2181311</v>
      </c>
      <c r="F14" s="15">
        <f>Prehlad!N81</f>
        <v>41.798547</v>
      </c>
      <c r="G14" s="15">
        <f>Prehlad!W81</f>
        <v>1199.79</v>
      </c>
    </row>
    <row r="15" spans="1:7" ht="9.75">
      <c r="A15" s="11" t="s">
        <v>297</v>
      </c>
      <c r="B15" s="13">
        <f>Prehlad!H83</f>
        <v>0</v>
      </c>
      <c r="C15" s="13">
        <f>Prehlad!I83</f>
        <v>0</v>
      </c>
      <c r="D15" s="13">
        <f>Prehlad!J83</f>
        <v>0</v>
      </c>
      <c r="E15" s="14">
        <f>Prehlad!L83</f>
        <v>136.21328058</v>
      </c>
      <c r="F15" s="15">
        <f>Prehlad!N83</f>
        <v>41.798547</v>
      </c>
      <c r="G15" s="15">
        <f>Prehlad!W83</f>
        <v>2526.853</v>
      </c>
    </row>
    <row r="17" spans="1:7" ht="9.75">
      <c r="A17" s="11" t="s">
        <v>299</v>
      </c>
      <c r="B17" s="13">
        <f>Prehlad!H96</f>
        <v>0</v>
      </c>
      <c r="C17" s="13">
        <f>Prehlad!I96</f>
        <v>0</v>
      </c>
      <c r="D17" s="13">
        <f>Prehlad!J96</f>
        <v>0</v>
      </c>
      <c r="E17" s="14">
        <f>Prehlad!L96</f>
        <v>0.016640000000000002</v>
      </c>
      <c r="F17" s="15">
        <f>Prehlad!N96</f>
        <v>0</v>
      </c>
      <c r="G17" s="15">
        <f>Prehlad!W96</f>
        <v>57.087999999999994</v>
      </c>
    </row>
    <row r="18" spans="1:7" ht="9.75">
      <c r="A18" s="11" t="s">
        <v>325</v>
      </c>
      <c r="B18" s="13">
        <f>Prehlad!H107</f>
        <v>0</v>
      </c>
      <c r="C18" s="13">
        <f>Prehlad!I107</f>
        <v>0</v>
      </c>
      <c r="D18" s="13">
        <f>Prehlad!J107</f>
        <v>0</v>
      </c>
      <c r="E18" s="14">
        <f>Prehlad!L107</f>
        <v>0.0366525</v>
      </c>
      <c r="F18" s="15">
        <f>Prehlad!N107</f>
        <v>0</v>
      </c>
      <c r="G18" s="15">
        <f>Prehlad!W107</f>
        <v>7.654999999999999</v>
      </c>
    </row>
    <row r="19" spans="1:7" ht="9.75">
      <c r="A19" s="11" t="s">
        <v>344</v>
      </c>
      <c r="B19" s="13">
        <f>Prehlad!H112</f>
        <v>0</v>
      </c>
      <c r="C19" s="13">
        <f>Prehlad!I112</f>
        <v>0</v>
      </c>
      <c r="D19" s="13">
        <f>Prehlad!J112</f>
        <v>0</v>
      </c>
      <c r="E19" s="14">
        <f>Prehlad!L112</f>
        <v>0</v>
      </c>
      <c r="F19" s="15">
        <f>Prehlad!N112</f>
        <v>0.241</v>
      </c>
      <c r="G19" s="15">
        <f>Prehlad!W112</f>
        <v>3.412</v>
      </c>
    </row>
    <row r="20" spans="1:7" ht="9.75">
      <c r="A20" s="11" t="s">
        <v>356</v>
      </c>
      <c r="B20" s="13">
        <f>Prehlad!H118</f>
        <v>0</v>
      </c>
      <c r="C20" s="13">
        <f>Prehlad!I118</f>
        <v>0</v>
      </c>
      <c r="D20" s="13">
        <f>Prehlad!J118</f>
        <v>0</v>
      </c>
      <c r="E20" s="14">
        <f>Prehlad!L118</f>
        <v>0</v>
      </c>
      <c r="F20" s="15">
        <f>Prehlad!N118</f>
        <v>0</v>
      </c>
      <c r="G20" s="15">
        <f>Prehlad!W118</f>
        <v>3.378</v>
      </c>
    </row>
    <row r="21" spans="1:7" ht="9.75">
      <c r="A21" s="11" t="s">
        <v>367</v>
      </c>
      <c r="B21" s="13">
        <f>Prehlad!H140</f>
        <v>0</v>
      </c>
      <c r="C21" s="13">
        <f>Prehlad!I140</f>
        <v>0</v>
      </c>
      <c r="D21" s="13">
        <f>Prehlad!J140</f>
        <v>0</v>
      </c>
      <c r="E21" s="14">
        <f>Prehlad!L140</f>
        <v>0.74725</v>
      </c>
      <c r="F21" s="15">
        <f>Prehlad!N140</f>
        <v>0.23024999999999998</v>
      </c>
      <c r="G21" s="15">
        <f>Prehlad!W140</f>
        <v>286.473</v>
      </c>
    </row>
    <row r="22" spans="1:7" ht="9.75">
      <c r="A22" s="11" t="s">
        <v>412</v>
      </c>
      <c r="B22" s="13">
        <f>Prehlad!H146</f>
        <v>0</v>
      </c>
      <c r="C22" s="13">
        <f>Prehlad!I146</f>
        <v>0</v>
      </c>
      <c r="D22" s="13">
        <f>Prehlad!J146</f>
        <v>0</v>
      </c>
      <c r="E22" s="14">
        <f>Prehlad!L146</f>
        <v>0.126</v>
      </c>
      <c r="F22" s="15">
        <f>Prehlad!N146</f>
        <v>0</v>
      </c>
      <c r="G22" s="15">
        <f>Prehlad!W146</f>
        <v>5.063</v>
      </c>
    </row>
    <row r="23" spans="1:7" ht="9.75">
      <c r="A23" s="11" t="s">
        <v>424</v>
      </c>
      <c r="B23" s="13">
        <f>Prehlad!H148</f>
        <v>0</v>
      </c>
      <c r="C23" s="13">
        <f>Prehlad!I148</f>
        <v>0</v>
      </c>
      <c r="D23" s="13">
        <f>Prehlad!J148</f>
        <v>0</v>
      </c>
      <c r="E23" s="14">
        <f>Prehlad!L148</f>
        <v>0.9265424999999999</v>
      </c>
      <c r="F23" s="15">
        <f>Prehlad!N148</f>
        <v>0.47124999999999995</v>
      </c>
      <c r="G23" s="15">
        <f>Prehlad!W148</f>
        <v>363.069</v>
      </c>
    </row>
    <row r="26" spans="1:7" ht="9.75">
      <c r="A26" s="11" t="s">
        <v>425</v>
      </c>
      <c r="B26" s="13">
        <f>Prehlad!H150</f>
        <v>0</v>
      </c>
      <c r="C26" s="13">
        <f>Prehlad!I150</f>
        <v>0</v>
      </c>
      <c r="D26" s="13">
        <f>Prehlad!J150</f>
        <v>0</v>
      </c>
      <c r="E26" s="14">
        <f>Prehlad!L150</f>
        <v>137.13982308</v>
      </c>
      <c r="F26" s="15">
        <f>Prehlad!N150</f>
        <v>42.269797</v>
      </c>
      <c r="G26" s="15">
        <f>Prehlad!W150</f>
        <v>2889.922</v>
      </c>
    </row>
  </sheetData>
  <sheetProtection selectLockedCells="1" selectUnlockedCells="1"/>
  <printOptions horizontalCentered="1"/>
  <pageMargins left="0.19652777777777777" right="0.1965277777777777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57" customWidth="1"/>
    <col min="2" max="2" width="3.7109375" style="57" customWidth="1"/>
    <col min="3" max="3" width="6.8515625" style="57" customWidth="1"/>
    <col min="4" max="6" width="14.00390625" style="57" customWidth="1"/>
    <col min="7" max="7" width="3.8515625" style="57" customWidth="1"/>
    <col min="8" max="8" width="17.7109375" style="57" customWidth="1"/>
    <col min="9" max="9" width="8.7109375" style="57" customWidth="1"/>
    <col min="10" max="10" width="14.00390625" style="57" customWidth="1"/>
    <col min="11" max="11" width="2.28125" style="57" customWidth="1"/>
    <col min="12" max="12" width="6.8515625" style="57" customWidth="1"/>
    <col min="13" max="23" width="9.140625" style="57" customWidth="1"/>
    <col min="24" max="25" width="5.7109375" style="57" customWidth="1"/>
    <col min="26" max="26" width="6.57421875" style="57" customWidth="1"/>
    <col min="27" max="27" width="21.421875" style="57" customWidth="1"/>
    <col min="28" max="28" width="4.28125" style="57" customWidth="1"/>
    <col min="29" max="29" width="8.28125" style="57" customWidth="1"/>
    <col min="30" max="30" width="8.7109375" style="57" customWidth="1"/>
    <col min="31" max="16384" width="9.140625" style="57" customWidth="1"/>
  </cols>
  <sheetData>
    <row r="1" spans="2:30" ht="28.5" customHeight="1">
      <c r="B1" s="58" t="s">
        <v>123</v>
      </c>
      <c r="C1" s="58"/>
      <c r="D1" s="58"/>
      <c r="F1" s="59" t="str">
        <f>CONCATENATE(AA2," ",AB2," ",AC2," ",AD2)</f>
        <v>Krycí list rozpočtu v EUR  </v>
      </c>
      <c r="G1" s="58"/>
      <c r="H1" s="58"/>
      <c r="I1" s="58"/>
      <c r="J1" s="58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2:30" ht="18" customHeight="1">
      <c r="B2" s="60"/>
      <c r="C2" s="61" t="s">
        <v>119</v>
      </c>
      <c r="D2" s="61"/>
      <c r="E2" s="61"/>
      <c r="F2" s="61"/>
      <c r="G2" s="62" t="s">
        <v>75</v>
      </c>
      <c r="H2" s="61" t="s">
        <v>124</v>
      </c>
      <c r="I2" s="61"/>
      <c r="J2" s="63"/>
      <c r="Z2" s="16" t="s">
        <v>12</v>
      </c>
      <c r="AA2" s="18" t="s">
        <v>76</v>
      </c>
      <c r="AB2" s="18" t="s">
        <v>14</v>
      </c>
      <c r="AC2" s="18"/>
      <c r="AD2" s="19"/>
    </row>
    <row r="3" spans="2:30" ht="18" customHeight="1">
      <c r="B3" s="64"/>
      <c r="C3" s="65" t="s">
        <v>120</v>
      </c>
      <c r="D3" s="65"/>
      <c r="E3" s="65"/>
      <c r="F3" s="65"/>
      <c r="G3" s="66" t="s">
        <v>125</v>
      </c>
      <c r="H3" s="65">
        <v>801</v>
      </c>
      <c r="I3" s="65"/>
      <c r="J3" s="67"/>
      <c r="Z3" s="16" t="s">
        <v>16</v>
      </c>
      <c r="AA3" s="18" t="s">
        <v>77</v>
      </c>
      <c r="AB3" s="18" t="s">
        <v>14</v>
      </c>
      <c r="AC3" s="18" t="s">
        <v>18</v>
      </c>
      <c r="AD3" s="19" t="s">
        <v>19</v>
      </c>
    </row>
    <row r="4" spans="2:30" ht="18" customHeight="1">
      <c r="B4" s="68"/>
      <c r="C4" s="69" t="s">
        <v>121</v>
      </c>
      <c r="D4" s="69"/>
      <c r="E4" s="69"/>
      <c r="F4" s="69"/>
      <c r="G4" s="70"/>
      <c r="H4" s="69"/>
      <c r="I4" s="69"/>
      <c r="J4" s="71"/>
      <c r="Z4" s="16" t="s">
        <v>20</v>
      </c>
      <c r="AA4" s="18" t="s">
        <v>78</v>
      </c>
      <c r="AB4" s="18" t="s">
        <v>14</v>
      </c>
      <c r="AC4" s="18"/>
      <c r="AD4" s="19"/>
    </row>
    <row r="5" spans="2:30" ht="18" customHeight="1">
      <c r="B5" s="72"/>
      <c r="C5" s="73" t="s">
        <v>79</v>
      </c>
      <c r="D5" s="73"/>
      <c r="E5" s="73" t="s">
        <v>126</v>
      </c>
      <c r="F5" s="74"/>
      <c r="G5" s="74" t="s">
        <v>80</v>
      </c>
      <c r="H5" s="73"/>
      <c r="I5" s="74" t="s">
        <v>81</v>
      </c>
      <c r="J5" s="75" t="s">
        <v>127</v>
      </c>
      <c r="Z5" s="16" t="s">
        <v>22</v>
      </c>
      <c r="AA5" s="18" t="s">
        <v>77</v>
      </c>
      <c r="AB5" s="18" t="s">
        <v>14</v>
      </c>
      <c r="AC5" s="18" t="s">
        <v>18</v>
      </c>
      <c r="AD5" s="19" t="s">
        <v>19</v>
      </c>
    </row>
    <row r="6" spans="2:10" ht="18" customHeight="1">
      <c r="B6" s="60"/>
      <c r="C6" s="61" t="s">
        <v>2</v>
      </c>
      <c r="D6" s="61"/>
      <c r="E6" s="61"/>
      <c r="F6" s="61"/>
      <c r="G6" s="61" t="s">
        <v>82</v>
      </c>
      <c r="H6" s="61"/>
      <c r="I6" s="61"/>
      <c r="J6" s="63"/>
    </row>
    <row r="7" spans="2:10" ht="18" customHeight="1">
      <c r="B7" s="76"/>
      <c r="C7" s="77"/>
      <c r="D7" s="78"/>
      <c r="E7" s="78"/>
      <c r="F7" s="78"/>
      <c r="G7" s="78" t="s">
        <v>83</v>
      </c>
      <c r="H7" s="78"/>
      <c r="I7" s="78"/>
      <c r="J7" s="79"/>
    </row>
    <row r="8" spans="2:10" ht="18" customHeight="1">
      <c r="B8" s="64"/>
      <c r="C8" s="65" t="s">
        <v>1</v>
      </c>
      <c r="D8" s="65"/>
      <c r="E8" s="65"/>
      <c r="F8" s="65"/>
      <c r="G8" s="65" t="s">
        <v>82</v>
      </c>
      <c r="H8" s="65"/>
      <c r="I8" s="65"/>
      <c r="J8" s="67"/>
    </row>
    <row r="9" spans="2:10" ht="18" customHeight="1">
      <c r="B9" s="68"/>
      <c r="C9" s="70"/>
      <c r="D9" s="69"/>
      <c r="E9" s="69"/>
      <c r="F9" s="69"/>
      <c r="G9" s="78" t="s">
        <v>83</v>
      </c>
      <c r="H9" s="69"/>
      <c r="I9" s="69"/>
      <c r="J9" s="71"/>
    </row>
    <row r="10" spans="2:10" ht="18" customHeight="1">
      <c r="B10" s="64"/>
      <c r="C10" s="65" t="s">
        <v>84</v>
      </c>
      <c r="D10" s="65" t="s">
        <v>128</v>
      </c>
      <c r="E10" s="65"/>
      <c r="F10" s="65"/>
      <c r="G10" s="65" t="s">
        <v>82</v>
      </c>
      <c r="H10" s="65"/>
      <c r="I10" s="65"/>
      <c r="J10" s="67"/>
    </row>
    <row r="11" spans="2:10" ht="18" customHeight="1">
      <c r="B11" s="80"/>
      <c r="C11" s="81"/>
      <c r="D11" s="81"/>
      <c r="E11" s="81"/>
      <c r="F11" s="81"/>
      <c r="G11" s="81" t="s">
        <v>83</v>
      </c>
      <c r="H11" s="81"/>
      <c r="I11" s="81"/>
      <c r="J11" s="82"/>
    </row>
    <row r="12" spans="2:10" ht="18" customHeight="1">
      <c r="B12" s="83">
        <v>1</v>
      </c>
      <c r="C12" s="61" t="s">
        <v>129</v>
      </c>
      <c r="D12" s="61"/>
      <c r="E12" s="61"/>
      <c r="F12" s="84">
        <f>IF(B12&lt;&gt;0,ROUND($J$31/B12,0),0)</f>
        <v>0</v>
      </c>
      <c r="G12" s="62">
        <v>1</v>
      </c>
      <c r="H12" s="61" t="s">
        <v>132</v>
      </c>
      <c r="I12" s="61"/>
      <c r="J12" s="85">
        <f>IF(G12&lt;&gt;0,ROUND($J$31/G12,0),0)</f>
        <v>0</v>
      </c>
    </row>
    <row r="13" spans="2:10" ht="18" customHeight="1">
      <c r="B13" s="86">
        <v>1</v>
      </c>
      <c r="C13" s="78" t="s">
        <v>130</v>
      </c>
      <c r="D13" s="78"/>
      <c r="E13" s="78"/>
      <c r="F13" s="87">
        <f>IF(B13&lt;&gt;0,ROUND($J$31/B13,0),0)</f>
        <v>0</v>
      </c>
      <c r="G13" s="77"/>
      <c r="H13" s="78"/>
      <c r="I13" s="78"/>
      <c r="J13" s="88">
        <f>IF(G13&lt;&gt;0,ROUND($J$31/G13,0),0)</f>
        <v>0</v>
      </c>
    </row>
    <row r="14" spans="2:10" ht="18" customHeight="1">
      <c r="B14" s="89">
        <v>1</v>
      </c>
      <c r="C14" s="81" t="s">
        <v>131</v>
      </c>
      <c r="D14" s="81"/>
      <c r="E14" s="81"/>
      <c r="F14" s="90">
        <f>IF(B14&lt;&gt;0,ROUND($J$31/B14,0),0)</f>
        <v>0</v>
      </c>
      <c r="G14" s="91"/>
      <c r="H14" s="81"/>
      <c r="I14" s="81"/>
      <c r="J14" s="92">
        <f>IF(G14&lt;&gt;0,ROUND($J$31/G14,0),0)</f>
        <v>0</v>
      </c>
    </row>
    <row r="15" spans="2:10" ht="18" customHeight="1">
      <c r="B15" s="93" t="s">
        <v>85</v>
      </c>
      <c r="C15" s="94" t="s">
        <v>86</v>
      </c>
      <c r="D15" s="95" t="s">
        <v>30</v>
      </c>
      <c r="E15" s="95" t="s">
        <v>87</v>
      </c>
      <c r="F15" s="96" t="s">
        <v>88</v>
      </c>
      <c r="G15" s="93" t="s">
        <v>89</v>
      </c>
      <c r="H15" s="97" t="s">
        <v>90</v>
      </c>
      <c r="I15" s="98"/>
      <c r="J15" s="99"/>
    </row>
    <row r="16" spans="2:10" ht="18" customHeight="1">
      <c r="B16" s="100">
        <v>1</v>
      </c>
      <c r="C16" s="101" t="s">
        <v>91</v>
      </c>
      <c r="D16" s="139">
        <f>Prehlad!H83</f>
        <v>0</v>
      </c>
      <c r="E16" s="139">
        <f>Prehlad!I83</f>
        <v>0</v>
      </c>
      <c r="F16" s="140">
        <f>D16+E16</f>
        <v>0</v>
      </c>
      <c r="G16" s="100">
        <v>6</v>
      </c>
      <c r="H16" s="102" t="s">
        <v>133</v>
      </c>
      <c r="I16" s="103"/>
      <c r="J16" s="140">
        <v>0</v>
      </c>
    </row>
    <row r="17" spans="2:10" ht="18" customHeight="1">
      <c r="B17" s="104">
        <v>2</v>
      </c>
      <c r="C17" s="105" t="s">
        <v>92</v>
      </c>
      <c r="D17" s="141">
        <f>Prehlad!H148</f>
        <v>0</v>
      </c>
      <c r="E17" s="141">
        <f>Prehlad!I148</f>
        <v>0</v>
      </c>
      <c r="F17" s="140">
        <f>D17+E17</f>
        <v>0</v>
      </c>
      <c r="G17" s="104">
        <v>7</v>
      </c>
      <c r="H17" s="106" t="s">
        <v>134</v>
      </c>
      <c r="I17" s="65"/>
      <c r="J17" s="142">
        <v>0</v>
      </c>
    </row>
    <row r="18" spans="2:10" ht="18" customHeight="1">
      <c r="B18" s="104">
        <v>3</v>
      </c>
      <c r="C18" s="105" t="s">
        <v>93</v>
      </c>
      <c r="D18" s="141"/>
      <c r="E18" s="141"/>
      <c r="F18" s="140">
        <f>D18+E18</f>
        <v>0</v>
      </c>
      <c r="G18" s="104">
        <v>8</v>
      </c>
      <c r="H18" s="106" t="s">
        <v>135</v>
      </c>
      <c r="I18" s="65"/>
      <c r="J18" s="142">
        <v>0</v>
      </c>
    </row>
    <row r="19" spans="2:10" ht="18" customHeight="1">
      <c r="B19" s="104">
        <v>4</v>
      </c>
      <c r="C19" s="105" t="s">
        <v>94</v>
      </c>
      <c r="D19" s="141"/>
      <c r="E19" s="141"/>
      <c r="F19" s="143">
        <f>D19+E19</f>
        <v>0</v>
      </c>
      <c r="G19" s="104">
        <v>9</v>
      </c>
      <c r="H19" s="106" t="s">
        <v>3</v>
      </c>
      <c r="I19" s="65"/>
      <c r="J19" s="142">
        <v>0</v>
      </c>
    </row>
    <row r="20" spans="2:10" ht="18" customHeight="1">
      <c r="B20" s="107">
        <v>5</v>
      </c>
      <c r="C20" s="108" t="s">
        <v>95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109">
        <v>10</v>
      </c>
      <c r="I20" s="110" t="s">
        <v>96</v>
      </c>
      <c r="J20" s="146">
        <f>SUM(J16:J19)</f>
        <v>0</v>
      </c>
    </row>
    <row r="21" spans="2:10" ht="18" customHeight="1">
      <c r="B21" s="93" t="s">
        <v>97</v>
      </c>
      <c r="C21" s="111"/>
      <c r="D21" s="98" t="s">
        <v>98</v>
      </c>
      <c r="E21" s="98"/>
      <c r="F21" s="99"/>
      <c r="G21" s="93" t="s">
        <v>99</v>
      </c>
      <c r="H21" s="97" t="s">
        <v>100</v>
      </c>
      <c r="I21" s="98"/>
      <c r="J21" s="99"/>
    </row>
    <row r="22" spans="2:10" ht="18" customHeight="1">
      <c r="B22" s="100">
        <v>11</v>
      </c>
      <c r="C22" s="102" t="s">
        <v>136</v>
      </c>
      <c r="D22" s="112" t="s">
        <v>3</v>
      </c>
      <c r="E22" s="113">
        <v>0</v>
      </c>
      <c r="F22" s="140">
        <f>ROUND(((D16+E16+D17+E17+D18)*E22),2)</f>
        <v>0</v>
      </c>
      <c r="G22" s="104">
        <v>16</v>
      </c>
      <c r="H22" s="106" t="s">
        <v>101</v>
      </c>
      <c r="I22" s="114"/>
      <c r="J22" s="142">
        <v>0</v>
      </c>
    </row>
    <row r="23" spans="2:10" ht="18" customHeight="1">
      <c r="B23" s="104">
        <v>12</v>
      </c>
      <c r="C23" s="106" t="s">
        <v>137</v>
      </c>
      <c r="D23" s="115"/>
      <c r="E23" s="116">
        <v>0</v>
      </c>
      <c r="F23" s="142">
        <f>ROUND(((D16+E16+D17+E17+D18)*E23),2)</f>
        <v>0</v>
      </c>
      <c r="G23" s="104">
        <v>17</v>
      </c>
      <c r="H23" s="106" t="s">
        <v>139</v>
      </c>
      <c r="I23" s="114"/>
      <c r="J23" s="142">
        <v>0</v>
      </c>
    </row>
    <row r="24" spans="2:10" ht="18" customHeight="1">
      <c r="B24" s="104">
        <v>13</v>
      </c>
      <c r="C24" s="106" t="s">
        <v>138</v>
      </c>
      <c r="D24" s="115"/>
      <c r="E24" s="116">
        <v>0</v>
      </c>
      <c r="F24" s="142">
        <f>ROUND(((D16+E16+D17+E17+D18)*E24),2)</f>
        <v>0</v>
      </c>
      <c r="G24" s="104">
        <v>18</v>
      </c>
      <c r="H24" s="106" t="s">
        <v>140</v>
      </c>
      <c r="I24" s="114"/>
      <c r="J24" s="142">
        <v>0</v>
      </c>
    </row>
    <row r="25" spans="2:10" ht="18" customHeight="1">
      <c r="B25" s="104">
        <v>14</v>
      </c>
      <c r="C25" s="106" t="s">
        <v>3</v>
      </c>
      <c r="D25" s="115"/>
      <c r="E25" s="116">
        <v>0</v>
      </c>
      <c r="F25" s="142">
        <f>ROUND(((D16+E16+D17+E17+D18+E18)*E25),2)</f>
        <v>0</v>
      </c>
      <c r="G25" s="104">
        <v>19</v>
      </c>
      <c r="H25" s="106" t="s">
        <v>3</v>
      </c>
      <c r="I25" s="114"/>
      <c r="J25" s="142">
        <v>0</v>
      </c>
    </row>
    <row r="26" spans="2:10" ht="18" customHeight="1">
      <c r="B26" s="107">
        <v>15</v>
      </c>
      <c r="C26" s="117"/>
      <c r="D26" s="118"/>
      <c r="E26" s="118" t="s">
        <v>102</v>
      </c>
      <c r="F26" s="146">
        <f>SUM(F22:F25)</f>
        <v>0</v>
      </c>
      <c r="G26" s="107">
        <v>20</v>
      </c>
      <c r="H26" s="117"/>
      <c r="I26" s="118" t="s">
        <v>103</v>
      </c>
      <c r="J26" s="146">
        <f>SUM(J22:J25)</f>
        <v>0</v>
      </c>
    </row>
    <row r="27" spans="2:10" ht="18" customHeight="1">
      <c r="B27" s="119"/>
      <c r="C27" s="120" t="s">
        <v>104</v>
      </c>
      <c r="D27" s="121"/>
      <c r="E27" s="122" t="s">
        <v>105</v>
      </c>
      <c r="F27" s="123"/>
      <c r="G27" s="93" t="s">
        <v>106</v>
      </c>
      <c r="H27" s="97" t="s">
        <v>107</v>
      </c>
      <c r="I27" s="98"/>
      <c r="J27" s="99"/>
    </row>
    <row r="28" spans="2:10" ht="18" customHeight="1">
      <c r="B28" s="124"/>
      <c r="C28" s="125"/>
      <c r="D28" s="126"/>
      <c r="E28" s="127"/>
      <c r="F28" s="123"/>
      <c r="G28" s="100">
        <v>21</v>
      </c>
      <c r="H28" s="102"/>
      <c r="I28" s="128" t="s">
        <v>108</v>
      </c>
      <c r="J28" s="140">
        <f>ROUND(F20,2)+J20+F26+J26</f>
        <v>0</v>
      </c>
    </row>
    <row r="29" spans="2:10" ht="18" customHeight="1">
      <c r="B29" s="124"/>
      <c r="C29" s="126" t="s">
        <v>109</v>
      </c>
      <c r="D29" s="126"/>
      <c r="E29" s="129"/>
      <c r="F29" s="123"/>
      <c r="G29" s="104">
        <v>22</v>
      </c>
      <c r="H29" s="106" t="s">
        <v>141</v>
      </c>
      <c r="I29" s="147">
        <f>J28-I30</f>
        <v>0</v>
      </c>
      <c r="J29" s="142">
        <f>ROUND((I29*20)/100,2)</f>
        <v>0</v>
      </c>
    </row>
    <row r="30" spans="2:10" ht="18" customHeight="1">
      <c r="B30" s="64"/>
      <c r="C30" s="65" t="s">
        <v>110</v>
      </c>
      <c r="D30" s="65"/>
      <c r="E30" s="129"/>
      <c r="F30" s="123"/>
      <c r="G30" s="104">
        <v>23</v>
      </c>
      <c r="H30" s="106" t="s">
        <v>142</v>
      </c>
      <c r="I30" s="147">
        <f>SUMIF(Prehlad!O11:O9999,0,Prehlad!J11:J9999)</f>
        <v>0</v>
      </c>
      <c r="J30" s="142">
        <f>ROUND((I30*0)/100,1)</f>
        <v>0</v>
      </c>
    </row>
    <row r="31" spans="2:10" ht="18" customHeight="1">
      <c r="B31" s="124"/>
      <c r="C31" s="126"/>
      <c r="D31" s="126"/>
      <c r="E31" s="129"/>
      <c r="F31" s="123"/>
      <c r="G31" s="107">
        <v>24</v>
      </c>
      <c r="H31" s="117"/>
      <c r="I31" s="118" t="s">
        <v>111</v>
      </c>
      <c r="J31" s="146">
        <f>SUM(J28:J30)</f>
        <v>0</v>
      </c>
    </row>
    <row r="32" spans="2:10" ht="18" customHeight="1">
      <c r="B32" s="119"/>
      <c r="C32" s="126"/>
      <c r="D32" s="123"/>
      <c r="E32" s="130"/>
      <c r="F32" s="123"/>
      <c r="G32" s="131" t="s">
        <v>112</v>
      </c>
      <c r="H32" s="132" t="s">
        <v>143</v>
      </c>
      <c r="I32" s="133"/>
      <c r="J32" s="134">
        <v>0</v>
      </c>
    </row>
    <row r="33" spans="2:10" ht="18" customHeight="1">
      <c r="B33" s="135"/>
      <c r="C33" s="136"/>
      <c r="D33" s="120" t="s">
        <v>113</v>
      </c>
      <c r="E33" s="136"/>
      <c r="F33" s="136"/>
      <c r="G33" s="136"/>
      <c r="H33" s="136" t="s">
        <v>114</v>
      </c>
      <c r="I33" s="136"/>
      <c r="J33" s="137"/>
    </row>
    <row r="34" spans="2:10" ht="18" customHeight="1">
      <c r="B34" s="124"/>
      <c r="C34" s="125"/>
      <c r="D34" s="126"/>
      <c r="E34" s="126"/>
      <c r="F34" s="125"/>
      <c r="G34" s="126"/>
      <c r="H34" s="126"/>
      <c r="I34" s="126"/>
      <c r="J34" s="138"/>
    </row>
    <row r="35" spans="2:10" ht="18" customHeight="1">
      <c r="B35" s="124"/>
      <c r="C35" s="126" t="s">
        <v>109</v>
      </c>
      <c r="D35" s="126"/>
      <c r="E35" s="126"/>
      <c r="F35" s="125"/>
      <c r="G35" s="126" t="s">
        <v>109</v>
      </c>
      <c r="H35" s="126"/>
      <c r="I35" s="126"/>
      <c r="J35" s="138"/>
    </row>
    <row r="36" spans="2:10" ht="18" customHeight="1">
      <c r="B36" s="64"/>
      <c r="C36" s="65" t="s">
        <v>110</v>
      </c>
      <c r="D36" s="65"/>
      <c r="E36" s="65"/>
      <c r="F36" s="66"/>
      <c r="G36" s="65" t="s">
        <v>110</v>
      </c>
      <c r="H36" s="65"/>
      <c r="I36" s="65"/>
      <c r="J36" s="67"/>
    </row>
    <row r="37" spans="2:10" ht="18" customHeight="1">
      <c r="B37" s="124"/>
      <c r="C37" s="126" t="s">
        <v>105</v>
      </c>
      <c r="D37" s="126"/>
      <c r="E37" s="126"/>
      <c r="F37" s="125"/>
      <c r="G37" s="126" t="s">
        <v>105</v>
      </c>
      <c r="H37" s="126"/>
      <c r="I37" s="126"/>
      <c r="J37" s="138"/>
    </row>
    <row r="38" spans="2:10" ht="18" customHeight="1">
      <c r="B38" s="124"/>
      <c r="C38" s="126"/>
      <c r="D38" s="126"/>
      <c r="E38" s="126"/>
      <c r="F38" s="126"/>
      <c r="G38" s="126"/>
      <c r="H38" s="126"/>
      <c r="I38" s="126"/>
      <c r="J38" s="138"/>
    </row>
    <row r="39" spans="2:10" ht="18" customHeight="1">
      <c r="B39" s="124"/>
      <c r="C39" s="126"/>
      <c r="D39" s="126"/>
      <c r="E39" s="126"/>
      <c r="F39" s="126"/>
      <c r="G39" s="126"/>
      <c r="H39" s="126"/>
      <c r="I39" s="126"/>
      <c r="J39" s="138"/>
    </row>
    <row r="40" spans="2:10" ht="18" customHeight="1">
      <c r="B40" s="124"/>
      <c r="C40" s="126"/>
      <c r="D40" s="126"/>
      <c r="E40" s="126"/>
      <c r="F40" s="126"/>
      <c r="G40" s="126"/>
      <c r="H40" s="126"/>
      <c r="I40" s="126"/>
      <c r="J40" s="138"/>
    </row>
    <row r="41" spans="2:10" ht="18" customHeight="1">
      <c r="B41" s="80"/>
      <c r="C41" s="81"/>
      <c r="D41" s="81"/>
      <c r="E41" s="81"/>
      <c r="F41" s="81"/>
      <c r="G41" s="81"/>
      <c r="H41" s="81"/>
      <c r="I41" s="81"/>
      <c r="J41" s="82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uzivatel</cp:lastModifiedBy>
  <cp:lastPrinted>2016-04-18T11:45:00Z</cp:lastPrinted>
  <dcterms:created xsi:type="dcterms:W3CDTF">1999-04-06T07:39:00Z</dcterms:created>
  <dcterms:modified xsi:type="dcterms:W3CDTF">2021-12-03T13:57:58Z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