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/>
  <mc:AlternateContent xmlns:mc="http://schemas.openxmlformats.org/markup-compatibility/2006">
    <mc:Choice Requires="x15">
      <x15ac:absPath xmlns:x15ac="http://schemas.microsoft.com/office/spreadsheetml/2010/11/ac" url="C:\Users\Adamko\Disk Google\Robota\2021\096_ZTI_Kontajnerové divadlo TN\096_ZTI_RP\Texty\"/>
    </mc:Choice>
  </mc:AlternateContent>
  <bookViews>
    <workbookView xWindow="0" yWindow="0" windowWidth="25200" windowHeight="12345" firstSheet="1" activeTab="1"/>
  </bookViews>
  <sheets>
    <sheet name="Rekapitulácia stavby" sheetId="1" state="veryHidden" r:id="rId1"/>
    <sheet name="096 - ZTI - Zdravotechnika" sheetId="2" r:id="rId2"/>
  </sheets>
  <definedNames>
    <definedName name="_xlnm._FilterDatabase" localSheetId="1" hidden="1">'096 - ZTI - Zdravotechnika'!$C$124:$K$218</definedName>
    <definedName name="_xlnm.Print_Titles" localSheetId="1">'096 - ZTI - Zdravotechnika'!$124:$124</definedName>
    <definedName name="_xlnm.Print_Titles" localSheetId="0">'Rekapitulácia stavby'!$92:$92</definedName>
    <definedName name="_xlnm.Print_Area" localSheetId="1">'096 - ZTI - Zdravotechnika'!$C$4:$J$76,'096 - ZTI - Zdravotechnika'!$C$82:$J$106,'096 - ZTI - Zdravotechnika'!$C$112:$J$218</definedName>
    <definedName name="_xlnm.Print_Area" localSheetId="0">'Rekapitulácia stavby'!$D$4:$AO$76,'Rekapitulácia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T146" i="2"/>
  <c r="R147" i="2"/>
  <c r="R146" i="2"/>
  <c r="P147" i="2"/>
  <c r="P146" i="2"/>
  <c r="BI145" i="2"/>
  <c r="BH145" i="2"/>
  <c r="BG145" i="2"/>
  <c r="BE145" i="2"/>
  <c r="T145" i="2"/>
  <c r="T144" i="2"/>
  <c r="R145" i="2"/>
  <c r="R144" i="2"/>
  <c r="P145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F119" i="2"/>
  <c r="E117" i="2"/>
  <c r="F89" i="2"/>
  <c r="E87" i="2"/>
  <c r="J24" i="2"/>
  <c r="E24" i="2"/>
  <c r="J122" i="2"/>
  <c r="J23" i="2"/>
  <c r="J21" i="2"/>
  <c r="E21" i="2"/>
  <c r="J121" i="2"/>
  <c r="J20" i="2"/>
  <c r="J18" i="2"/>
  <c r="E18" i="2"/>
  <c r="F122" i="2"/>
  <c r="J17" i="2"/>
  <c r="J15" i="2"/>
  <c r="E15" i="2"/>
  <c r="F91" i="2"/>
  <c r="J14" i="2"/>
  <c r="J119" i="2"/>
  <c r="E85" i="2"/>
  <c r="L90" i="1"/>
  <c r="AM90" i="1"/>
  <c r="AM89" i="1"/>
  <c r="L89" i="1"/>
  <c r="AM87" i="1"/>
  <c r="L87" i="1"/>
  <c r="L85" i="1"/>
  <c r="L84" i="1"/>
  <c r="BK209" i="2"/>
  <c r="BK208" i="2"/>
  <c r="BK207" i="2"/>
  <c r="BK206" i="2"/>
  <c r="BK205" i="2"/>
  <c r="BK204" i="2"/>
  <c r="BK201" i="2"/>
  <c r="BK197" i="2"/>
  <c r="BK190" i="2"/>
  <c r="BK181" i="2"/>
  <c r="BK175" i="2"/>
  <c r="BK162" i="2"/>
  <c r="BK160" i="2"/>
  <c r="BK158" i="2"/>
  <c r="BK154" i="2"/>
  <c r="BK153" i="2"/>
  <c r="BK141" i="2"/>
  <c r="BK139" i="2"/>
  <c r="BK131" i="2"/>
  <c r="BK129" i="2"/>
  <c r="AS94" i="1"/>
  <c r="BK217" i="2"/>
  <c r="BK216" i="2"/>
  <c r="BK215" i="2"/>
  <c r="BK214" i="2"/>
  <c r="BK212" i="2"/>
  <c r="BK211" i="2"/>
  <c r="BK210" i="2"/>
  <c r="BK194" i="2"/>
  <c r="BK191" i="2"/>
  <c r="BK189" i="2"/>
  <c r="BK172" i="2"/>
  <c r="BK169" i="2"/>
  <c r="BK164" i="2"/>
  <c r="BK157" i="2"/>
  <c r="BK155" i="2"/>
  <c r="BK151" i="2"/>
  <c r="BK149" i="2"/>
  <c r="BK145" i="2"/>
  <c r="BK137" i="2"/>
  <c r="BK135" i="2"/>
  <c r="BK128" i="2"/>
  <c r="BK213" i="2"/>
  <c r="BK203" i="2"/>
  <c r="BK202" i="2"/>
  <c r="BK200" i="2"/>
  <c r="BK199" i="2"/>
  <c r="BK198" i="2"/>
  <c r="BK196" i="2"/>
  <c r="BK195" i="2"/>
  <c r="BK192" i="2"/>
  <c r="BK186" i="2"/>
  <c r="BK183" i="2"/>
  <c r="BK182" i="2"/>
  <c r="BK180" i="2"/>
  <c r="BK179" i="2"/>
  <c r="BK176" i="2"/>
  <c r="BK174" i="2"/>
  <c r="BK173" i="2"/>
  <c r="BK171" i="2"/>
  <c r="BK170" i="2"/>
  <c r="BK166" i="2"/>
  <c r="BK163" i="2"/>
  <c r="BK156" i="2"/>
  <c r="BK147" i="2"/>
  <c r="BK142" i="2"/>
  <c r="BK138" i="2"/>
  <c r="BK134" i="2"/>
  <c r="BK218" i="2"/>
  <c r="BK193" i="2"/>
  <c r="BK188" i="2"/>
  <c r="BK185" i="2"/>
  <c r="BK178" i="2"/>
  <c r="BK177" i="2"/>
  <c r="BK168" i="2"/>
  <c r="BK167" i="2"/>
  <c r="BK165" i="2"/>
  <c r="BK161" i="2"/>
  <c r="BK159" i="2"/>
  <c r="BK150" i="2"/>
  <c r="BK143" i="2"/>
  <c r="BK140" i="2"/>
  <c r="BK136" i="2"/>
  <c r="BK132" i="2"/>
  <c r="BK130" i="2"/>
  <c r="BK187" i="2" l="1"/>
  <c r="P187" i="2"/>
  <c r="R187" i="2"/>
  <c r="BK127" i="2"/>
  <c r="P127" i="2"/>
  <c r="R127" i="2"/>
  <c r="T127" i="2"/>
  <c r="BK148" i="2"/>
  <c r="P148" i="2"/>
  <c r="P133" i="2"/>
  <c r="R148" i="2"/>
  <c r="R133" i="2"/>
  <c r="T148" i="2"/>
  <c r="T133" i="2"/>
  <c r="BK152" i="2"/>
  <c r="P152" i="2"/>
  <c r="R152" i="2"/>
  <c r="T152" i="2"/>
  <c r="BK184" i="2"/>
  <c r="P184" i="2"/>
  <c r="T184" i="2"/>
  <c r="R184" i="2"/>
  <c r="T187" i="2"/>
  <c r="J89" i="2"/>
  <c r="E115" i="2"/>
  <c r="F121" i="2"/>
  <c r="BF132" i="2"/>
  <c r="BF136" i="2"/>
  <c r="BF137" i="2"/>
  <c r="BF139" i="2"/>
  <c r="BF149" i="2"/>
  <c r="BF151" i="2"/>
  <c r="BF154" i="2"/>
  <c r="BF156" i="2"/>
  <c r="BF160" i="2"/>
  <c r="BF165" i="2"/>
  <c r="BF171" i="2"/>
  <c r="BF172" i="2"/>
  <c r="BF173" i="2"/>
  <c r="BF178" i="2"/>
  <c r="BF180" i="2"/>
  <c r="BF190" i="2"/>
  <c r="BF218" i="2"/>
  <c r="J91" i="2"/>
  <c r="BF141" i="2"/>
  <c r="BF142" i="2"/>
  <c r="BF143" i="2"/>
  <c r="BF157" i="2"/>
  <c r="BF161" i="2"/>
  <c r="BF163" i="2"/>
  <c r="BF164" i="2"/>
  <c r="BF167" i="2"/>
  <c r="BF168" i="2"/>
  <c r="BF169" i="2"/>
  <c r="BF170" i="2"/>
  <c r="BF175" i="2"/>
  <c r="BF181" i="2"/>
  <c r="BF182" i="2"/>
  <c r="BF183" i="2"/>
  <c r="BF188" i="2"/>
  <c r="BF193" i="2"/>
  <c r="BF194" i="2"/>
  <c r="BF196" i="2"/>
  <c r="BF199" i="2"/>
  <c r="BF200" i="2"/>
  <c r="BF201" i="2"/>
  <c r="BK144" i="2"/>
  <c r="BK146" i="2"/>
  <c r="BK133" i="2" s="1"/>
  <c r="J92" i="2"/>
  <c r="BF128" i="2"/>
  <c r="BF135" i="2"/>
  <c r="BF140" i="2"/>
  <c r="BF153" i="2"/>
  <c r="BF155" i="2"/>
  <c r="BF162" i="2"/>
  <c r="BF174" i="2"/>
  <c r="BF176" i="2"/>
  <c r="BF179" i="2"/>
  <c r="BF211" i="2"/>
  <c r="BF212" i="2"/>
  <c r="BF213" i="2"/>
  <c r="BF214" i="2"/>
  <c r="BF215" i="2"/>
  <c r="BF216" i="2"/>
  <c r="BF217" i="2"/>
  <c r="F92" i="2"/>
  <c r="BF129" i="2"/>
  <c r="BF130" i="2"/>
  <c r="BF131" i="2"/>
  <c r="BF134" i="2"/>
  <c r="BF138" i="2"/>
  <c r="BF145" i="2"/>
  <c r="BF147" i="2"/>
  <c r="BF150" i="2"/>
  <c r="BF158" i="2"/>
  <c r="BF159" i="2"/>
  <c r="BF166" i="2"/>
  <c r="BF177" i="2"/>
  <c r="BF185" i="2"/>
  <c r="BF186" i="2"/>
  <c r="BF189" i="2"/>
  <c r="BF191" i="2"/>
  <c r="BF192" i="2"/>
  <c r="BF195" i="2"/>
  <c r="BF197" i="2"/>
  <c r="BF198" i="2"/>
  <c r="BF202" i="2"/>
  <c r="BF203" i="2"/>
  <c r="BF204" i="2"/>
  <c r="BF205" i="2"/>
  <c r="BF206" i="2"/>
  <c r="BF207" i="2"/>
  <c r="BF208" i="2"/>
  <c r="BF209" i="2"/>
  <c r="BF210" i="2"/>
  <c r="AV95" i="1"/>
  <c r="AZ95" i="1"/>
  <c r="AZ94" i="1" s="1"/>
  <c r="W29" i="1" s="1"/>
  <c r="F35" i="2"/>
  <c r="BB95" i="1"/>
  <c r="BB94" i="1" s="1"/>
  <c r="W31" i="1" s="1"/>
  <c r="F37" i="2"/>
  <c r="BD95" i="1" s="1"/>
  <c r="BD94" i="1" s="1"/>
  <c r="W33" i="1" s="1"/>
  <c r="F36" i="2"/>
  <c r="BC95" i="1"/>
  <c r="BC94" i="1" s="1"/>
  <c r="W32" i="1" s="1"/>
  <c r="T126" i="2" l="1"/>
  <c r="T125" i="2"/>
  <c r="R126" i="2"/>
  <c r="R125" i="2"/>
  <c r="P126" i="2"/>
  <c r="P125" i="2"/>
  <c r="AU95" i="1" s="1"/>
  <c r="AU94" i="1" s="1"/>
  <c r="BK126" i="2"/>
  <c r="AV94" i="1"/>
  <c r="AK29" i="1"/>
  <c r="AX94" i="1"/>
  <c r="AY94" i="1"/>
  <c r="BA95" i="1"/>
  <c r="BA94" i="1" s="1"/>
  <c r="W30" i="1" s="1"/>
  <c r="AW95" i="1"/>
  <c r="AT95" i="1" s="1"/>
  <c r="BK125" i="2" l="1"/>
  <c r="AW94" i="1"/>
  <c r="AK30" i="1" s="1"/>
  <c r="AT94" i="1" l="1"/>
  <c r="AG95" i="1"/>
  <c r="AG94" i="1" s="1"/>
  <c r="AN94" i="1" s="1"/>
  <c r="AN95" i="1" l="1"/>
  <c r="AK26" i="1"/>
  <c r="AK35" i="1" s="1"/>
</calcChain>
</file>

<file path=xl/sharedStrings.xml><?xml version="1.0" encoding="utf-8"?>
<sst xmlns="http://schemas.openxmlformats.org/spreadsheetml/2006/main" count="1486" uniqueCount="469">
  <si>
    <t>Export Komplet</t>
  </si>
  <si>
    <t/>
  </si>
  <si>
    <t>2.0</t>
  </si>
  <si>
    <t>False</t>
  </si>
  <si>
    <t>{8149d308-fbb1-49ed-8823-114d851d9007}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</si>
  <si>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</si>
  <si>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</si>
  <si>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</si>
  <si>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</si>
  <si>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</si>
  <si>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</si>
  <si>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</si>
  <si>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096</t>
  </si>
  <si>
    <t>Stavba:</t>
  </si>
  <si>
    <t>Divadlo</t>
  </si>
  <si>
    <t>JKSO:</t>
  </si>
  <si>
    <t>KS:</t>
  </si>
  <si>
    <t>Miesto:</t>
  </si>
  <si>
    <t xml:space="preserve"> </t>
  </si>
  <si>
    <t>Dátum:</t>
  </si>
  <si>
    <t>1. 7. 2021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</si>
  <si>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</si>
  <si>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</si>
  <si>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</si>
  <si>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</si>
  <si>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</si>
  <si>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</si>
  <si>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</si>
  <si>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</si>
  <si>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</si>
  <si>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</si>
  <si>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</si>
  <si>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</si>
  <si>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</si>
  <si>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</si>
  <si>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</si>
  <si>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</si>
  <si>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</si>
  <si>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</si>
  <si>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</si>
  <si>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</si>
  <si>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</si>
  <si>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</si>
  <si>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</si>
  <si>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</si>
  <si>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</si>
  <si>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</si>
  <si>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</si>
  <si>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</si>
  <si>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</si>
  <si>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</si>
  <si>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</si>
  <si>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</si>
  <si>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</si>
  <si>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</si>
  <si>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</si>
  <si>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</si>
  <si>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</si>
  <si>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</si>
  <si>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</si>
  <si>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</si>
  <si>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</si>
  <si>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</si>
  <si>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</si>
  <si>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</si>
  <si>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</si>
  <si>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</si>
  <si>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</si>
  <si>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</si>
  <si>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</si>
  <si>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</si>
  <si>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</si>
  <si>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</si>
  <si>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</si>
  <si>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096 - ZTI</t>
  </si>
  <si>
    <t>Zdravotechnika</t>
  </si>
  <si>
    <t>STA</t>
  </si>
  <si>
    <t>1</t>
  </si>
  <si>
    <t>{bd24bdda-563c-4f45-82d7-665cc1f39aaf}</t>
  </si>
  <si>
    <t>KRYCÍ LIST ROZPOČTU</t>
  </si>
  <si>
    <t>Objekt:</t>
  </si>
  <si>
    <t>096 - ZTI - Zdravotechnika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</si>
  <si>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</si>
  <si>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</si>
  <si>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</si>
  <si>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</si>
  <si>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</si>
  <si>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</si>
  <si>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713 - Izolácie tepelné</t>
  </si>
  <si>
    <t xml:space="preserve">    721 - Zdravotech. vnútorná kanalizácia</t>
  </si>
  <si>
    <t xml:space="preserve">      171 - Ležaté potrubie</t>
  </si>
  <si>
    <t xml:space="preserve">      172 - Zvislé potrubie</t>
  </si>
  <si>
    <t xml:space="preserve">      173 - Pripájacie potrubia</t>
  </si>
  <si>
    <t xml:space="preserve">    722 - Zdravotechnika - vnútorný vodovod</t>
  </si>
  <si>
    <t xml:space="preserve">    724 - Zdravotechnika - strojné vybavenie</t>
  </si>
  <si>
    <t xml:space="preserve">    725 - Zdravotechnika - zariaď. predmety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</si>
  <si>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</si>
  <si>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</si>
  <si>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</si>
  <si>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</si>
  <si>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</si>
  <si>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</si>
  <si>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</si>
  <si>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</si>
  <si>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</si>
  <si>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</si>
  <si>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</si>
  <si>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</si>
  <si>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</si>
  <si>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</si>
  <si>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</si>
  <si>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</si>
  <si>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713</t>
  </si>
  <si>
    <t>Izolácie tepelné</t>
  </si>
  <si>
    <t>K</t>
  </si>
  <si>
    <t>713482122</t>
  </si>
  <si>
    <t>Montáž trubíc z PE, hr.20 mm,vnút.priemer do 70 mm</t>
  </si>
  <si>
    <t>m</t>
  </si>
  <si>
    <t>16</t>
  </si>
  <si>
    <t>-1569568716</t>
  </si>
  <si>
    <t>713482132</t>
  </si>
  <si>
    <t>Montáž trubíc z PE, hr.25 mm,vnút.priemer do 70 mm</t>
  </si>
  <si>
    <t>5787057</t>
  </si>
  <si>
    <t>3</t>
  </si>
  <si>
    <t>M</t>
  </si>
  <si>
    <t>283310005102</t>
  </si>
  <si>
    <t>Tubolit DG hr.20 mm izolácia-trubica AZ FLEX</t>
  </si>
  <si>
    <t>32</t>
  </si>
  <si>
    <t>749838462</t>
  </si>
  <si>
    <t>4</t>
  </si>
  <si>
    <t>283310005800</t>
  </si>
  <si>
    <t>Tubolit DG hr.25 mm izolácia-trubica AZ FLEX</t>
  </si>
  <si>
    <t>-1114299441</t>
  </si>
  <si>
    <t>5</t>
  </si>
  <si>
    <t>998713103</t>
  </si>
  <si>
    <t>Presun hmôt pre izolácie tepelné v objektoch výšky nad 12 m do 24 m</t>
  </si>
  <si>
    <t>t</t>
  </si>
  <si>
    <t>461212461</t>
  </si>
  <si>
    <t>721</t>
  </si>
  <si>
    <t>Zdravotech. vnútorná kanalizácia</t>
  </si>
  <si>
    <t>6</t>
  </si>
  <si>
    <t>721194103</t>
  </si>
  <si>
    <t>Zriadenie prípojky na potrubí vyvedenie a upevnenie odpadových výpustiek D 32x1, 8</t>
  </si>
  <si>
    <t>ks</t>
  </si>
  <si>
    <t>-1883809809</t>
  </si>
  <si>
    <t>7</t>
  </si>
  <si>
    <t>721194104</t>
  </si>
  <si>
    <t>Zriadenie prípojky na potrubí vyvedenie a upevnenie odpadových výpustiek D 40x1, 8</t>
  </si>
  <si>
    <t>2023602809</t>
  </si>
  <si>
    <t>8</t>
  </si>
  <si>
    <t>721194105</t>
  </si>
  <si>
    <t>Zriadenie prípojky na potrubí vyvedenie a upevnenie odpadových výpustiek D 50x1, 8</t>
  </si>
  <si>
    <t>-1466974293</t>
  </si>
  <si>
    <t>9</t>
  </si>
  <si>
    <t>721194109</t>
  </si>
  <si>
    <t>Zriadenie prípojky na potrubí vyvedenie a upevnenie odpadových výpustiek D 110x2, 3</t>
  </si>
  <si>
    <t>748086204</t>
  </si>
  <si>
    <t>10</t>
  </si>
  <si>
    <t>721213015</t>
  </si>
  <si>
    <t>Montáž podlahového vpustu s zvislým odtokom do DN 70</t>
  </si>
  <si>
    <t>359791471</t>
  </si>
  <si>
    <t>11</t>
  </si>
  <si>
    <t>286630026700</t>
  </si>
  <si>
    <t>Podlahový vpust HL317, (1,8 l/s), vertikálny odtok 50/75/110, pevná izolačná príruba, mriežka 138x138 mm, PP/nerez</t>
  </si>
  <si>
    <t>1896846977</t>
  </si>
  <si>
    <t>12</t>
  </si>
  <si>
    <t>721274102.S</t>
  </si>
  <si>
    <t>Ventilačná hlavica strešná plastová DN 70</t>
  </si>
  <si>
    <t>1646504411</t>
  </si>
  <si>
    <t>13</t>
  </si>
  <si>
    <t>721274103</t>
  </si>
  <si>
    <t>Ventilačné hlavice strešná - plastové DN 100</t>
  </si>
  <si>
    <t>430708936</t>
  </si>
  <si>
    <t>14</t>
  </si>
  <si>
    <t>721290111</t>
  </si>
  <si>
    <t>Ostatné - skúška tesnosti kanalizácie v objektoch vodou do DN 125</t>
  </si>
  <si>
    <t>2121448634</t>
  </si>
  <si>
    <t>15</t>
  </si>
  <si>
    <t>998721103</t>
  </si>
  <si>
    <t>Presun hmôt pre vnútornú kanalizáciu v objektoch výšky nad 12 do 24 m</t>
  </si>
  <si>
    <t>-750854367</t>
  </si>
  <si>
    <t>171</t>
  </si>
  <si>
    <t>Ležaté potrubie</t>
  </si>
  <si>
    <t>721171109.S</t>
  </si>
  <si>
    <t>Potrubie z PVC - U odpadové ležaté hrdlové D 110 mm</t>
  </si>
  <si>
    <t>1229132449</t>
  </si>
  <si>
    <t>172</t>
  </si>
  <si>
    <t>Zvislé potrubie</t>
  </si>
  <si>
    <t>17</t>
  </si>
  <si>
    <t>721172109</t>
  </si>
  <si>
    <t>Potrubie z PVC - U odpadové zvislé hrdlové D 110x2, 2</t>
  </si>
  <si>
    <t>-932354909</t>
  </si>
  <si>
    <t>173</t>
  </si>
  <si>
    <t>Pripájacie potrubia</t>
  </si>
  <si>
    <t>18</t>
  </si>
  <si>
    <t>721173204</t>
  </si>
  <si>
    <t>Potrubie z PVC - U odpadné pripájacie D 40x1, 8</t>
  </si>
  <si>
    <t>-1952269794</t>
  </si>
  <si>
    <t>19</t>
  </si>
  <si>
    <t>721173205</t>
  </si>
  <si>
    <t>Potrubie z PVC - U odpadné pripájacie D 50x1, 8</t>
  </si>
  <si>
    <t>1819659365</t>
  </si>
  <si>
    <t>721173209</t>
  </si>
  <si>
    <t>Potrubie z PVC - U odpadné pripájacie D 110x2,2</t>
  </si>
  <si>
    <t>-1674136348</t>
  </si>
  <si>
    <t>722</t>
  </si>
  <si>
    <t>Zdravotechnika - vnútorný vodovod</t>
  </si>
  <si>
    <t>21</t>
  </si>
  <si>
    <t>722131215</t>
  </si>
  <si>
    <t>Dodávka a montáž potrubia z ušlachtilej ocele 1.4521, rúry Viega G1 Sanpress Inox d35x1,5mm</t>
  </si>
  <si>
    <t>729870433</t>
  </si>
  <si>
    <t>22</t>
  </si>
  <si>
    <t>722131216</t>
  </si>
  <si>
    <t>Dodávka a montáž potrubia z ušlachtilej ocele 1.4521, rúry Viega G1 Sanpress Inox d42x1,5mm</t>
  </si>
  <si>
    <t>2009474783</t>
  </si>
  <si>
    <t>23</t>
  </si>
  <si>
    <t>722172345.S</t>
  </si>
  <si>
    <t>Montáž vodovodného HDPE potrubia zváraním PN 16 D 63</t>
  </si>
  <si>
    <t>-177798124</t>
  </si>
  <si>
    <t>24</t>
  </si>
  <si>
    <t>286130003700.S</t>
  </si>
  <si>
    <t>Rúra flexibilná plasthliníková univerzálna D 63x8,6 mm, 6 m tyč</t>
  </si>
  <si>
    <t>926336424</t>
  </si>
  <si>
    <t>25</t>
  </si>
  <si>
    <t>722172918</t>
  </si>
  <si>
    <t>Montáž plasthliníkového potrubia Viega L4 Pexfit Pro lisovaním D 20x2,3</t>
  </si>
  <si>
    <t>-1827733538</t>
  </si>
  <si>
    <t>26</t>
  </si>
  <si>
    <t>722170000001</t>
  </si>
  <si>
    <t>Viacvrstvové potrubie Viega Pexfit Pro z PE-Xc/Al/PE-Xc d 20x2,3</t>
  </si>
  <si>
    <t>1888180315</t>
  </si>
  <si>
    <t>27</t>
  </si>
  <si>
    <t>722172921</t>
  </si>
  <si>
    <t>Montáž plasthliníkového potrubia Viega L4 Pexfit Pro lisovaním D 25x2,8</t>
  </si>
  <si>
    <t>-639512888</t>
  </si>
  <si>
    <t>28</t>
  </si>
  <si>
    <t>722170000002</t>
  </si>
  <si>
    <t>Viacvrstvové potrubie Viega Pexfit Pro z PE-Xc/Al/PE-Xc d 25x2,8</t>
  </si>
  <si>
    <t>747311632</t>
  </si>
  <si>
    <t>29</t>
  </si>
  <si>
    <t>722172924</t>
  </si>
  <si>
    <t>Montáž plasthliníkového potrubia Viega L4 Pexfit Pro lisovaním D 32x3,2</t>
  </si>
  <si>
    <t>643956846</t>
  </si>
  <si>
    <t>30</t>
  </si>
  <si>
    <t>722170000003</t>
  </si>
  <si>
    <t>Viacvrstvové potrubie Viega Pexfit Pro z PE-Xc/Al/PE-Xc d 32x3,2</t>
  </si>
  <si>
    <t>-613894987</t>
  </si>
  <si>
    <t>31</t>
  </si>
  <si>
    <t>722172927.S</t>
  </si>
  <si>
    <t>Montáž plasthliníkového potrubia Viega L4 Pexfit Pro lisovaním D 40x3,5</t>
  </si>
  <si>
    <t>1990841034</t>
  </si>
  <si>
    <t>286210002100.S</t>
  </si>
  <si>
    <t>Viacvrstvové potrubie Viega Pexfit Pro z PE-Xc/Al/PE-Xc d 32x3,5</t>
  </si>
  <si>
    <t>1143205647</t>
  </si>
  <si>
    <t>33</t>
  </si>
  <si>
    <t>dod.1</t>
  </si>
  <si>
    <t>Upevenenie potrubí - objímky potrubí, úchytky, pevné body</t>
  </si>
  <si>
    <t>kg</t>
  </si>
  <si>
    <t>-2127211226</t>
  </si>
  <si>
    <t>34</t>
  </si>
  <si>
    <t>722190401</t>
  </si>
  <si>
    <t>Vyvedenie a upevnenie výpustky DN 15</t>
  </si>
  <si>
    <t>-17018786</t>
  </si>
  <si>
    <t>35</t>
  </si>
  <si>
    <t>722190403</t>
  </si>
  <si>
    <t>Vyvedenie a upevnenie výpustky DN 25</t>
  </si>
  <si>
    <t>935683712</t>
  </si>
  <si>
    <t>36</t>
  </si>
  <si>
    <t>722190405</t>
  </si>
  <si>
    <t>Vyvedenie a upevnenie výpustky do DN 50</t>
  </si>
  <si>
    <t>211628994</t>
  </si>
  <si>
    <t>37</t>
  </si>
  <si>
    <t>722220111</t>
  </si>
  <si>
    <t>Montáž armatúry závitovej s jedným závitom, nástenka pre výtokový ventil G 1/2</t>
  </si>
  <si>
    <t>-153904481</t>
  </si>
  <si>
    <t>38</t>
  </si>
  <si>
    <t>5511870690</t>
  </si>
  <si>
    <t>Rohový guľový uzáver pre vodu série 59, 1/2" FF, 59, niklovaná mosadz</t>
  </si>
  <si>
    <t>765632158</t>
  </si>
  <si>
    <t>39</t>
  </si>
  <si>
    <t>722221020</t>
  </si>
  <si>
    <t>Montáž guľového kohúta závitového priameho pre vodu G 1</t>
  </si>
  <si>
    <t>116506517</t>
  </si>
  <si>
    <t>40</t>
  </si>
  <si>
    <t>5511870210</t>
  </si>
  <si>
    <t>Guľový uzáver pre vodu PERFECTA, 1", MF motýľ, niklovaná mosadz</t>
  </si>
  <si>
    <t>816745476</t>
  </si>
  <si>
    <t>41</t>
  </si>
  <si>
    <t>722221025.S</t>
  </si>
  <si>
    <t>Montáž guľového kohúta závitového priameho pre vodu G 5/4</t>
  </si>
  <si>
    <t>-658855713</t>
  </si>
  <si>
    <t>42</t>
  </si>
  <si>
    <t>551110005200.S</t>
  </si>
  <si>
    <t>Guľový uzáver pre vodu 5/4", niklovaná mosadz</t>
  </si>
  <si>
    <t>1771118224</t>
  </si>
  <si>
    <t>43</t>
  </si>
  <si>
    <t>722221200.S</t>
  </si>
  <si>
    <t>Montáž tlakového redukčného závitového ventilu bez manometru G 1</t>
  </si>
  <si>
    <t>-688241794</t>
  </si>
  <si>
    <t>44</t>
  </si>
  <si>
    <t>551110019500.S</t>
  </si>
  <si>
    <t>Tlakový redukčný ventil, 5/4" FF, so šróbením, bez manometru, 1,2 až 6 bar, mosadz</t>
  </si>
  <si>
    <t>1741785189</t>
  </si>
  <si>
    <t>45</t>
  </si>
  <si>
    <t>722221320.S</t>
  </si>
  <si>
    <t>Montáž spätnej klapky závitovej pre vodu G 5/4</t>
  </si>
  <si>
    <t>-1898554085</t>
  </si>
  <si>
    <t>46</t>
  </si>
  <si>
    <t>551190001100.S</t>
  </si>
  <si>
    <t>Spätná klapka vodorovná závitová 5/4", PN 10, pre vodu, mosadz</t>
  </si>
  <si>
    <t>948209364</t>
  </si>
  <si>
    <t>47</t>
  </si>
  <si>
    <t>722250005</t>
  </si>
  <si>
    <t>Montáž hydrantového systému s tvarovo stálou hadicou D 25</t>
  </si>
  <si>
    <t>súb.</t>
  </si>
  <si>
    <t>-1875288277</t>
  </si>
  <si>
    <t>48</t>
  </si>
  <si>
    <t>449150003000.S</t>
  </si>
  <si>
    <t>Hydrantový systém s tvarovo stálou hadicou D 25</t>
  </si>
  <si>
    <t>-1285984924</t>
  </si>
  <si>
    <t>49</t>
  </si>
  <si>
    <t>722290226</t>
  </si>
  <si>
    <t>Tlaková skúška vodovodného potrubia do DN 50</t>
  </si>
  <si>
    <t>-590375143</t>
  </si>
  <si>
    <t>50</t>
  </si>
  <si>
    <t>722290234</t>
  </si>
  <si>
    <t>Prepláchnutie a dezinfekcia vodovodného potrubia do DN 80</t>
  </si>
  <si>
    <t>-1630806629</t>
  </si>
  <si>
    <t>51</t>
  </si>
  <si>
    <t>998722103</t>
  </si>
  <si>
    <t>Presun hmôt pre vnútorný vodovod v objektoch výšky nad 12 do 24 m</t>
  </si>
  <si>
    <t>-808039329</t>
  </si>
  <si>
    <t>724</t>
  </si>
  <si>
    <t>Zdravotechnika - strojné vybavenie</t>
  </si>
  <si>
    <t>52</t>
  </si>
  <si>
    <t>724400101.S</t>
  </si>
  <si>
    <t>Montáž a zapojenie malej čerpacej stanice pre sanitárne zariadenie</t>
  </si>
  <si>
    <t>395307461</t>
  </si>
  <si>
    <t>53</t>
  </si>
  <si>
    <t>28451</t>
  </si>
  <si>
    <t>28451  Čerpacia stanica Pumpfix S, proti výške stĺpca 7 m, inšt. do základov. dosky s poklopom</t>
  </si>
  <si>
    <t>-2104937328</t>
  </si>
  <si>
    <t>725</t>
  </si>
  <si>
    <t>Zdravotechnika - zariaď. predmety</t>
  </si>
  <si>
    <t>54</t>
  </si>
  <si>
    <t>725119410</t>
  </si>
  <si>
    <t>Montáž záchodovej misy zavesenej s rovným odpadom</t>
  </si>
  <si>
    <t>-604636309</t>
  </si>
  <si>
    <t>55</t>
  </si>
  <si>
    <t>6429462300</t>
  </si>
  <si>
    <t>Doska keramická toaletná biela</t>
  </si>
  <si>
    <t>-1989121622</t>
  </si>
  <si>
    <t>56</t>
  </si>
  <si>
    <t>6423340100</t>
  </si>
  <si>
    <t>Misa záchodová biela komplet 1</t>
  </si>
  <si>
    <t>807739721</t>
  </si>
  <si>
    <t>57</t>
  </si>
  <si>
    <t>725119711</t>
  </si>
  <si>
    <t>Montáž predstenového systému záchodov do kombinovaných stien</t>
  </si>
  <si>
    <t>-1159199614</t>
  </si>
  <si>
    <t>58</t>
  </si>
  <si>
    <t>5513005455</t>
  </si>
  <si>
    <t>DuoFix pre WC s nádržkou Sigma UP320 1120 mm, 7,5 l, s prípravou pre odsávanie zápachu,</t>
  </si>
  <si>
    <t>683866962</t>
  </si>
  <si>
    <t>59</t>
  </si>
  <si>
    <t>725129210.S</t>
  </si>
  <si>
    <t>Montáž pisoáru keramického s automatickým splachovaním</t>
  </si>
  <si>
    <t>-1917077165</t>
  </si>
  <si>
    <t>60</t>
  </si>
  <si>
    <t>642510000200.S</t>
  </si>
  <si>
    <t>Pisoár so senzorom keramický</t>
  </si>
  <si>
    <t>-617209817</t>
  </si>
  <si>
    <t>61</t>
  </si>
  <si>
    <t>725219401</t>
  </si>
  <si>
    <t>Montáž umývadla na skrutky do muriva, bez výtokovej armatúry</t>
  </si>
  <si>
    <t>-1591073395</t>
  </si>
  <si>
    <t>62</t>
  </si>
  <si>
    <t>642110004300.S</t>
  </si>
  <si>
    <t>Umývadlo keramické bežný typ</t>
  </si>
  <si>
    <t>-1407336202</t>
  </si>
  <si>
    <t>63</t>
  </si>
  <si>
    <t>642110004301.S</t>
  </si>
  <si>
    <t>Umývadlo keramické pre imobilných</t>
  </si>
  <si>
    <t>761852365</t>
  </si>
  <si>
    <t>64</t>
  </si>
  <si>
    <t>725241112.S</t>
  </si>
  <si>
    <t>Montáž sprchovej vaničky akrylátovej štvorcovej 900x900 mm</t>
  </si>
  <si>
    <t>341390393</t>
  </si>
  <si>
    <t>65</t>
  </si>
  <si>
    <t>554230002100.S</t>
  </si>
  <si>
    <t>Sprchová vanička štvorcová akrylátová s nožičkami rozmer 900x900 mm</t>
  </si>
  <si>
    <t>-787993290</t>
  </si>
  <si>
    <t>66</t>
  </si>
  <si>
    <t>725333360</t>
  </si>
  <si>
    <t xml:space="preserve">Montáž výlevky keramickej voľne stojacej bez výtokovej armatúry </t>
  </si>
  <si>
    <t>-552815839</t>
  </si>
  <si>
    <t>67</t>
  </si>
  <si>
    <t>6420144360</t>
  </si>
  <si>
    <t>Výlevka, 425x500x450 mm, keramika, plastová mreža, biela</t>
  </si>
  <si>
    <t>-1432770477</t>
  </si>
  <si>
    <t>68</t>
  </si>
  <si>
    <t>725829601</t>
  </si>
  <si>
    <t>Montáž batérií umývadlových stojankových pákových alebo klasických</t>
  </si>
  <si>
    <t>-818336828</t>
  </si>
  <si>
    <t>69</t>
  </si>
  <si>
    <t>5511875100</t>
  </si>
  <si>
    <t>Batéria stojánková umyvadlová s výpusťou, 5/4", nerez flexi hadica G 3/8", pochrómovaná mosadz</t>
  </si>
  <si>
    <t>-1800470325</t>
  </si>
  <si>
    <t>70</t>
  </si>
  <si>
    <t>725839216</t>
  </si>
  <si>
    <t>Montáž výlevkovej nástennej s roztečou 150 mm</t>
  </si>
  <si>
    <t>817241692</t>
  </si>
  <si>
    <t>71</t>
  </si>
  <si>
    <t>5511875281</t>
  </si>
  <si>
    <t>Batéria nástenná výlevková, rozostup 150 mm, pochrómovaná mosadz</t>
  </si>
  <si>
    <t>-1697866729</t>
  </si>
  <si>
    <t>72</t>
  </si>
  <si>
    <t>725869301</t>
  </si>
  <si>
    <t>Montáž zápachovej uzávierky pre zariaďovacie predmety, umývadlová do D 40</t>
  </si>
  <si>
    <t>340690431</t>
  </si>
  <si>
    <t>73</t>
  </si>
  <si>
    <t>551620006400.S</t>
  </si>
  <si>
    <t>Zápachová uzávierka - sifón pre umývadlá DN 40</t>
  </si>
  <si>
    <t>-1005920378</t>
  </si>
  <si>
    <t>74</t>
  </si>
  <si>
    <t>725869311.S</t>
  </si>
  <si>
    <t>Montáž zápachovej uzávierky pre zariaďovacie predmety, drezovej do D 50 (pre jeden drez)</t>
  </si>
  <si>
    <t>-1823184217</t>
  </si>
  <si>
    <t>75</t>
  </si>
  <si>
    <t>551620007100.S</t>
  </si>
  <si>
    <t>Zápachová uzávierka- sifón pre jednodielne drezy DN 50</t>
  </si>
  <si>
    <t>-738989660</t>
  </si>
  <si>
    <t>76</t>
  </si>
  <si>
    <t>725869340.S</t>
  </si>
  <si>
    <t>Montáž zápachovej uzávierky pre zariaďovacie predmety, sprchovej do D 50</t>
  </si>
  <si>
    <t>-1588249685</t>
  </si>
  <si>
    <t>77</t>
  </si>
  <si>
    <t>551620003400.S</t>
  </si>
  <si>
    <t>Zápachová uzávierka vaničiek DN 40/50</t>
  </si>
  <si>
    <t>800558767</t>
  </si>
  <si>
    <t>78</t>
  </si>
  <si>
    <t>725869370.S</t>
  </si>
  <si>
    <t>Montáž zápachovej uzávierky pre zariaďovacie predmety, pisoárovej do D 40</t>
  </si>
  <si>
    <t>14012499</t>
  </si>
  <si>
    <t>79</t>
  </si>
  <si>
    <t>551620011000.S</t>
  </si>
  <si>
    <t>Zápachová uzávierka - sifón pre pisoáre DN 50</t>
  </si>
  <si>
    <t>-1546443943</t>
  </si>
  <si>
    <t>80</t>
  </si>
  <si>
    <t>725869381</t>
  </si>
  <si>
    <t>Montáž zápachovej uzávierky pre zariaďovacie predmety, ostatných typov do D 40</t>
  </si>
  <si>
    <t>830667683</t>
  </si>
  <si>
    <t>81</t>
  </si>
  <si>
    <t>551620015600</t>
  </si>
  <si>
    <t>Zápachová uzávierka podomietková</t>
  </si>
  <si>
    <t>-308822165</t>
  </si>
  <si>
    <t>82</t>
  </si>
  <si>
    <t>725869382.S</t>
  </si>
  <si>
    <t>Montáž zápachovej uzávierky pre zariaďovacie predmety, ostatných typov do D 50</t>
  </si>
  <si>
    <t>6431508</t>
  </si>
  <si>
    <t>83</t>
  </si>
  <si>
    <t>551620012300.S</t>
  </si>
  <si>
    <t>Zápachová uzávierka podomietková DN 40/50 pre pripojenie práčok a umývačiek riadu</t>
  </si>
  <si>
    <t>1487872061</t>
  </si>
  <si>
    <t>84</t>
  </si>
  <si>
    <t>998725103</t>
  </si>
  <si>
    <t>Presun hmôt pre zariaďovacie predmety v objektoch výšky nad 12 do 24 m</t>
  </si>
  <si>
    <t>-177430849</t>
  </si>
  <si>
    <t>KONTAJNEROVÉ DIVADLO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</si>
</sst>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95" t="s">
        <v>5</v>
      </c>
      <c r="AS2" s="163"/>
      <c r="AT2" s="163"/>
      <c r="AU2" s="163"/>
      <c r="AV2" s="163"/>
      <c r="AW2" s="163"/>
      <c r="AX2" s="163"/>
      <c r="AY2" s="163"/>
      <c r="AZ2" s="163"/>
      <c r="BA2" s="163"/>
      <c r="BB2" s="163"/>
      <c r="BC2" s="163"/>
      <c r="BD2" s="163"/>
      <c r="BE2" s="16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62" t="s">
        <v>12</v>
      </c>
      <c r="L5" s="163"/>
      <c r="M5" s="163"/>
      <c r="N5" s="16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3"/>
      <c r="AA5" s="163"/>
      <c r="AB5" s="163"/>
      <c r="AC5" s="163"/>
      <c r="AD5" s="163"/>
      <c r="AE5" s="163"/>
      <c r="AF5" s="163"/>
      <c r="AG5" s="163"/>
      <c r="AH5" s="163"/>
      <c r="AI5" s="163"/>
      <c r="AJ5" s="163"/>
      <c r="AK5" s="163"/>
      <c r="AL5" s="163"/>
      <c r="AM5" s="163"/>
      <c r="AN5" s="163"/>
      <c r="AO5" s="163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64" t="s">
        <v>14</v>
      </c>
      <c r="L6" s="163"/>
      <c r="M6" s="163"/>
      <c r="N6" s="163"/>
      <c r="O6" s="163"/>
      <c r="P6" s="163"/>
      <c r="Q6" s="163"/>
      <c r="R6" s="163"/>
      <c r="S6" s="163"/>
      <c r="T6" s="163"/>
      <c r="U6" s="163"/>
      <c r="V6" s="163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399999999999999" customHeight="1">
      <c r="B11" s="17"/>
      <c r="E11" s="21" t="s">
        <v>18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18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25</v>
      </c>
      <c r="AK16" s="23" t="s">
        <v>22</v>
      </c>
      <c r="AN16" s="21" t="s">
        <v>1</v>
      </c>
      <c r="AR16" s="17"/>
      <c r="BS16" s="14" t="s">
        <v>3</v>
      </c>
    </row>
    <row r="17" spans="1:71" s="1" customFormat="1" ht="18.399999999999999" customHeight="1">
      <c r="B17" s="17"/>
      <c r="E17" s="21" t="s">
        <v>18</v>
      </c>
      <c r="AK17" s="23" t="s">
        <v>23</v>
      </c>
      <c r="AN17" s="21" t="s">
        <v>1</v>
      </c>
      <c r="AR17" s="17"/>
      <c r="BS17" s="14" t="s">
        <v>26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27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399999999999999" customHeight="1">
      <c r="B20" s="17"/>
      <c r="E20" s="21" t="s">
        <v>18</v>
      </c>
      <c r="AK20" s="23" t="s">
        <v>23</v>
      </c>
      <c r="AN20" s="21" t="s">
        <v>1</v>
      </c>
      <c r="AR20" s="17"/>
      <c r="BS20" s="14" t="s">
        <v>26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28</v>
      </c>
      <c r="AR22" s="17"/>
    </row>
    <row r="23" spans="1:71" s="1" customFormat="1" ht="16.5" customHeight="1">
      <c r="B23" s="17"/>
      <c r="E23" s="165" t="s">
        <v>1</v>
      </c>
      <c r="F23" s="165"/>
      <c r="G23" s="165"/>
      <c r="H23" s="165"/>
      <c r="I23" s="165"/>
      <c r="J23" s="165"/>
      <c r="K23" s="165"/>
      <c r="L23" s="165"/>
      <c r="M23" s="165"/>
      <c r="N23" s="165"/>
      <c r="O23" s="165"/>
      <c r="P23" s="165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  <c r="AC23" s="165"/>
      <c r="AD23" s="165"/>
      <c r="AE23" s="165"/>
      <c r="AF23" s="165"/>
      <c r="AG23" s="165"/>
      <c r="AH23" s="165"/>
      <c r="AI23" s="165"/>
      <c r="AJ23" s="165"/>
      <c r="AK23" s="165"/>
      <c r="AL23" s="165"/>
      <c r="AM23" s="165"/>
      <c r="AN23" s="165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29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66">
        <f>ROUND(AG94,2)</f>
        <v>0</v>
      </c>
      <c r="AL26" s="167"/>
      <c r="AM26" s="167"/>
      <c r="AN26" s="167"/>
      <c r="AO26" s="167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68" t="s">
        <v>30</v>
      </c>
      <c r="M28" s="168"/>
      <c r="N28" s="168"/>
      <c r="O28" s="168"/>
      <c r="P28" s="168"/>
      <c r="Q28" s="26"/>
      <c r="R28" s="26"/>
      <c r="S28" s="26"/>
      <c r="T28" s="26"/>
      <c r="U28" s="26"/>
      <c r="V28" s="26"/>
      <c r="W28" s="168" t="s">
        <v>31</v>
      </c>
      <c r="X28" s="168"/>
      <c r="Y28" s="168"/>
      <c r="Z28" s="168"/>
      <c r="AA28" s="168"/>
      <c r="AB28" s="168"/>
      <c r="AC28" s="168"/>
      <c r="AD28" s="168"/>
      <c r="AE28" s="168"/>
      <c r="AF28" s="26"/>
      <c r="AG28" s="26"/>
      <c r="AH28" s="26"/>
      <c r="AI28" s="26"/>
      <c r="AJ28" s="26"/>
      <c r="AK28" s="168" t="s">
        <v>32</v>
      </c>
      <c r="AL28" s="168"/>
      <c r="AM28" s="168"/>
      <c r="AN28" s="168"/>
      <c r="AO28" s="168"/>
      <c r="AP28" s="26"/>
      <c r="AQ28" s="26"/>
      <c r="AR28" s="27"/>
      <c r="BE28" s="26"/>
    </row>
    <row r="29" spans="1:71" s="3" customFormat="1" ht="14.45" customHeight="1">
      <c r="B29" s="31"/>
      <c r="D29" s="23" t="s">
        <v>33</v>
      </c>
      <c r="F29" s="23" t="s">
        <v>34</v>
      </c>
      <c r="L29" s="171">
        <v>0.2</v>
      </c>
      <c r="M29" s="170"/>
      <c r="N29" s="170"/>
      <c r="O29" s="170"/>
      <c r="P29" s="170"/>
      <c r="W29" s="169">
        <f>ROUND(AZ94, 2)</f>
        <v>0</v>
      </c>
      <c r="X29" s="170"/>
      <c r="Y29" s="170"/>
      <c r="Z29" s="170"/>
      <c r="AA29" s="170"/>
      <c r="AB29" s="170"/>
      <c r="AC29" s="170"/>
      <c r="AD29" s="170"/>
      <c r="AE29" s="170"/>
      <c r="AK29" s="169">
        <f>ROUND(AV94, 2)</f>
        <v>0</v>
      </c>
      <c r="AL29" s="170"/>
      <c r="AM29" s="170"/>
      <c r="AN29" s="170"/>
      <c r="AO29" s="170"/>
      <c r="AR29" s="31"/>
    </row>
    <row r="30" spans="1:71" s="3" customFormat="1" ht="14.45" customHeight="1">
      <c r="B30" s="31"/>
      <c r="F30" s="23" t="s">
        <v>35</v>
      </c>
      <c r="L30" s="171">
        <v>0.2</v>
      </c>
      <c r="M30" s="170"/>
      <c r="N30" s="170"/>
      <c r="O30" s="170"/>
      <c r="P30" s="170"/>
      <c r="W30" s="169">
        <f>ROUND(BA94, 2)</f>
        <v>0</v>
      </c>
      <c r="X30" s="170"/>
      <c r="Y30" s="170"/>
      <c r="Z30" s="170"/>
      <c r="AA30" s="170"/>
      <c r="AB30" s="170"/>
      <c r="AC30" s="170"/>
      <c r="AD30" s="170"/>
      <c r="AE30" s="170"/>
      <c r="AK30" s="169">
        <f>ROUND(AW94, 2)</f>
        <v>0</v>
      </c>
      <c r="AL30" s="170"/>
      <c r="AM30" s="170"/>
      <c r="AN30" s="170"/>
      <c r="AO30" s="170"/>
      <c r="AR30" s="31"/>
    </row>
    <row r="31" spans="1:71" s="3" customFormat="1" ht="14.45" hidden="1" customHeight="1">
      <c r="B31" s="31"/>
      <c r="F31" s="23" t="s">
        <v>36</v>
      </c>
      <c r="L31" s="171">
        <v>0.2</v>
      </c>
      <c r="M31" s="170"/>
      <c r="N31" s="170"/>
      <c r="O31" s="170"/>
      <c r="P31" s="170"/>
      <c r="W31" s="169">
        <f>ROUND(BB94, 2)</f>
        <v>0</v>
      </c>
      <c r="X31" s="170"/>
      <c r="Y31" s="170"/>
      <c r="Z31" s="170"/>
      <c r="AA31" s="170"/>
      <c r="AB31" s="170"/>
      <c r="AC31" s="170"/>
      <c r="AD31" s="170"/>
      <c r="AE31" s="170"/>
      <c r="AK31" s="169">
        <v>0</v>
      </c>
      <c r="AL31" s="170"/>
      <c r="AM31" s="170"/>
      <c r="AN31" s="170"/>
      <c r="AO31" s="170"/>
      <c r="AR31" s="31"/>
    </row>
    <row r="32" spans="1:71" s="3" customFormat="1" ht="14.45" hidden="1" customHeight="1">
      <c r="B32" s="31"/>
      <c r="F32" s="23" t="s">
        <v>37</v>
      </c>
      <c r="L32" s="171">
        <v>0.2</v>
      </c>
      <c r="M32" s="170"/>
      <c r="N32" s="170"/>
      <c r="O32" s="170"/>
      <c r="P32" s="170"/>
      <c r="W32" s="169">
        <f>ROUND(BC94, 2)</f>
        <v>0</v>
      </c>
      <c r="X32" s="170"/>
      <c r="Y32" s="170"/>
      <c r="Z32" s="170"/>
      <c r="AA32" s="170"/>
      <c r="AB32" s="170"/>
      <c r="AC32" s="170"/>
      <c r="AD32" s="170"/>
      <c r="AE32" s="170"/>
      <c r="AK32" s="169">
        <v>0</v>
      </c>
      <c r="AL32" s="170"/>
      <c r="AM32" s="170"/>
      <c r="AN32" s="170"/>
      <c r="AO32" s="170"/>
      <c r="AR32" s="31"/>
    </row>
    <row r="33" spans="1:57" s="3" customFormat="1" ht="14.45" hidden="1" customHeight="1">
      <c r="B33" s="31"/>
      <c r="F33" s="23" t="s">
        <v>38</v>
      </c>
      <c r="L33" s="171">
        <v>0</v>
      </c>
      <c r="M33" s="170"/>
      <c r="N33" s="170"/>
      <c r="O33" s="170"/>
      <c r="P33" s="170"/>
      <c r="W33" s="169">
        <f>ROUND(BD94, 2)</f>
        <v>0</v>
      </c>
      <c r="X33" s="170"/>
      <c r="Y33" s="170"/>
      <c r="Z33" s="170"/>
      <c r="AA33" s="170"/>
      <c r="AB33" s="170"/>
      <c r="AC33" s="170"/>
      <c r="AD33" s="170"/>
      <c r="AE33" s="170"/>
      <c r="AK33" s="169">
        <v>0</v>
      </c>
      <c r="AL33" s="170"/>
      <c r="AM33" s="170"/>
      <c r="AN33" s="170"/>
      <c r="AO33" s="170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2"/>
      <c r="D35" s="33" t="s">
        <v>39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40</v>
      </c>
      <c r="U35" s="34"/>
      <c r="V35" s="34"/>
      <c r="W35" s="34"/>
      <c r="X35" s="172" t="s">
        <v>41</v>
      </c>
      <c r="Y35" s="173"/>
      <c r="Z35" s="173"/>
      <c r="AA35" s="173"/>
      <c r="AB35" s="173"/>
      <c r="AC35" s="34"/>
      <c r="AD35" s="34"/>
      <c r="AE35" s="34"/>
      <c r="AF35" s="34"/>
      <c r="AG35" s="34"/>
      <c r="AH35" s="34"/>
      <c r="AI35" s="34"/>
      <c r="AJ35" s="34"/>
      <c r="AK35" s="174">
        <f>SUM(AK26:AK33)</f>
        <v>0</v>
      </c>
      <c r="AL35" s="173"/>
      <c r="AM35" s="173"/>
      <c r="AN35" s="173"/>
      <c r="AO35" s="175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36"/>
    </row>
    <row r="50" spans="1:57" ht="11.25">
      <c r="B50" s="17"/>
      <c r="AR50" s="17"/>
    </row>
    <row r="51" spans="1:57" ht="11.25">
      <c r="B51" s="17"/>
      <c r="AR51" s="17"/>
    </row>
    <row r="52" spans="1:57" ht="11.25">
      <c r="B52" s="17"/>
      <c r="AR52" s="17"/>
    </row>
    <row r="53" spans="1:57" ht="11.25">
      <c r="B53" s="17"/>
      <c r="AR53" s="17"/>
    </row>
    <row r="54" spans="1:57" ht="11.25">
      <c r="B54" s="17"/>
      <c r="AR54" s="17"/>
    </row>
    <row r="55" spans="1:57" ht="11.25">
      <c r="B55" s="17"/>
      <c r="AR55" s="17"/>
    </row>
    <row r="56" spans="1:57" ht="11.25">
      <c r="B56" s="17"/>
      <c r="AR56" s="17"/>
    </row>
    <row r="57" spans="1:57" ht="11.25">
      <c r="B57" s="17"/>
      <c r="AR57" s="17"/>
    </row>
    <row r="58" spans="1:57" ht="11.25">
      <c r="B58" s="17"/>
      <c r="AR58" s="17"/>
    </row>
    <row r="59" spans="1:57" ht="11.25">
      <c r="B59" s="17"/>
      <c r="AR59" s="17"/>
    </row>
    <row r="60" spans="1:57" s="2" customFormat="1" ht="12.75">
      <c r="A60" s="26"/>
      <c r="B60" s="27"/>
      <c r="C60" s="26"/>
      <c r="D60" s="39" t="s">
        <v>44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45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44</v>
      </c>
      <c r="AI60" s="29"/>
      <c r="AJ60" s="29"/>
      <c r="AK60" s="29"/>
      <c r="AL60" s="29"/>
      <c r="AM60" s="39" t="s">
        <v>45</v>
      </c>
      <c r="AN60" s="29"/>
      <c r="AO60" s="29"/>
      <c r="AP60" s="26"/>
      <c r="AQ60" s="26"/>
      <c r="AR60" s="27"/>
      <c r="BE60" s="26"/>
    </row>
    <row r="61" spans="1:57" ht="11.25">
      <c r="B61" s="17"/>
      <c r="AR61" s="17"/>
    </row>
    <row r="62" spans="1:57" ht="11.25">
      <c r="B62" s="17"/>
      <c r="AR62" s="17"/>
    </row>
    <row r="63" spans="1:57" ht="11.25">
      <c r="B63" s="17"/>
      <c r="AR63" s="17"/>
    </row>
    <row r="64" spans="1:57" s="2" customFormat="1" ht="12.75">
      <c r="A64" s="26"/>
      <c r="B64" s="27"/>
      <c r="C64" s="26"/>
      <c r="D64" s="37" t="s">
        <v>46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47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 ht="11.25">
      <c r="B65" s="17"/>
      <c r="AR65" s="17"/>
    </row>
    <row r="66" spans="1:57" ht="11.25">
      <c r="B66" s="17"/>
      <c r="AR66" s="17"/>
    </row>
    <row r="67" spans="1:57" ht="11.25">
      <c r="B67" s="17"/>
      <c r="AR67" s="17"/>
    </row>
    <row r="68" spans="1:57" ht="11.25">
      <c r="B68" s="17"/>
      <c r="AR68" s="17"/>
    </row>
    <row r="69" spans="1:57" ht="11.25">
      <c r="B69" s="17"/>
      <c r="AR69" s="17"/>
    </row>
    <row r="70" spans="1:57" ht="11.25">
      <c r="B70" s="17"/>
      <c r="AR70" s="17"/>
    </row>
    <row r="71" spans="1:57" ht="11.25">
      <c r="B71" s="17"/>
      <c r="AR71" s="17"/>
    </row>
    <row r="72" spans="1:57" ht="11.25">
      <c r="B72" s="17"/>
      <c r="AR72" s="17"/>
    </row>
    <row r="73" spans="1:57" ht="11.25">
      <c r="B73" s="17"/>
      <c r="AR73" s="17"/>
    </row>
    <row r="74" spans="1:57" ht="11.25">
      <c r="B74" s="17"/>
      <c r="AR74" s="17"/>
    </row>
    <row r="75" spans="1:57" s="2" customFormat="1" ht="12.75">
      <c r="A75" s="26"/>
      <c r="B75" s="27"/>
      <c r="C75" s="26"/>
      <c r="D75" s="39" t="s">
        <v>44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45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44</v>
      </c>
      <c r="AI75" s="29"/>
      <c r="AJ75" s="29"/>
      <c r="AK75" s="29"/>
      <c r="AL75" s="29"/>
      <c r="AM75" s="39" t="s">
        <v>45</v>
      </c>
      <c r="AN75" s="29"/>
      <c r="AO75" s="29"/>
      <c r="AP75" s="26"/>
      <c r="AQ75" s="26"/>
      <c r="AR75" s="27"/>
      <c r="BE75" s="26"/>
    </row>
    <row r="76" spans="1:57" s="2" customFormat="1" ht="11.25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48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096</v>
      </c>
      <c r="AR84" s="45"/>
    </row>
    <row r="85" spans="1:91" s="5" customFormat="1" ht="36.950000000000003" customHeight="1">
      <c r="B85" s="46"/>
      <c r="C85" s="47" t="s">
        <v>13</v>
      </c>
      <c r="L85" s="176" t="str">
        <f>K6</f>
        <v>Divadlo</v>
      </c>
      <c r="M85" s="177"/>
      <c r="N85" s="177"/>
      <c r="O85" s="177"/>
      <c r="P85" s="177"/>
      <c r="Q85" s="177"/>
      <c r="R85" s="177"/>
      <c r="S85" s="177"/>
      <c r="T85" s="177"/>
      <c r="U85" s="177"/>
      <c r="V85" s="177"/>
      <c r="W85" s="177"/>
      <c r="X85" s="177"/>
      <c r="Y85" s="177"/>
      <c r="Z85" s="177"/>
      <c r="AA85" s="177"/>
      <c r="AB85" s="177"/>
      <c r="AC85" s="177"/>
      <c r="AD85" s="177"/>
      <c r="AE85" s="177"/>
      <c r="AF85" s="177"/>
      <c r="AG85" s="177"/>
      <c r="AH85" s="177"/>
      <c r="AI85" s="177"/>
      <c r="AJ85" s="177"/>
      <c r="AK85" s="177"/>
      <c r="AL85" s="177"/>
      <c r="AM85" s="177"/>
      <c r="AN85" s="177"/>
      <c r="AO85" s="177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 xml:space="preserve"> 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78" t="str">
        <f>IF(AN8= "","",AN8)</f>
        <v>1. 7. 2021</v>
      </c>
      <c r="AN87" s="178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 xml:space="preserve"> 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25</v>
      </c>
      <c r="AJ89" s="26"/>
      <c r="AK89" s="26"/>
      <c r="AL89" s="26"/>
      <c r="AM89" s="179" t="str">
        <f>IF(E17="","",E17)</f>
        <v xml:space="preserve"> </v>
      </c>
      <c r="AN89" s="180"/>
      <c r="AO89" s="180"/>
      <c r="AP89" s="180"/>
      <c r="AQ89" s="26"/>
      <c r="AR89" s="27"/>
      <c r="AS89" s="181" t="s">
        <v>49</v>
      </c>
      <c r="AT89" s="182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27</v>
      </c>
      <c r="AJ90" s="26"/>
      <c r="AK90" s="26"/>
      <c r="AL90" s="26"/>
      <c r="AM90" s="179" t="str">
        <f>IF(E20="","",E20)</f>
        <v xml:space="preserve"> </v>
      </c>
      <c r="AN90" s="180"/>
      <c r="AO90" s="180"/>
      <c r="AP90" s="180"/>
      <c r="AQ90" s="26"/>
      <c r="AR90" s="27"/>
      <c r="AS90" s="183"/>
      <c r="AT90" s="184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83"/>
      <c r="AT91" s="184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85" t="s">
        <v>50</v>
      </c>
      <c r="D92" s="186"/>
      <c r="E92" s="186"/>
      <c r="F92" s="186"/>
      <c r="G92" s="186"/>
      <c r="H92" s="54"/>
      <c r="I92" s="187" t="s">
        <v>51</v>
      </c>
      <c r="J92" s="186"/>
      <c r="K92" s="186"/>
      <c r="L92" s="186"/>
      <c r="M92" s="186"/>
      <c r="N92" s="186"/>
      <c r="O92" s="186"/>
      <c r="P92" s="186"/>
      <c r="Q92" s="186"/>
      <c r="R92" s="186"/>
      <c r="S92" s="186"/>
      <c r="T92" s="186"/>
      <c r="U92" s="186"/>
      <c r="V92" s="186"/>
      <c r="W92" s="186"/>
      <c r="X92" s="186"/>
      <c r="Y92" s="186"/>
      <c r="Z92" s="186"/>
      <c r="AA92" s="186"/>
      <c r="AB92" s="186"/>
      <c r="AC92" s="186"/>
      <c r="AD92" s="186"/>
      <c r="AE92" s="186"/>
      <c r="AF92" s="186"/>
      <c r="AG92" s="188" t="s">
        <v>52</v>
      </c>
      <c r="AH92" s="186"/>
      <c r="AI92" s="186"/>
      <c r="AJ92" s="186"/>
      <c r="AK92" s="186"/>
      <c r="AL92" s="186"/>
      <c r="AM92" s="186"/>
      <c r="AN92" s="187" t="s">
        <v>53</v>
      </c>
      <c r="AO92" s="186"/>
      <c r="AP92" s="189"/>
      <c r="AQ92" s="55" t="s">
        <v>54</v>
      </c>
      <c r="AR92" s="27"/>
      <c r="AS92" s="56" t="s">
        <v>55</v>
      </c>
      <c r="AT92" s="57" t="s">
        <v>56</v>
      </c>
      <c r="AU92" s="57" t="s">
        <v>57</v>
      </c>
      <c r="AV92" s="57" t="s">
        <v>58</v>
      </c>
      <c r="AW92" s="57" t="s">
        <v>59</v>
      </c>
      <c r="AX92" s="57" t="s">
        <v>60</v>
      </c>
      <c r="AY92" s="57" t="s">
        <v>61</v>
      </c>
      <c r="AZ92" s="57" t="s">
        <v>62</v>
      </c>
      <c r="BA92" s="57" t="s">
        <v>63</v>
      </c>
      <c r="BB92" s="57" t="s">
        <v>64</v>
      </c>
      <c r="BC92" s="57" t="s">
        <v>65</v>
      </c>
      <c r="BD92" s="58" t="s">
        <v>66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67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3">
        <f>ROUND(AG95,2)</f>
        <v>0</v>
      </c>
      <c r="AH94" s="193"/>
      <c r="AI94" s="193"/>
      <c r="AJ94" s="193"/>
      <c r="AK94" s="193"/>
      <c r="AL94" s="193"/>
      <c r="AM94" s="193"/>
      <c r="AN94" s="194">
        <f>SUM(AG94,AT94)</f>
        <v>0</v>
      </c>
      <c r="AO94" s="194"/>
      <c r="AP94" s="194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315.15422999999998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68</v>
      </c>
      <c r="BT94" s="71" t="s">
        <v>69</v>
      </c>
      <c r="BU94" s="72" t="s">
        <v>70</v>
      </c>
      <c r="BV94" s="71" t="s">
        <v>71</v>
      </c>
      <c r="BW94" s="71" t="s">
        <v>4</v>
      </c>
      <c r="BX94" s="71" t="s">
        <v>72</v>
      </c>
      <c r="CL94" s="71" t="s">
        <v>1</v>
      </c>
    </row>
    <row r="95" spans="1:91" s="7" customFormat="1" ht="24.75" customHeight="1">
      <c r="A95" s="73" t="s">
        <v>73</v>
      </c>
      <c r="B95" s="74"/>
      <c r="C95" s="75"/>
      <c r="D95" s="192" t="s">
        <v>74</v>
      </c>
      <c r="E95" s="192"/>
      <c r="F95" s="192"/>
      <c r="G95" s="192"/>
      <c r="H95" s="192"/>
      <c r="I95" s="76"/>
      <c r="J95" s="192" t="s">
        <v>75</v>
      </c>
      <c r="K95" s="192"/>
      <c r="L95" s="192"/>
      <c r="M95" s="192"/>
      <c r="N95" s="192"/>
      <c r="O95" s="192"/>
      <c r="P95" s="192"/>
      <c r="Q95" s="192"/>
      <c r="R95" s="192"/>
      <c r="S95" s="192"/>
      <c r="T95" s="192"/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  <c r="AF95" s="192"/>
      <c r="AG95" s="190">
        <f>'096 - ZTI - Zdravotechnika'!J30</f>
        <v>0</v>
      </c>
      <c r="AH95" s="191"/>
      <c r="AI95" s="191"/>
      <c r="AJ95" s="191"/>
      <c r="AK95" s="191"/>
      <c r="AL95" s="191"/>
      <c r="AM95" s="191"/>
      <c r="AN95" s="190">
        <f>SUM(AG95,AT95)</f>
        <v>0</v>
      </c>
      <c r="AO95" s="191"/>
      <c r="AP95" s="191"/>
      <c r="AQ95" s="77" t="s">
        <v>76</v>
      </c>
      <c r="AR95" s="74"/>
      <c r="AS95" s="78">
        <v>0</v>
      </c>
      <c r="AT95" s="79">
        <f>ROUND(SUM(AV95:AW95),2)</f>
        <v>0</v>
      </c>
      <c r="AU95" s="80">
        <f>'096 - ZTI - Zdravotechnika'!P125</f>
        <v>315.15423111000001</v>
      </c>
      <c r="AV95" s="79">
        <f>'096 - ZTI - Zdravotechnika'!J33</f>
        <v>0</v>
      </c>
      <c r="AW95" s="79">
        <f>'096 - ZTI - Zdravotechnika'!J34</f>
        <v>0</v>
      </c>
      <c r="AX95" s="79">
        <f>'096 - ZTI - Zdravotechnika'!J35</f>
        <v>0</v>
      </c>
      <c r="AY95" s="79">
        <f>'096 - ZTI - Zdravotechnika'!J36</f>
        <v>0</v>
      </c>
      <c r="AZ95" s="79">
        <f>'096 - ZTI - Zdravotechnika'!F33</f>
        <v>0</v>
      </c>
      <c r="BA95" s="79">
        <f>'096 - ZTI - Zdravotechnika'!F34</f>
        <v>0</v>
      </c>
      <c r="BB95" s="79">
        <f>'096 - ZTI - Zdravotechnika'!F35</f>
        <v>0</v>
      </c>
      <c r="BC95" s="79">
        <f>'096 - ZTI - Zdravotechnika'!F36</f>
        <v>0</v>
      </c>
      <c r="BD95" s="81">
        <f>'096 - ZTI - Zdravotechnika'!F37</f>
        <v>0</v>
      </c>
      <c r="BT95" s="82" t="s">
        <v>77</v>
      </c>
      <c r="BV95" s="82" t="s">
        <v>71</v>
      </c>
      <c r="BW95" s="82" t="s">
        <v>78</v>
      </c>
      <c r="BX95" s="82" t="s">
        <v>4</v>
      </c>
      <c r="CL95" s="82" t="s">
        <v>1</v>
      </c>
      <c r="CM95" s="82" t="s">
        <v>69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096 - ZTI -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9"/>
  <sheetViews>
    <sheetView showGridLines="0" tabSelected="1" workbookViewId="0">
      <selection activeCell="J227" sqref="J227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3"/>
    </row>
    <row r="2" spans="1:46" s="1" customFormat="1" ht="36.950000000000003" customHeight="1">
      <c r="L2" s="195" t="s">
        <v>5</v>
      </c>
      <c r="M2" s="163"/>
      <c r="N2" s="163"/>
      <c r="O2" s="163"/>
      <c r="P2" s="163"/>
      <c r="Q2" s="163"/>
      <c r="R2" s="163"/>
      <c r="S2" s="163"/>
      <c r="T2" s="163"/>
      <c r="U2" s="163"/>
      <c r="V2" s="163"/>
      <c r="AT2" s="14" t="s">
        <v>78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69</v>
      </c>
    </row>
    <row r="4" spans="1:46" s="1" customFormat="1" ht="24.95" customHeight="1">
      <c r="B4" s="17"/>
      <c r="D4" s="18" t="s">
        <v>79</v>
      </c>
      <c r="L4" s="17"/>
      <c r="M4" s="84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196" t="s">
        <v>468</v>
      </c>
      <c r="F7" s="197"/>
      <c r="G7" s="197"/>
      <c r="H7" s="197"/>
      <c r="L7" s="17"/>
    </row>
    <row r="8" spans="1:46" s="2" customFormat="1" ht="12" customHeight="1">
      <c r="A8" s="26"/>
      <c r="B8" s="27"/>
      <c r="C8" s="26"/>
      <c r="D8" s="23" t="s">
        <v>80</v>
      </c>
      <c r="E8" s="26"/>
      <c r="F8" s="26"/>
      <c r="G8" s="26"/>
      <c r="H8" s="26"/>
      <c r="I8" s="26"/>
      <c r="J8" s="26"/>
      <c r="K8" s="26"/>
      <c r="L8" s="3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46" s="2" customFormat="1" ht="16.5" customHeight="1">
      <c r="A9" s="26"/>
      <c r="B9" s="27"/>
      <c r="C9" s="26"/>
      <c r="D9" s="26"/>
      <c r="E9" s="176" t="s">
        <v>81</v>
      </c>
      <c r="F9" s="198"/>
      <c r="G9" s="198"/>
      <c r="H9" s="198"/>
      <c r="I9" s="26"/>
      <c r="J9" s="26"/>
      <c r="K9" s="26"/>
      <c r="L9" s="3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1.25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3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3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/>
      <c r="K12" s="26"/>
      <c r="L12" s="3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3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tr">
        <f>IF('Rekapitulácia stavby'!AN10="","",'Rekapitulácia stavby'!AN10)</f>
        <v/>
      </c>
      <c r="K14" s="26"/>
      <c r="L14" s="3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8" customHeight="1">
      <c r="A15" s="26"/>
      <c r="B15" s="27"/>
      <c r="C15" s="26"/>
      <c r="D15" s="26"/>
      <c r="E15" s="21" t="str">
        <f>IF('Rekapitulácia stavby'!E11="","",'Rekapitulácia stavby'!E11)</f>
        <v xml:space="preserve"> </v>
      </c>
      <c r="F15" s="26"/>
      <c r="G15" s="26"/>
      <c r="H15" s="26"/>
      <c r="I15" s="23" t="s">
        <v>23</v>
      </c>
      <c r="J15" s="21" t="str">
        <f>IF('Rekapitulácia stavby'!AN11="","",'Rekapitulácia stavby'!AN11)</f>
        <v/>
      </c>
      <c r="K15" s="26"/>
      <c r="L15" s="3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3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2" customHeight="1">
      <c r="A17" s="26"/>
      <c r="B17" s="27"/>
      <c r="C17" s="26"/>
      <c r="D17" s="23" t="s">
        <v>24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3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18" customHeight="1">
      <c r="A18" s="26"/>
      <c r="B18" s="27"/>
      <c r="C18" s="26"/>
      <c r="D18" s="26"/>
      <c r="E18" s="162" t="str">
        <f>'Rekapitulácia stavby'!E14</f>
        <v xml:space="preserve"> </v>
      </c>
      <c r="F18" s="162"/>
      <c r="G18" s="162"/>
      <c r="H18" s="162"/>
      <c r="I18" s="23" t="s">
        <v>23</v>
      </c>
      <c r="J18" s="21" t="str">
        <f>'Rekapitulácia stavby'!AN14</f>
        <v/>
      </c>
      <c r="K18" s="26"/>
      <c r="L18" s="3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3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2" customHeight="1">
      <c r="A20" s="26"/>
      <c r="B20" s="27"/>
      <c r="C20" s="26"/>
      <c r="D20" s="23" t="s">
        <v>25</v>
      </c>
      <c r="E20" s="26"/>
      <c r="F20" s="26"/>
      <c r="G20" s="26"/>
      <c r="H20" s="26"/>
      <c r="I20" s="23" t="s">
        <v>22</v>
      </c>
      <c r="J20" s="21" t="str">
        <f>IF('Rekapitulácia stavby'!AN16="","",'Rekapitulácia stavby'!AN16)</f>
        <v/>
      </c>
      <c r="K20" s="26"/>
      <c r="L20" s="3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18" customHeight="1">
      <c r="A21" s="26"/>
      <c r="B21" s="27"/>
      <c r="C21" s="26"/>
      <c r="D21" s="26"/>
      <c r="E21" s="21" t="str">
        <f>IF('Rekapitulácia stavby'!E17="","",'Rekapitulácia stavby'!E17)</f>
        <v xml:space="preserve"> </v>
      </c>
      <c r="F21" s="26"/>
      <c r="G21" s="26"/>
      <c r="H21" s="26"/>
      <c r="I21" s="23" t="s">
        <v>23</v>
      </c>
      <c r="J21" s="21" t="str">
        <f>IF('Rekapitulácia stavby'!AN17="","",'Rekapitulácia stavby'!AN17)</f>
        <v/>
      </c>
      <c r="K21" s="26"/>
      <c r="L21" s="3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3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2" customHeight="1">
      <c r="A23" s="26"/>
      <c r="B23" s="27"/>
      <c r="C23" s="26"/>
      <c r="D23" s="23" t="s">
        <v>27</v>
      </c>
      <c r="E23" s="26"/>
      <c r="F23" s="26"/>
      <c r="G23" s="26"/>
      <c r="H23" s="26"/>
      <c r="I23" s="23" t="s">
        <v>22</v>
      </c>
      <c r="J23" s="21" t="str">
        <f>IF('Rekapitulácia stavby'!AN19="","",'Rekapitulácia stavby'!AN19)</f>
        <v/>
      </c>
      <c r="K23" s="26"/>
      <c r="L23" s="3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18" customHeight="1">
      <c r="A24" s="26"/>
      <c r="B24" s="27"/>
      <c r="C24" s="26"/>
      <c r="D24" s="26"/>
      <c r="E24" s="21" t="str">
        <f>IF('Rekapitulácia stavby'!E20="","",'Rekapitulácia stavby'!E20)</f>
        <v xml:space="preserve"> </v>
      </c>
      <c r="F24" s="26"/>
      <c r="G24" s="26"/>
      <c r="H24" s="26"/>
      <c r="I24" s="23" t="s">
        <v>23</v>
      </c>
      <c r="J24" s="21" t="str">
        <f>IF('Rekapitulácia stavby'!AN20="","",'Rekapitulácia stavby'!AN20)</f>
        <v/>
      </c>
      <c r="K24" s="26"/>
      <c r="L24" s="3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3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2" customHeight="1">
      <c r="A26" s="26"/>
      <c r="B26" s="27"/>
      <c r="C26" s="26"/>
      <c r="D26" s="23" t="s">
        <v>28</v>
      </c>
      <c r="E26" s="26"/>
      <c r="F26" s="26"/>
      <c r="G26" s="26"/>
      <c r="H26" s="26"/>
      <c r="I26" s="26"/>
      <c r="J26" s="26"/>
      <c r="K26" s="26"/>
      <c r="L26" s="3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8" customFormat="1" ht="16.5" customHeight="1">
      <c r="A27" s="85"/>
      <c r="B27" s="86"/>
      <c r="C27" s="85"/>
      <c r="D27" s="85"/>
      <c r="E27" s="165" t="s">
        <v>1</v>
      </c>
      <c r="F27" s="165"/>
      <c r="G27" s="165"/>
      <c r="H27" s="165"/>
      <c r="I27" s="85"/>
      <c r="J27" s="85"/>
      <c r="K27" s="85"/>
      <c r="L27" s="87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3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3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</row>
    <row r="30" spans="1:31" s="2" customFormat="1" ht="25.35" customHeight="1">
      <c r="A30" s="26"/>
      <c r="B30" s="27"/>
      <c r="C30" s="26"/>
      <c r="D30" s="88" t="s">
        <v>29</v>
      </c>
      <c r="E30" s="26"/>
      <c r="F30" s="26"/>
      <c r="G30" s="26"/>
      <c r="H30" s="26"/>
      <c r="I30" s="26"/>
      <c r="J30" s="65"/>
      <c r="K30" s="26"/>
      <c r="L30" s="3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3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14.45" customHeight="1">
      <c r="A32" s="26"/>
      <c r="B32" s="27"/>
      <c r="C32" s="26"/>
      <c r="D32" s="26"/>
      <c r="E32" s="26"/>
      <c r="F32" s="30" t="s">
        <v>31</v>
      </c>
      <c r="G32" s="26"/>
      <c r="H32" s="26"/>
      <c r="I32" s="30" t="s">
        <v>30</v>
      </c>
      <c r="J32" s="30" t="s">
        <v>32</v>
      </c>
      <c r="K32" s="26"/>
      <c r="L32" s="3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14.45" customHeight="1">
      <c r="A33" s="26"/>
      <c r="B33" s="27"/>
      <c r="C33" s="26"/>
      <c r="D33" s="89" t="s">
        <v>33</v>
      </c>
      <c r="E33" s="23" t="s">
        <v>34</v>
      </c>
      <c r="F33" s="90"/>
      <c r="G33" s="26"/>
      <c r="H33" s="26"/>
      <c r="I33" s="91"/>
      <c r="J33" s="90"/>
      <c r="K33" s="26"/>
      <c r="L33" s="3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3" t="s">
        <v>35</v>
      </c>
      <c r="F34" s="90"/>
      <c r="G34" s="26"/>
      <c r="H34" s="26"/>
      <c r="I34" s="91"/>
      <c r="J34" s="90"/>
      <c r="K34" s="26"/>
      <c r="L34" s="3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hidden="1" customHeight="1">
      <c r="A35" s="26"/>
      <c r="B35" s="27"/>
      <c r="C35" s="26"/>
      <c r="D35" s="26"/>
      <c r="E35" s="23" t="s">
        <v>36</v>
      </c>
      <c r="F35" s="90">
        <f>ROUND((SUM(BG125:BG218)),  2)</f>
        <v>0</v>
      </c>
      <c r="G35" s="26"/>
      <c r="H35" s="26"/>
      <c r="I35" s="91">
        <v>0.2</v>
      </c>
      <c r="J35" s="90">
        <f>0</f>
        <v>0</v>
      </c>
      <c r="K35" s="26"/>
      <c r="L35" s="3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hidden="1" customHeight="1">
      <c r="A36" s="26"/>
      <c r="B36" s="27"/>
      <c r="C36" s="26"/>
      <c r="D36" s="26"/>
      <c r="E36" s="23" t="s">
        <v>37</v>
      </c>
      <c r="F36" s="90">
        <f>ROUND((SUM(BH125:BH218)),  2)</f>
        <v>0</v>
      </c>
      <c r="G36" s="26"/>
      <c r="H36" s="26"/>
      <c r="I36" s="91">
        <v>0.2</v>
      </c>
      <c r="J36" s="90">
        <f>0</f>
        <v>0</v>
      </c>
      <c r="K36" s="26"/>
      <c r="L36" s="3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90">
        <f>ROUND((SUM(BI125:BI218)),  2)</f>
        <v>0</v>
      </c>
      <c r="G37" s="26"/>
      <c r="H37" s="26"/>
      <c r="I37" s="91">
        <v>0</v>
      </c>
      <c r="J37" s="90">
        <f>0</f>
        <v>0</v>
      </c>
      <c r="K37" s="26"/>
      <c r="L37" s="3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3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25.35" customHeight="1">
      <c r="A39" s="26"/>
      <c r="B39" s="27"/>
      <c r="C39" s="92"/>
      <c r="D39" s="93" t="s">
        <v>39</v>
      </c>
      <c r="E39" s="54"/>
      <c r="F39" s="54"/>
      <c r="G39" s="94" t="s">
        <v>40</v>
      </c>
      <c r="H39" s="95" t="s">
        <v>41</v>
      </c>
      <c r="I39" s="54"/>
      <c r="J39" s="96"/>
      <c r="K39" s="97"/>
      <c r="L39" s="3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6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36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 ht="12.75">
      <c r="A61" s="26"/>
      <c r="B61" s="27"/>
      <c r="C61" s="26"/>
      <c r="D61" s="39" t="s">
        <v>44</v>
      </c>
      <c r="E61" s="29"/>
      <c r="F61" s="98" t="s">
        <v>45</v>
      </c>
      <c r="G61" s="39" t="s">
        <v>44</v>
      </c>
      <c r="H61" s="29"/>
      <c r="I61" s="29"/>
      <c r="J61" s="99" t="s">
        <v>45</v>
      </c>
      <c r="K61" s="29"/>
      <c r="L61" s="36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 ht="12.75">
      <c r="A65" s="26"/>
      <c r="B65" s="27"/>
      <c r="C65" s="26"/>
      <c r="D65" s="37" t="s">
        <v>46</v>
      </c>
      <c r="E65" s="40"/>
      <c r="F65" s="40"/>
      <c r="G65" s="37" t="s">
        <v>47</v>
      </c>
      <c r="H65" s="40"/>
      <c r="I65" s="40"/>
      <c r="J65" s="40"/>
      <c r="K65" s="40"/>
      <c r="L65" s="36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 ht="12.75">
      <c r="A76" s="26"/>
      <c r="B76" s="27"/>
      <c r="C76" s="26"/>
      <c r="D76" s="39" t="s">
        <v>44</v>
      </c>
      <c r="E76" s="29"/>
      <c r="F76" s="98" t="s">
        <v>45</v>
      </c>
      <c r="G76" s="39" t="s">
        <v>44</v>
      </c>
      <c r="H76" s="29"/>
      <c r="I76" s="29"/>
      <c r="J76" s="99" t="s">
        <v>45</v>
      </c>
      <c r="K76" s="29"/>
      <c r="L76" s="3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36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47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3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47" s="2" customFormat="1" ht="24.95" customHeight="1">
      <c r="A82" s="26"/>
      <c r="B82" s="27"/>
      <c r="C82" s="18" t="s">
        <v>82</v>
      </c>
      <c r="D82" s="26"/>
      <c r="E82" s="26"/>
      <c r="F82" s="26"/>
      <c r="G82" s="26"/>
      <c r="H82" s="26"/>
      <c r="I82" s="26"/>
      <c r="J82" s="26"/>
      <c r="K82" s="26"/>
      <c r="L82" s="3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47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47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6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47" s="2" customFormat="1" ht="16.5" customHeight="1">
      <c r="A85" s="26"/>
      <c r="B85" s="27"/>
      <c r="C85" s="26"/>
      <c r="D85" s="26"/>
      <c r="E85" s="196" t="str">
        <f>E7</f>
        <v>KONTAJNEROVÉ DIVADLO</v>
      </c>
      <c r="F85" s="197"/>
      <c r="G85" s="197"/>
      <c r="H85" s="197"/>
      <c r="I85" s="26"/>
      <c r="J85" s="26"/>
      <c r="K85" s="26"/>
      <c r="L85" s="36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47" s="2" customFormat="1" ht="12" customHeight="1">
      <c r="A86" s="26"/>
      <c r="B86" s="27"/>
      <c r="C86" s="23" t="s">
        <v>80</v>
      </c>
      <c r="D86" s="26"/>
      <c r="E86" s="26"/>
      <c r="F86" s="26"/>
      <c r="G86" s="26"/>
      <c r="H86" s="26"/>
      <c r="I86" s="26"/>
      <c r="J86" s="26"/>
      <c r="K86" s="26"/>
      <c r="L86" s="3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</row>
    <row r="87" spans="1:47" s="2" customFormat="1" ht="16.5" customHeight="1">
      <c r="A87" s="26"/>
      <c r="B87" s="27"/>
      <c r="C87" s="26"/>
      <c r="D87" s="26"/>
      <c r="E87" s="176" t="str">
        <f>E9</f>
        <v>096 - ZTI - Zdravotechnika</v>
      </c>
      <c r="F87" s="198"/>
      <c r="G87" s="198"/>
      <c r="H87" s="198"/>
      <c r="I87" s="26"/>
      <c r="J87" s="26"/>
      <c r="K87" s="26"/>
      <c r="L87" s="3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47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3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47" s="2" customFormat="1" ht="12" customHeight="1">
      <c r="A89" s="26"/>
      <c r="B89" s="27"/>
      <c r="C89" s="23" t="s">
        <v>17</v>
      </c>
      <c r="D89" s="26"/>
      <c r="E89" s="26"/>
      <c r="F89" s="21" t="str">
        <f>F12</f>
        <v xml:space="preserve"> </v>
      </c>
      <c r="G89" s="26"/>
      <c r="H89" s="26"/>
      <c r="I89" s="23" t="s">
        <v>19</v>
      </c>
      <c r="J89" s="49" t="str">
        <f>IF(J12="","",J12)</f>
        <v/>
      </c>
      <c r="K89" s="26"/>
      <c r="L89" s="3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47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47" s="2" customFormat="1" ht="15.2" customHeight="1">
      <c r="A91" s="26"/>
      <c r="B91" s="27"/>
      <c r="C91" s="23" t="s">
        <v>21</v>
      </c>
      <c r="D91" s="26"/>
      <c r="E91" s="26"/>
      <c r="F91" s="21" t="str">
        <f>E15</f>
        <v xml:space="preserve"> </v>
      </c>
      <c r="G91" s="26"/>
      <c r="H91" s="26"/>
      <c r="I91" s="23" t="s">
        <v>25</v>
      </c>
      <c r="J91" s="24" t="str">
        <f>E21</f>
        <v xml:space="preserve"> </v>
      </c>
      <c r="K91" s="26"/>
      <c r="L91" s="3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47" s="2" customFormat="1" ht="15.2" customHeight="1">
      <c r="A92" s="26"/>
      <c r="B92" s="27"/>
      <c r="C92" s="23" t="s">
        <v>24</v>
      </c>
      <c r="D92" s="26"/>
      <c r="E92" s="26"/>
      <c r="F92" s="21" t="str">
        <f>IF(E18="","",E18)</f>
        <v xml:space="preserve"> </v>
      </c>
      <c r="G92" s="26"/>
      <c r="H92" s="26"/>
      <c r="I92" s="23" t="s">
        <v>27</v>
      </c>
      <c r="J92" s="24" t="str">
        <f>E24</f>
        <v xml:space="preserve"> </v>
      </c>
      <c r="K92" s="26"/>
      <c r="L92" s="36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47" s="2" customFormat="1" ht="10.35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3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47" s="2" customFormat="1" ht="29.25" customHeight="1">
      <c r="A94" s="26"/>
      <c r="B94" s="27"/>
      <c r="C94" s="100" t="s">
        <v>83</v>
      </c>
      <c r="D94" s="92"/>
      <c r="E94" s="92"/>
      <c r="F94" s="92"/>
      <c r="G94" s="92"/>
      <c r="H94" s="92"/>
      <c r="I94" s="92"/>
      <c r="J94" s="101" t="s">
        <v>84</v>
      </c>
      <c r="K94" s="92"/>
      <c r="L94" s="3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47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6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47" s="2" customFormat="1" ht="22.9" customHeight="1">
      <c r="A96" s="26"/>
      <c r="B96" s="27"/>
      <c r="C96" s="102" t="s">
        <v>85</v>
      </c>
      <c r="D96" s="26"/>
      <c r="E96" s="26"/>
      <c r="F96" s="26"/>
      <c r="G96" s="26"/>
      <c r="H96" s="26"/>
      <c r="I96" s="26"/>
      <c r="J96" s="65"/>
      <c r="K96" s="26"/>
      <c r="L96" s="3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U96" s="14" t="s">
        <v>86</v>
      </c>
    </row>
    <row r="97" spans="1:31" s="9" customFormat="1" ht="24.95" customHeight="1">
      <c r="B97" s="103"/>
      <c r="D97" s="104" t="s">
        <v>87</v>
      </c>
      <c r="E97" s="105"/>
      <c r="F97" s="105"/>
      <c r="G97" s="105"/>
      <c r="H97" s="105"/>
      <c r="I97" s="105"/>
      <c r="J97" s="106"/>
      <c r="L97" s="103"/>
    </row>
    <row r="98" spans="1:31" s="10" customFormat="1" ht="19.899999999999999" customHeight="1">
      <c r="B98" s="107"/>
      <c r="D98" s="108" t="s">
        <v>88</v>
      </c>
      <c r="E98" s="109"/>
      <c r="F98" s="109"/>
      <c r="G98" s="109"/>
      <c r="H98" s="109"/>
      <c r="I98" s="109"/>
      <c r="J98" s="110"/>
      <c r="L98" s="107"/>
    </row>
    <row r="99" spans="1:31" s="10" customFormat="1" ht="19.899999999999999" customHeight="1">
      <c r="B99" s="107"/>
      <c r="D99" s="108" t="s">
        <v>89</v>
      </c>
      <c r="E99" s="109"/>
      <c r="F99" s="109"/>
      <c r="G99" s="109"/>
      <c r="H99" s="109"/>
      <c r="I99" s="109"/>
      <c r="J99" s="110"/>
      <c r="L99" s="107"/>
    </row>
    <row r="100" spans="1:31" s="10" customFormat="1" ht="14.85" customHeight="1">
      <c r="B100" s="107"/>
      <c r="D100" s="108" t="s">
        <v>90</v>
      </c>
      <c r="E100" s="109"/>
      <c r="F100" s="109"/>
      <c r="G100" s="109"/>
      <c r="H100" s="109"/>
      <c r="I100" s="109"/>
      <c r="J100" s="110"/>
      <c r="L100" s="107"/>
    </row>
    <row r="101" spans="1:31" s="10" customFormat="1" ht="14.85" customHeight="1">
      <c r="B101" s="107"/>
      <c r="D101" s="108" t="s">
        <v>91</v>
      </c>
      <c r="E101" s="109"/>
      <c r="F101" s="109"/>
      <c r="G101" s="109"/>
      <c r="H101" s="109"/>
      <c r="I101" s="109"/>
      <c r="J101" s="110"/>
      <c r="L101" s="107"/>
    </row>
    <row r="102" spans="1:31" s="10" customFormat="1" ht="14.85" customHeight="1">
      <c r="B102" s="107"/>
      <c r="D102" s="108" t="s">
        <v>92</v>
      </c>
      <c r="E102" s="109"/>
      <c r="F102" s="109"/>
      <c r="G102" s="109"/>
      <c r="H102" s="109"/>
      <c r="I102" s="109"/>
      <c r="J102" s="110"/>
      <c r="L102" s="107"/>
    </row>
    <row r="103" spans="1:31" s="10" customFormat="1" ht="19.899999999999999" customHeight="1">
      <c r="B103" s="107"/>
      <c r="D103" s="108" t="s">
        <v>93</v>
      </c>
      <c r="E103" s="109"/>
      <c r="F103" s="109"/>
      <c r="G103" s="109"/>
      <c r="H103" s="109"/>
      <c r="I103" s="109"/>
      <c r="J103" s="110"/>
      <c r="L103" s="107"/>
    </row>
    <row r="104" spans="1:31" s="10" customFormat="1" ht="19.899999999999999" customHeight="1">
      <c r="B104" s="107"/>
      <c r="D104" s="108" t="s">
        <v>94</v>
      </c>
      <c r="E104" s="109"/>
      <c r="F104" s="109"/>
      <c r="G104" s="109"/>
      <c r="H104" s="109"/>
      <c r="I104" s="109"/>
      <c r="J104" s="110"/>
      <c r="L104" s="107"/>
    </row>
    <row r="105" spans="1:31" s="10" customFormat="1" ht="19.899999999999999" customHeight="1">
      <c r="B105" s="107"/>
      <c r="D105" s="108" t="s">
        <v>95</v>
      </c>
      <c r="E105" s="109"/>
      <c r="F105" s="109"/>
      <c r="G105" s="109"/>
      <c r="H105" s="109"/>
      <c r="I105" s="109"/>
      <c r="J105" s="110"/>
      <c r="L105" s="107"/>
    </row>
    <row r="106" spans="1:31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6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31" s="2" customFormat="1" ht="6.95" customHeight="1">
      <c r="A107" s="26"/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36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31" s="2" customFormat="1" ht="6.95" customHeight="1">
      <c r="A111" s="26"/>
      <c r="B111" s="43"/>
      <c r="C111" s="44"/>
      <c r="D111" s="44"/>
      <c r="E111" s="44"/>
      <c r="F111" s="44"/>
      <c r="G111" s="44"/>
      <c r="H111" s="44"/>
      <c r="I111" s="44"/>
      <c r="J111" s="44"/>
      <c r="K111" s="44"/>
      <c r="L111" s="36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31" s="2" customFormat="1" ht="24.95" customHeight="1">
      <c r="A112" s="26"/>
      <c r="B112" s="27"/>
      <c r="C112" s="18" t="s">
        <v>96</v>
      </c>
      <c r="D112" s="26"/>
      <c r="E112" s="26"/>
      <c r="F112" s="26"/>
      <c r="G112" s="26"/>
      <c r="H112" s="26"/>
      <c r="I112" s="26"/>
      <c r="J112" s="26"/>
      <c r="K112" s="26"/>
      <c r="L112" s="36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5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6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6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196" t="str">
        <f>E7</f>
        <v>KONTAJNEROVÉ DIVADLO</v>
      </c>
      <c r="F115" s="197"/>
      <c r="G115" s="197"/>
      <c r="H115" s="197"/>
      <c r="I115" s="26"/>
      <c r="J115" s="26"/>
      <c r="K115" s="26"/>
      <c r="L115" s="36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12" customHeight="1">
      <c r="A116" s="26"/>
      <c r="B116" s="27"/>
      <c r="C116" s="23" t="s">
        <v>80</v>
      </c>
      <c r="D116" s="26"/>
      <c r="E116" s="26"/>
      <c r="F116" s="26"/>
      <c r="G116" s="26"/>
      <c r="H116" s="26"/>
      <c r="I116" s="26"/>
      <c r="J116" s="26"/>
      <c r="K116" s="26"/>
      <c r="L116" s="36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6.5" customHeight="1">
      <c r="A117" s="26"/>
      <c r="B117" s="27"/>
      <c r="C117" s="26"/>
      <c r="D117" s="26"/>
      <c r="E117" s="176" t="str">
        <f>E9</f>
        <v>096 - ZTI - Zdravotechnika</v>
      </c>
      <c r="F117" s="198"/>
      <c r="G117" s="198"/>
      <c r="H117" s="198"/>
      <c r="I117" s="26"/>
      <c r="J117" s="26"/>
      <c r="K117" s="26"/>
      <c r="L117" s="36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6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2" customHeight="1">
      <c r="A119" s="26"/>
      <c r="B119" s="27"/>
      <c r="C119" s="23" t="s">
        <v>17</v>
      </c>
      <c r="D119" s="26"/>
      <c r="E119" s="26"/>
      <c r="F119" s="21" t="str">
        <f>F12</f>
        <v xml:space="preserve"> </v>
      </c>
      <c r="G119" s="26"/>
      <c r="H119" s="26"/>
      <c r="I119" s="23" t="s">
        <v>19</v>
      </c>
      <c r="J119" s="49" t="str">
        <f>IF(J12="","",J12)</f>
        <v/>
      </c>
      <c r="K119" s="26"/>
      <c r="L119" s="36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6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5.2" customHeight="1">
      <c r="A121" s="26"/>
      <c r="B121" s="27"/>
      <c r="C121" s="23" t="s">
        <v>21</v>
      </c>
      <c r="D121" s="26"/>
      <c r="E121" s="26"/>
      <c r="F121" s="21" t="str">
        <f>E15</f>
        <v xml:space="preserve"> </v>
      </c>
      <c r="G121" s="26"/>
      <c r="H121" s="26"/>
      <c r="I121" s="23" t="s">
        <v>25</v>
      </c>
      <c r="J121" s="24" t="str">
        <f>E21</f>
        <v xml:space="preserve"> </v>
      </c>
      <c r="K121" s="26"/>
      <c r="L121" s="36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2" customFormat="1" ht="15.2" customHeight="1">
      <c r="A122" s="26"/>
      <c r="B122" s="27"/>
      <c r="C122" s="23" t="s">
        <v>24</v>
      </c>
      <c r="D122" s="26"/>
      <c r="E122" s="26"/>
      <c r="F122" s="21" t="str">
        <f>IF(E18="","",E18)</f>
        <v xml:space="preserve"> </v>
      </c>
      <c r="G122" s="26"/>
      <c r="H122" s="26"/>
      <c r="I122" s="23" t="s">
        <v>27</v>
      </c>
      <c r="J122" s="24" t="str">
        <f>E24</f>
        <v xml:space="preserve"> </v>
      </c>
      <c r="K122" s="26"/>
      <c r="L122" s="36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5" s="2" customFormat="1" ht="10.3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6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5" s="11" customFormat="1" ht="29.25" customHeight="1">
      <c r="A124" s="111"/>
      <c r="B124" s="112"/>
      <c r="C124" s="113" t="s">
        <v>97</v>
      </c>
      <c r="D124" s="114" t="s">
        <v>54</v>
      </c>
      <c r="E124" s="114" t="s">
        <v>50</v>
      </c>
      <c r="F124" s="114" t="s">
        <v>51</v>
      </c>
      <c r="G124" s="114" t="s">
        <v>98</v>
      </c>
      <c r="H124" s="114" t="s">
        <v>99</v>
      </c>
      <c r="I124" s="114" t="s">
        <v>100</v>
      </c>
      <c r="J124" s="115" t="s">
        <v>84</v>
      </c>
      <c r="K124" s="116" t="s">
        <v>101</v>
      </c>
      <c r="L124" s="117"/>
      <c r="M124" s="56" t="s">
        <v>1</v>
      </c>
      <c r="N124" s="57" t="s">
        <v>33</v>
      </c>
      <c r="O124" s="57" t="s">
        <v>102</v>
      </c>
      <c r="P124" s="57" t="s">
        <v>103</v>
      </c>
      <c r="Q124" s="57" t="s">
        <v>104</v>
      </c>
      <c r="R124" s="57" t="s">
        <v>105</v>
      </c>
      <c r="S124" s="57" t="s">
        <v>106</v>
      </c>
      <c r="T124" s="58" t="s">
        <v>107</v>
      </c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</row>
    <row r="125" spans="1:65" s="2" customFormat="1" ht="22.9" customHeight="1">
      <c r="A125" s="26"/>
      <c r="B125" s="27"/>
      <c r="C125" s="63" t="s">
        <v>85</v>
      </c>
      <c r="D125" s="26"/>
      <c r="E125" s="26"/>
      <c r="F125" s="26"/>
      <c r="G125" s="26"/>
      <c r="H125" s="26"/>
      <c r="I125" s="26"/>
      <c r="J125" s="118"/>
      <c r="K125" s="26"/>
      <c r="L125" s="27"/>
      <c r="M125" s="59"/>
      <c r="N125" s="50"/>
      <c r="O125" s="60"/>
      <c r="P125" s="119">
        <f>P126</f>
        <v>315.15423111000001</v>
      </c>
      <c r="Q125" s="60"/>
      <c r="R125" s="119">
        <f>R126</f>
        <v>1.0355084988600001</v>
      </c>
      <c r="S125" s="60"/>
      <c r="T125" s="120">
        <f>T126</f>
        <v>0</v>
      </c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T125" s="14" t="s">
        <v>68</v>
      </c>
      <c r="AU125" s="14" t="s">
        <v>86</v>
      </c>
      <c r="BK125" s="121">
        <f>BK126</f>
        <v>0</v>
      </c>
    </row>
    <row r="126" spans="1:65" s="12" customFormat="1" ht="25.9" customHeight="1">
      <c r="B126" s="122"/>
      <c r="D126" s="123" t="s">
        <v>68</v>
      </c>
      <c r="E126" s="124" t="s">
        <v>108</v>
      </c>
      <c r="F126" s="124" t="s">
        <v>109</v>
      </c>
      <c r="J126" s="125"/>
      <c r="L126" s="122"/>
      <c r="M126" s="126"/>
      <c r="N126" s="127"/>
      <c r="O126" s="127"/>
      <c r="P126" s="128">
        <f>P127+P133+P152+P184+P187</f>
        <v>315.15423111000001</v>
      </c>
      <c r="Q126" s="127"/>
      <c r="R126" s="128">
        <f>R127+R133+R152+R184+R187</f>
        <v>1.0355084988600001</v>
      </c>
      <c r="S126" s="127"/>
      <c r="T126" s="129">
        <f>T127+T133+T152+T184+T187</f>
        <v>0</v>
      </c>
      <c r="AR126" s="123" t="s">
        <v>110</v>
      </c>
      <c r="AT126" s="130" t="s">
        <v>68</v>
      </c>
      <c r="AU126" s="130" t="s">
        <v>69</v>
      </c>
      <c r="AY126" s="123" t="s">
        <v>111</v>
      </c>
      <c r="BK126" s="131">
        <f>BK127+BK133+BK152+BK184+BK187</f>
        <v>0</v>
      </c>
    </row>
    <row r="127" spans="1:65" s="12" customFormat="1" ht="22.9" customHeight="1">
      <c r="B127" s="122"/>
      <c r="D127" s="123" t="s">
        <v>68</v>
      </c>
      <c r="E127" s="132" t="s">
        <v>112</v>
      </c>
      <c r="F127" s="132" t="s">
        <v>113</v>
      </c>
      <c r="J127" s="133"/>
      <c r="L127" s="122"/>
      <c r="M127" s="126"/>
      <c r="N127" s="127"/>
      <c r="O127" s="127"/>
      <c r="P127" s="128">
        <f>SUM(P128:P132)</f>
        <v>47.89137058</v>
      </c>
      <c r="Q127" s="127"/>
      <c r="R127" s="128">
        <f>SUM(R128:R132)</f>
        <v>2.8382047000000001E-2</v>
      </c>
      <c r="S127" s="127"/>
      <c r="T127" s="129">
        <f>SUM(T128:T132)</f>
        <v>0</v>
      </c>
      <c r="AR127" s="123" t="s">
        <v>110</v>
      </c>
      <c r="AT127" s="130" t="s">
        <v>68</v>
      </c>
      <c r="AU127" s="130" t="s">
        <v>77</v>
      </c>
      <c r="AY127" s="123" t="s">
        <v>111</v>
      </c>
      <c r="BK127" s="131">
        <f>SUM(BK128:BK132)</f>
        <v>0</v>
      </c>
    </row>
    <row r="128" spans="1:65" s="2" customFormat="1" ht="14.45" customHeight="1">
      <c r="A128" s="26"/>
      <c r="B128" s="134"/>
      <c r="C128" s="135" t="s">
        <v>77</v>
      </c>
      <c r="D128" s="135" t="s">
        <v>114</v>
      </c>
      <c r="E128" s="136" t="s">
        <v>115</v>
      </c>
      <c r="F128" s="137" t="s">
        <v>116</v>
      </c>
      <c r="G128" s="138" t="s">
        <v>117</v>
      </c>
      <c r="H128" s="139">
        <v>210.58799999999999</v>
      </c>
      <c r="I128" s="140"/>
      <c r="J128" s="140"/>
      <c r="K128" s="141"/>
      <c r="L128" s="27"/>
      <c r="M128" s="142" t="s">
        <v>1</v>
      </c>
      <c r="N128" s="143" t="s">
        <v>35</v>
      </c>
      <c r="O128" s="144">
        <v>0.15103</v>
      </c>
      <c r="P128" s="144">
        <f>O128*H128</f>
        <v>31.805105639999997</v>
      </c>
      <c r="Q128" s="144">
        <v>2.0000000000000002E-5</v>
      </c>
      <c r="R128" s="144">
        <f>Q128*H128</f>
        <v>4.2117600000000002E-3</v>
      </c>
      <c r="S128" s="144">
        <v>0</v>
      </c>
      <c r="T128" s="145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46" t="s">
        <v>118</v>
      </c>
      <c r="AT128" s="146" t="s">
        <v>114</v>
      </c>
      <c r="AU128" s="146" t="s">
        <v>110</v>
      </c>
      <c r="AY128" s="14" t="s">
        <v>111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4" t="s">
        <v>110</v>
      </c>
      <c r="BK128" s="147">
        <f>ROUND(I128*H128,2)</f>
        <v>0</v>
      </c>
      <c r="BL128" s="14" t="s">
        <v>118</v>
      </c>
      <c r="BM128" s="146" t="s">
        <v>119</v>
      </c>
    </row>
    <row r="129" spans="1:65" s="2" customFormat="1" ht="14.45" customHeight="1">
      <c r="A129" s="26"/>
      <c r="B129" s="134"/>
      <c r="C129" s="135" t="s">
        <v>110</v>
      </c>
      <c r="D129" s="135" t="s">
        <v>114</v>
      </c>
      <c r="E129" s="136" t="s">
        <v>120</v>
      </c>
      <c r="F129" s="137" t="s">
        <v>121</v>
      </c>
      <c r="G129" s="138" t="s">
        <v>117</v>
      </c>
      <c r="H129" s="139">
        <v>104.04900000000001</v>
      </c>
      <c r="I129" s="140"/>
      <c r="J129" s="140"/>
      <c r="K129" s="141"/>
      <c r="L129" s="27"/>
      <c r="M129" s="142" t="s">
        <v>1</v>
      </c>
      <c r="N129" s="143" t="s">
        <v>35</v>
      </c>
      <c r="O129" s="144">
        <v>0.15406</v>
      </c>
      <c r="P129" s="144">
        <f>O129*H129</f>
        <v>16.02978894</v>
      </c>
      <c r="Q129" s="144">
        <v>3.3000000000000003E-5</v>
      </c>
      <c r="R129" s="144">
        <f>Q129*H129</f>
        <v>3.4336170000000004E-3</v>
      </c>
      <c r="S129" s="144">
        <v>0</v>
      </c>
      <c r="T129" s="145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46" t="s">
        <v>118</v>
      </c>
      <c r="AT129" s="146" t="s">
        <v>114</v>
      </c>
      <c r="AU129" s="146" t="s">
        <v>110</v>
      </c>
      <c r="AY129" s="14" t="s">
        <v>111</v>
      </c>
      <c r="BE129" s="147">
        <f>IF(N129="základná",J129,0)</f>
        <v>0</v>
      </c>
      <c r="BF129" s="147">
        <f>IF(N129="znížená",J129,0)</f>
        <v>0</v>
      </c>
      <c r="BG129" s="147">
        <f>IF(N129="zákl. prenesená",J129,0)</f>
        <v>0</v>
      </c>
      <c r="BH129" s="147">
        <f>IF(N129="zníž. prenesená",J129,0)</f>
        <v>0</v>
      </c>
      <c r="BI129" s="147">
        <f>IF(N129="nulová",J129,0)</f>
        <v>0</v>
      </c>
      <c r="BJ129" s="14" t="s">
        <v>110</v>
      </c>
      <c r="BK129" s="147">
        <f>ROUND(I129*H129,2)</f>
        <v>0</v>
      </c>
      <c r="BL129" s="14" t="s">
        <v>118</v>
      </c>
      <c r="BM129" s="146" t="s">
        <v>122</v>
      </c>
    </row>
    <row r="130" spans="1:65" s="2" customFormat="1" ht="14.45" customHeight="1">
      <c r="A130" s="26"/>
      <c r="B130" s="134"/>
      <c r="C130" s="148" t="s">
        <v>123</v>
      </c>
      <c r="D130" s="148" t="s">
        <v>124</v>
      </c>
      <c r="E130" s="149" t="s">
        <v>125</v>
      </c>
      <c r="F130" s="150" t="s">
        <v>126</v>
      </c>
      <c r="G130" s="151" t="s">
        <v>117</v>
      </c>
      <c r="H130" s="152">
        <v>220.61600000000001</v>
      </c>
      <c r="I130" s="153"/>
      <c r="J130" s="153"/>
      <c r="K130" s="154"/>
      <c r="L130" s="155"/>
      <c r="M130" s="156" t="s">
        <v>1</v>
      </c>
      <c r="N130" s="157" t="s">
        <v>35</v>
      </c>
      <c r="O130" s="144">
        <v>0</v>
      </c>
      <c r="P130" s="144">
        <f>O130*H130</f>
        <v>0</v>
      </c>
      <c r="Q130" s="144">
        <v>1.0000000000000001E-5</v>
      </c>
      <c r="R130" s="144">
        <f>Q130*H130</f>
        <v>2.2061600000000004E-3</v>
      </c>
      <c r="S130" s="144">
        <v>0</v>
      </c>
      <c r="T130" s="145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46" t="s">
        <v>127</v>
      </c>
      <c r="AT130" s="146" t="s">
        <v>124</v>
      </c>
      <c r="AU130" s="146" t="s">
        <v>110</v>
      </c>
      <c r="AY130" s="14" t="s">
        <v>111</v>
      </c>
      <c r="BE130" s="147">
        <f>IF(N130="základná",J130,0)</f>
        <v>0</v>
      </c>
      <c r="BF130" s="147">
        <f>IF(N130="znížená",J130,0)</f>
        <v>0</v>
      </c>
      <c r="BG130" s="147">
        <f>IF(N130="zákl. prenesená",J130,0)</f>
        <v>0</v>
      </c>
      <c r="BH130" s="147">
        <f>IF(N130="zníž. prenesená",J130,0)</f>
        <v>0</v>
      </c>
      <c r="BI130" s="147">
        <f>IF(N130="nulová",J130,0)</f>
        <v>0</v>
      </c>
      <c r="BJ130" s="14" t="s">
        <v>110</v>
      </c>
      <c r="BK130" s="147">
        <f>ROUND(I130*H130,2)</f>
        <v>0</v>
      </c>
      <c r="BL130" s="14" t="s">
        <v>118</v>
      </c>
      <c r="BM130" s="146" t="s">
        <v>128</v>
      </c>
    </row>
    <row r="131" spans="1:65" s="2" customFormat="1" ht="14.45" customHeight="1">
      <c r="A131" s="26"/>
      <c r="B131" s="134"/>
      <c r="C131" s="148" t="s">
        <v>129</v>
      </c>
      <c r="D131" s="148" t="s">
        <v>124</v>
      </c>
      <c r="E131" s="149" t="s">
        <v>130</v>
      </c>
      <c r="F131" s="150" t="s">
        <v>131</v>
      </c>
      <c r="G131" s="151" t="s">
        <v>117</v>
      </c>
      <c r="H131" s="152">
        <v>109.003</v>
      </c>
      <c r="I131" s="153"/>
      <c r="J131" s="153"/>
      <c r="K131" s="154"/>
      <c r="L131" s="155"/>
      <c r="M131" s="156" t="s">
        <v>1</v>
      </c>
      <c r="N131" s="157" t="s">
        <v>35</v>
      </c>
      <c r="O131" s="144">
        <v>0</v>
      </c>
      <c r="P131" s="144">
        <f>O131*H131</f>
        <v>0</v>
      </c>
      <c r="Q131" s="144">
        <v>1.7000000000000001E-4</v>
      </c>
      <c r="R131" s="144">
        <f>Q131*H131</f>
        <v>1.853051E-2</v>
      </c>
      <c r="S131" s="144">
        <v>0</v>
      </c>
      <c r="T131" s="145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46" t="s">
        <v>127</v>
      </c>
      <c r="AT131" s="146" t="s">
        <v>124</v>
      </c>
      <c r="AU131" s="146" t="s">
        <v>110</v>
      </c>
      <c r="AY131" s="14" t="s">
        <v>111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4" t="s">
        <v>110</v>
      </c>
      <c r="BK131" s="147">
        <f>ROUND(I131*H131,2)</f>
        <v>0</v>
      </c>
      <c r="BL131" s="14" t="s">
        <v>118</v>
      </c>
      <c r="BM131" s="146" t="s">
        <v>132</v>
      </c>
    </row>
    <row r="132" spans="1:65" s="2" customFormat="1" ht="24.2" customHeight="1">
      <c r="A132" s="26"/>
      <c r="B132" s="134"/>
      <c r="C132" s="135" t="s">
        <v>133</v>
      </c>
      <c r="D132" s="135" t="s">
        <v>114</v>
      </c>
      <c r="E132" s="136" t="s">
        <v>134</v>
      </c>
      <c r="F132" s="137" t="s">
        <v>135</v>
      </c>
      <c r="G132" s="138" t="s">
        <v>136</v>
      </c>
      <c r="H132" s="139">
        <v>2.8000000000000001E-2</v>
      </c>
      <c r="I132" s="140"/>
      <c r="J132" s="140"/>
      <c r="K132" s="141"/>
      <c r="L132" s="27"/>
      <c r="M132" s="142" t="s">
        <v>1</v>
      </c>
      <c r="N132" s="143" t="s">
        <v>35</v>
      </c>
      <c r="O132" s="144">
        <v>2.0169999999999999</v>
      </c>
      <c r="P132" s="144">
        <f>O132*H132</f>
        <v>5.6475999999999998E-2</v>
      </c>
      <c r="Q132" s="144">
        <v>0</v>
      </c>
      <c r="R132" s="144">
        <f>Q132*H132</f>
        <v>0</v>
      </c>
      <c r="S132" s="144">
        <v>0</v>
      </c>
      <c r="T132" s="145">
        <f>S132*H132</f>
        <v>0</v>
      </c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R132" s="146" t="s">
        <v>118</v>
      </c>
      <c r="AT132" s="146" t="s">
        <v>114</v>
      </c>
      <c r="AU132" s="146" t="s">
        <v>110</v>
      </c>
      <c r="AY132" s="14" t="s">
        <v>111</v>
      </c>
      <c r="BE132" s="147">
        <f>IF(N132="základná",J132,0)</f>
        <v>0</v>
      </c>
      <c r="BF132" s="147">
        <f>IF(N132="znížená",J132,0)</f>
        <v>0</v>
      </c>
      <c r="BG132" s="147">
        <f>IF(N132="zákl. prenesená",J132,0)</f>
        <v>0</v>
      </c>
      <c r="BH132" s="147">
        <f>IF(N132="zníž. prenesená",J132,0)</f>
        <v>0</v>
      </c>
      <c r="BI132" s="147">
        <f>IF(N132="nulová",J132,0)</f>
        <v>0</v>
      </c>
      <c r="BJ132" s="14" t="s">
        <v>110</v>
      </c>
      <c r="BK132" s="147">
        <f>ROUND(I132*H132,2)</f>
        <v>0</v>
      </c>
      <c r="BL132" s="14" t="s">
        <v>118</v>
      </c>
      <c r="BM132" s="146" t="s">
        <v>137</v>
      </c>
    </row>
    <row r="133" spans="1:65" s="12" customFormat="1" ht="22.9" customHeight="1">
      <c r="B133" s="122"/>
      <c r="D133" s="123" t="s">
        <v>68</v>
      </c>
      <c r="E133" s="132" t="s">
        <v>138</v>
      </c>
      <c r="F133" s="132" t="s">
        <v>139</v>
      </c>
      <c r="J133" s="133"/>
      <c r="L133" s="122"/>
      <c r="M133" s="126"/>
      <c r="N133" s="127"/>
      <c r="O133" s="127"/>
      <c r="P133" s="128">
        <f>P134+SUM(P135:P144)+P146+P148</f>
        <v>53.171252190000004</v>
      </c>
      <c r="Q133" s="127"/>
      <c r="R133" s="128">
        <f>R134+SUM(R135:R144)+R146+R148</f>
        <v>0.1022208309</v>
      </c>
      <c r="S133" s="127"/>
      <c r="T133" s="129">
        <f>T134+SUM(T135:T144)+T146+T148</f>
        <v>0</v>
      </c>
      <c r="AR133" s="123" t="s">
        <v>110</v>
      </c>
      <c r="AT133" s="130" t="s">
        <v>68</v>
      </c>
      <c r="AU133" s="130" t="s">
        <v>77</v>
      </c>
      <c r="AY133" s="123" t="s">
        <v>111</v>
      </c>
      <c r="BK133" s="131">
        <f>BK134+SUM(BK135:BK144)+BK146+BK148</f>
        <v>0</v>
      </c>
    </row>
    <row r="134" spans="1:65" s="2" customFormat="1" ht="24.2" customHeight="1">
      <c r="A134" s="26"/>
      <c r="B134" s="134"/>
      <c r="C134" s="135" t="s">
        <v>140</v>
      </c>
      <c r="D134" s="135" t="s">
        <v>114</v>
      </c>
      <c r="E134" s="136" t="s">
        <v>141</v>
      </c>
      <c r="F134" s="137" t="s">
        <v>142</v>
      </c>
      <c r="G134" s="138" t="s">
        <v>143</v>
      </c>
      <c r="H134" s="139">
        <v>24</v>
      </c>
      <c r="I134" s="140"/>
      <c r="J134" s="140"/>
      <c r="K134" s="141"/>
      <c r="L134" s="27"/>
      <c r="M134" s="142" t="s">
        <v>1</v>
      </c>
      <c r="N134" s="143" t="s">
        <v>35</v>
      </c>
      <c r="O134" s="144">
        <v>0.14000000000000001</v>
      </c>
      <c r="P134" s="144">
        <f t="shared" ref="P134:P143" si="0">O134*H134</f>
        <v>3.3600000000000003</v>
      </c>
      <c r="Q134" s="144">
        <v>0</v>
      </c>
      <c r="R134" s="144">
        <f t="shared" ref="R134:R143" si="1">Q134*H134</f>
        <v>0</v>
      </c>
      <c r="S134" s="144">
        <v>0</v>
      </c>
      <c r="T134" s="145">
        <f t="shared" ref="T134:T143" si="2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46" t="s">
        <v>118</v>
      </c>
      <c r="AT134" s="146" t="s">
        <v>114</v>
      </c>
      <c r="AU134" s="146" t="s">
        <v>110</v>
      </c>
      <c r="AY134" s="14" t="s">
        <v>111</v>
      </c>
      <c r="BE134" s="147">
        <f t="shared" ref="BE134:BE143" si="3">IF(N134="základná",J134,0)</f>
        <v>0</v>
      </c>
      <c r="BF134" s="147">
        <f t="shared" ref="BF134:BF143" si="4">IF(N134="znížená",J134,0)</f>
        <v>0</v>
      </c>
      <c r="BG134" s="147">
        <f t="shared" ref="BG134:BG143" si="5">IF(N134="zákl. prenesená",J134,0)</f>
        <v>0</v>
      </c>
      <c r="BH134" s="147">
        <f t="shared" ref="BH134:BH143" si="6">IF(N134="zníž. prenesená",J134,0)</f>
        <v>0</v>
      </c>
      <c r="BI134" s="147">
        <f t="shared" ref="BI134:BI143" si="7">IF(N134="nulová",J134,0)</f>
        <v>0</v>
      </c>
      <c r="BJ134" s="14" t="s">
        <v>110</v>
      </c>
      <c r="BK134" s="147">
        <f t="shared" ref="BK134:BK143" si="8">ROUND(I134*H134,2)</f>
        <v>0</v>
      </c>
      <c r="BL134" s="14" t="s">
        <v>118</v>
      </c>
      <c r="BM134" s="146" t="s">
        <v>144</v>
      </c>
    </row>
    <row r="135" spans="1:65" s="2" customFormat="1" ht="24.2" customHeight="1">
      <c r="A135" s="26"/>
      <c r="B135" s="134"/>
      <c r="C135" s="135" t="s">
        <v>145</v>
      </c>
      <c r="D135" s="135" t="s">
        <v>114</v>
      </c>
      <c r="E135" s="136" t="s">
        <v>146</v>
      </c>
      <c r="F135" s="137" t="s">
        <v>147</v>
      </c>
      <c r="G135" s="138" t="s">
        <v>143</v>
      </c>
      <c r="H135" s="139">
        <v>29</v>
      </c>
      <c r="I135" s="140"/>
      <c r="J135" s="140"/>
      <c r="K135" s="141"/>
      <c r="L135" s="27"/>
      <c r="M135" s="142" t="s">
        <v>1</v>
      </c>
      <c r="N135" s="143" t="s">
        <v>35</v>
      </c>
      <c r="O135" s="144">
        <v>0.14899999999999999</v>
      </c>
      <c r="P135" s="144">
        <f t="shared" si="0"/>
        <v>4.3209999999999997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46" t="s">
        <v>118</v>
      </c>
      <c r="AT135" s="146" t="s">
        <v>114</v>
      </c>
      <c r="AU135" s="146" t="s">
        <v>110</v>
      </c>
      <c r="AY135" s="14" t="s">
        <v>111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4" t="s">
        <v>110</v>
      </c>
      <c r="BK135" s="147">
        <f t="shared" si="8"/>
        <v>0</v>
      </c>
      <c r="BL135" s="14" t="s">
        <v>118</v>
      </c>
      <c r="BM135" s="146" t="s">
        <v>148</v>
      </c>
    </row>
    <row r="136" spans="1:65" s="2" customFormat="1" ht="24.2" customHeight="1">
      <c r="A136" s="26"/>
      <c r="B136" s="134"/>
      <c r="C136" s="135" t="s">
        <v>149</v>
      </c>
      <c r="D136" s="135" t="s">
        <v>114</v>
      </c>
      <c r="E136" s="136" t="s">
        <v>150</v>
      </c>
      <c r="F136" s="137" t="s">
        <v>151</v>
      </c>
      <c r="G136" s="138" t="s">
        <v>143</v>
      </c>
      <c r="H136" s="139">
        <v>31</v>
      </c>
      <c r="I136" s="140"/>
      <c r="J136" s="140"/>
      <c r="K136" s="141"/>
      <c r="L136" s="27"/>
      <c r="M136" s="142" t="s">
        <v>1</v>
      </c>
      <c r="N136" s="143" t="s">
        <v>35</v>
      </c>
      <c r="O136" s="144">
        <v>0.16500000000000001</v>
      </c>
      <c r="P136" s="144">
        <f t="shared" si="0"/>
        <v>5.1150000000000002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46" t="s">
        <v>118</v>
      </c>
      <c r="AT136" s="146" t="s">
        <v>114</v>
      </c>
      <c r="AU136" s="146" t="s">
        <v>110</v>
      </c>
      <c r="AY136" s="14" t="s">
        <v>111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4" t="s">
        <v>110</v>
      </c>
      <c r="BK136" s="147">
        <f t="shared" si="8"/>
        <v>0</v>
      </c>
      <c r="BL136" s="14" t="s">
        <v>118</v>
      </c>
      <c r="BM136" s="146" t="s">
        <v>152</v>
      </c>
    </row>
    <row r="137" spans="1:65" s="2" customFormat="1" ht="24.2" customHeight="1">
      <c r="A137" s="26"/>
      <c r="B137" s="134"/>
      <c r="C137" s="135" t="s">
        <v>153</v>
      </c>
      <c r="D137" s="135" t="s">
        <v>114</v>
      </c>
      <c r="E137" s="136" t="s">
        <v>154</v>
      </c>
      <c r="F137" s="137" t="s">
        <v>155</v>
      </c>
      <c r="G137" s="138" t="s">
        <v>143</v>
      </c>
      <c r="H137" s="139">
        <v>11</v>
      </c>
      <c r="I137" s="140"/>
      <c r="J137" s="140"/>
      <c r="K137" s="141"/>
      <c r="L137" s="27"/>
      <c r="M137" s="142" t="s">
        <v>1</v>
      </c>
      <c r="N137" s="143" t="s">
        <v>35</v>
      </c>
      <c r="O137" s="144">
        <v>0.24399999999999999</v>
      </c>
      <c r="P137" s="144">
        <f t="shared" si="0"/>
        <v>2.6840000000000002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46" t="s">
        <v>118</v>
      </c>
      <c r="AT137" s="146" t="s">
        <v>114</v>
      </c>
      <c r="AU137" s="146" t="s">
        <v>110</v>
      </c>
      <c r="AY137" s="14" t="s">
        <v>111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4" t="s">
        <v>110</v>
      </c>
      <c r="BK137" s="147">
        <f t="shared" si="8"/>
        <v>0</v>
      </c>
      <c r="BL137" s="14" t="s">
        <v>118</v>
      </c>
      <c r="BM137" s="146" t="s">
        <v>156</v>
      </c>
    </row>
    <row r="138" spans="1:65" s="2" customFormat="1" ht="24.2" customHeight="1">
      <c r="A138" s="26"/>
      <c r="B138" s="134"/>
      <c r="C138" s="135" t="s">
        <v>157</v>
      </c>
      <c r="D138" s="135" t="s">
        <v>114</v>
      </c>
      <c r="E138" s="136" t="s">
        <v>158</v>
      </c>
      <c r="F138" s="137" t="s">
        <v>159</v>
      </c>
      <c r="G138" s="138" t="s">
        <v>143</v>
      </c>
      <c r="H138" s="139">
        <v>1</v>
      </c>
      <c r="I138" s="140"/>
      <c r="J138" s="140"/>
      <c r="K138" s="141"/>
      <c r="L138" s="27"/>
      <c r="M138" s="142" t="s">
        <v>1</v>
      </c>
      <c r="N138" s="143" t="s">
        <v>35</v>
      </c>
      <c r="O138" s="144">
        <v>0.45306000000000002</v>
      </c>
      <c r="P138" s="144">
        <f t="shared" si="0"/>
        <v>0.45306000000000002</v>
      </c>
      <c r="Q138" s="144">
        <v>4.6200000000000001E-4</v>
      </c>
      <c r="R138" s="144">
        <f t="shared" si="1"/>
        <v>4.6200000000000001E-4</v>
      </c>
      <c r="S138" s="144">
        <v>0</v>
      </c>
      <c r="T138" s="145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46" t="s">
        <v>118</v>
      </c>
      <c r="AT138" s="146" t="s">
        <v>114</v>
      </c>
      <c r="AU138" s="146" t="s">
        <v>110</v>
      </c>
      <c r="AY138" s="14" t="s">
        <v>111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4" t="s">
        <v>110</v>
      </c>
      <c r="BK138" s="147">
        <f t="shared" si="8"/>
        <v>0</v>
      </c>
      <c r="BL138" s="14" t="s">
        <v>118</v>
      </c>
      <c r="BM138" s="146" t="s">
        <v>160</v>
      </c>
    </row>
    <row r="139" spans="1:65" s="2" customFormat="1" ht="37.9" customHeight="1">
      <c r="A139" s="26"/>
      <c r="B139" s="134"/>
      <c r="C139" s="148" t="s">
        <v>161</v>
      </c>
      <c r="D139" s="148" t="s">
        <v>124</v>
      </c>
      <c r="E139" s="149" t="s">
        <v>162</v>
      </c>
      <c r="F139" s="150" t="s">
        <v>163</v>
      </c>
      <c r="G139" s="151" t="s">
        <v>143</v>
      </c>
      <c r="H139" s="152">
        <v>1</v>
      </c>
      <c r="I139" s="153"/>
      <c r="J139" s="153"/>
      <c r="K139" s="154"/>
      <c r="L139" s="155"/>
      <c r="M139" s="156" t="s">
        <v>1</v>
      </c>
      <c r="N139" s="157" t="s">
        <v>35</v>
      </c>
      <c r="O139" s="144">
        <v>0</v>
      </c>
      <c r="P139" s="144">
        <f t="shared" si="0"/>
        <v>0</v>
      </c>
      <c r="Q139" s="144">
        <v>1.1999999999999999E-3</v>
      </c>
      <c r="R139" s="144">
        <f t="shared" si="1"/>
        <v>1.1999999999999999E-3</v>
      </c>
      <c r="S139" s="144">
        <v>0</v>
      </c>
      <c r="T139" s="145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46" t="s">
        <v>127</v>
      </c>
      <c r="AT139" s="146" t="s">
        <v>124</v>
      </c>
      <c r="AU139" s="146" t="s">
        <v>110</v>
      </c>
      <c r="AY139" s="14" t="s">
        <v>111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4" t="s">
        <v>110</v>
      </c>
      <c r="BK139" s="147">
        <f t="shared" si="8"/>
        <v>0</v>
      </c>
      <c r="BL139" s="14" t="s">
        <v>118</v>
      </c>
      <c r="BM139" s="146" t="s">
        <v>164</v>
      </c>
    </row>
    <row r="140" spans="1:65" s="2" customFormat="1" ht="14.45" customHeight="1">
      <c r="A140" s="26"/>
      <c r="B140" s="134"/>
      <c r="C140" s="135" t="s">
        <v>165</v>
      </c>
      <c r="D140" s="135" t="s">
        <v>114</v>
      </c>
      <c r="E140" s="136" t="s">
        <v>166</v>
      </c>
      <c r="F140" s="137" t="s">
        <v>167</v>
      </c>
      <c r="G140" s="138" t="s">
        <v>143</v>
      </c>
      <c r="H140" s="139">
        <v>1</v>
      </c>
      <c r="I140" s="140"/>
      <c r="J140" s="140"/>
      <c r="K140" s="141"/>
      <c r="L140" s="27"/>
      <c r="M140" s="142" t="s">
        <v>1</v>
      </c>
      <c r="N140" s="143" t="s">
        <v>35</v>
      </c>
      <c r="O140" s="144">
        <v>0.11700000000000001</v>
      </c>
      <c r="P140" s="144">
        <f t="shared" si="0"/>
        <v>0.11700000000000001</v>
      </c>
      <c r="Q140" s="144">
        <v>3.2000000000000003E-4</v>
      </c>
      <c r="R140" s="144">
        <f t="shared" si="1"/>
        <v>3.2000000000000003E-4</v>
      </c>
      <c r="S140" s="144">
        <v>0</v>
      </c>
      <c r="T140" s="145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46" t="s">
        <v>118</v>
      </c>
      <c r="AT140" s="146" t="s">
        <v>114</v>
      </c>
      <c r="AU140" s="146" t="s">
        <v>110</v>
      </c>
      <c r="AY140" s="14" t="s">
        <v>111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4" t="s">
        <v>110</v>
      </c>
      <c r="BK140" s="147">
        <f t="shared" si="8"/>
        <v>0</v>
      </c>
      <c r="BL140" s="14" t="s">
        <v>118</v>
      </c>
      <c r="BM140" s="146" t="s">
        <v>168</v>
      </c>
    </row>
    <row r="141" spans="1:65" s="2" customFormat="1" ht="14.45" customHeight="1">
      <c r="A141" s="26"/>
      <c r="B141" s="134"/>
      <c r="C141" s="135" t="s">
        <v>169</v>
      </c>
      <c r="D141" s="135" t="s">
        <v>114</v>
      </c>
      <c r="E141" s="136" t="s">
        <v>170</v>
      </c>
      <c r="F141" s="137" t="s">
        <v>171</v>
      </c>
      <c r="G141" s="138" t="s">
        <v>143</v>
      </c>
      <c r="H141" s="139">
        <v>5</v>
      </c>
      <c r="I141" s="140"/>
      <c r="J141" s="140"/>
      <c r="K141" s="141"/>
      <c r="L141" s="27"/>
      <c r="M141" s="142" t="s">
        <v>1</v>
      </c>
      <c r="N141" s="143" t="s">
        <v>35</v>
      </c>
      <c r="O141" s="144">
        <v>0.11844</v>
      </c>
      <c r="P141" s="144">
        <f t="shared" si="0"/>
        <v>0.59220000000000006</v>
      </c>
      <c r="Q141" s="144">
        <v>6.355E-4</v>
      </c>
      <c r="R141" s="144">
        <f t="shared" si="1"/>
        <v>3.1774999999999998E-3</v>
      </c>
      <c r="S141" s="144">
        <v>0</v>
      </c>
      <c r="T141" s="145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46" t="s">
        <v>118</v>
      </c>
      <c r="AT141" s="146" t="s">
        <v>114</v>
      </c>
      <c r="AU141" s="146" t="s">
        <v>110</v>
      </c>
      <c r="AY141" s="14" t="s">
        <v>111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4" t="s">
        <v>110</v>
      </c>
      <c r="BK141" s="147">
        <f t="shared" si="8"/>
        <v>0</v>
      </c>
      <c r="BL141" s="14" t="s">
        <v>118</v>
      </c>
      <c r="BM141" s="146" t="s">
        <v>172</v>
      </c>
    </row>
    <row r="142" spans="1:65" s="2" customFormat="1" ht="24.2" customHeight="1">
      <c r="A142" s="26"/>
      <c r="B142" s="134"/>
      <c r="C142" s="135" t="s">
        <v>173</v>
      </c>
      <c r="D142" s="135" t="s">
        <v>114</v>
      </c>
      <c r="E142" s="136" t="s">
        <v>174</v>
      </c>
      <c r="F142" s="137" t="s">
        <v>175</v>
      </c>
      <c r="G142" s="138" t="s">
        <v>117</v>
      </c>
      <c r="H142" s="139">
        <v>83.25</v>
      </c>
      <c r="I142" s="140"/>
      <c r="J142" s="140"/>
      <c r="K142" s="141"/>
      <c r="L142" s="27"/>
      <c r="M142" s="142" t="s">
        <v>1</v>
      </c>
      <c r="N142" s="143" t="s">
        <v>35</v>
      </c>
      <c r="O142" s="144">
        <v>4.4999999999999998E-2</v>
      </c>
      <c r="P142" s="144">
        <f t="shared" si="0"/>
        <v>3.7462499999999999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46" t="s">
        <v>118</v>
      </c>
      <c r="AT142" s="146" t="s">
        <v>114</v>
      </c>
      <c r="AU142" s="146" t="s">
        <v>110</v>
      </c>
      <c r="AY142" s="14" t="s">
        <v>111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4" t="s">
        <v>110</v>
      </c>
      <c r="BK142" s="147">
        <f t="shared" si="8"/>
        <v>0</v>
      </c>
      <c r="BL142" s="14" t="s">
        <v>118</v>
      </c>
      <c r="BM142" s="146" t="s">
        <v>176</v>
      </c>
    </row>
    <row r="143" spans="1:65" s="2" customFormat="1" ht="24.2" customHeight="1">
      <c r="A143" s="26"/>
      <c r="B143" s="134"/>
      <c r="C143" s="135" t="s">
        <v>177</v>
      </c>
      <c r="D143" s="135" t="s">
        <v>114</v>
      </c>
      <c r="E143" s="136" t="s">
        <v>178</v>
      </c>
      <c r="F143" s="137" t="s">
        <v>179</v>
      </c>
      <c r="G143" s="138" t="s">
        <v>136</v>
      </c>
      <c r="H143" s="139">
        <v>0.10199999999999999</v>
      </c>
      <c r="I143" s="140"/>
      <c r="J143" s="140"/>
      <c r="K143" s="141"/>
      <c r="L143" s="27"/>
      <c r="M143" s="142" t="s">
        <v>1</v>
      </c>
      <c r="N143" s="143" t="s">
        <v>35</v>
      </c>
      <c r="O143" s="144">
        <v>1.5</v>
      </c>
      <c r="P143" s="144">
        <f t="shared" si="0"/>
        <v>0.153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46" t="s">
        <v>118</v>
      </c>
      <c r="AT143" s="146" t="s">
        <v>114</v>
      </c>
      <c r="AU143" s="146" t="s">
        <v>110</v>
      </c>
      <c r="AY143" s="14" t="s">
        <v>111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4" t="s">
        <v>110</v>
      </c>
      <c r="BK143" s="147">
        <f t="shared" si="8"/>
        <v>0</v>
      </c>
      <c r="BL143" s="14" t="s">
        <v>118</v>
      </c>
      <c r="BM143" s="146" t="s">
        <v>180</v>
      </c>
    </row>
    <row r="144" spans="1:65" s="12" customFormat="1" ht="20.85" customHeight="1">
      <c r="B144" s="122"/>
      <c r="D144" s="123" t="s">
        <v>68</v>
      </c>
      <c r="E144" s="132" t="s">
        <v>181</v>
      </c>
      <c r="F144" s="132" t="s">
        <v>182</v>
      </c>
      <c r="J144" s="133"/>
      <c r="L144" s="122"/>
      <c r="M144" s="126"/>
      <c r="N144" s="127"/>
      <c r="O144" s="127"/>
      <c r="P144" s="128">
        <f>P145</f>
        <v>4.4293142400000001</v>
      </c>
      <c r="Q144" s="127"/>
      <c r="R144" s="128">
        <f>R145</f>
        <v>1.268085312E-2</v>
      </c>
      <c r="S144" s="127"/>
      <c r="T144" s="129">
        <f>T145</f>
        <v>0</v>
      </c>
      <c r="AR144" s="123" t="s">
        <v>77</v>
      </c>
      <c r="AT144" s="130" t="s">
        <v>68</v>
      </c>
      <c r="AU144" s="130" t="s">
        <v>110</v>
      </c>
      <c r="AY144" s="123" t="s">
        <v>111</v>
      </c>
      <c r="BK144" s="131">
        <f>BK145</f>
        <v>0</v>
      </c>
    </row>
    <row r="145" spans="1:65" s="2" customFormat="1" ht="14.45" customHeight="1">
      <c r="A145" s="26"/>
      <c r="B145" s="134"/>
      <c r="C145" s="135" t="s">
        <v>118</v>
      </c>
      <c r="D145" s="135" t="s">
        <v>114</v>
      </c>
      <c r="E145" s="136" t="s">
        <v>183</v>
      </c>
      <c r="F145" s="137" t="s">
        <v>184</v>
      </c>
      <c r="G145" s="138" t="s">
        <v>117</v>
      </c>
      <c r="H145" s="139">
        <v>7.1760000000000002</v>
      </c>
      <c r="I145" s="140"/>
      <c r="J145" s="140"/>
      <c r="K145" s="141"/>
      <c r="L145" s="27"/>
      <c r="M145" s="142" t="s">
        <v>1</v>
      </c>
      <c r="N145" s="143" t="s">
        <v>35</v>
      </c>
      <c r="O145" s="144">
        <v>0.61724000000000001</v>
      </c>
      <c r="P145" s="144">
        <f>O145*H145</f>
        <v>4.4293142400000001</v>
      </c>
      <c r="Q145" s="144">
        <v>1.7671200000000001E-3</v>
      </c>
      <c r="R145" s="144">
        <f>Q145*H145</f>
        <v>1.268085312E-2</v>
      </c>
      <c r="S145" s="144">
        <v>0</v>
      </c>
      <c r="T145" s="145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46" t="s">
        <v>118</v>
      </c>
      <c r="AT145" s="146" t="s">
        <v>114</v>
      </c>
      <c r="AU145" s="146" t="s">
        <v>123</v>
      </c>
      <c r="AY145" s="14" t="s">
        <v>111</v>
      </c>
      <c r="BE145" s="147">
        <f>IF(N145="základná",J145,0)</f>
        <v>0</v>
      </c>
      <c r="BF145" s="147">
        <f>IF(N145="znížená",J145,0)</f>
        <v>0</v>
      </c>
      <c r="BG145" s="147">
        <f>IF(N145="zákl. prenesená",J145,0)</f>
        <v>0</v>
      </c>
      <c r="BH145" s="147">
        <f>IF(N145="zníž. prenesená",J145,0)</f>
        <v>0</v>
      </c>
      <c r="BI145" s="147">
        <f>IF(N145="nulová",J145,0)</f>
        <v>0</v>
      </c>
      <c r="BJ145" s="14" t="s">
        <v>110</v>
      </c>
      <c r="BK145" s="147">
        <f>ROUND(I145*H145,2)</f>
        <v>0</v>
      </c>
      <c r="BL145" s="14" t="s">
        <v>118</v>
      </c>
      <c r="BM145" s="146" t="s">
        <v>185</v>
      </c>
    </row>
    <row r="146" spans="1:65" s="12" customFormat="1" ht="20.85" customHeight="1">
      <c r="B146" s="122"/>
      <c r="D146" s="123" t="s">
        <v>68</v>
      </c>
      <c r="E146" s="132" t="s">
        <v>186</v>
      </c>
      <c r="F146" s="132" t="s">
        <v>187</v>
      </c>
      <c r="J146" s="133"/>
      <c r="L146" s="122"/>
      <c r="M146" s="126"/>
      <c r="N146" s="127"/>
      <c r="O146" s="127"/>
      <c r="P146" s="128">
        <f>P147</f>
        <v>9.6783263999999978</v>
      </c>
      <c r="Q146" s="127"/>
      <c r="R146" s="128">
        <f>R147</f>
        <v>5.0584176000000002E-2</v>
      </c>
      <c r="S146" s="127"/>
      <c r="T146" s="129">
        <f>T147</f>
        <v>0</v>
      </c>
      <c r="AR146" s="123" t="s">
        <v>77</v>
      </c>
      <c r="AT146" s="130" t="s">
        <v>68</v>
      </c>
      <c r="AU146" s="130" t="s">
        <v>110</v>
      </c>
      <c r="AY146" s="123" t="s">
        <v>111</v>
      </c>
      <c r="BK146" s="131">
        <f>BK147</f>
        <v>0</v>
      </c>
    </row>
    <row r="147" spans="1:65" s="2" customFormat="1" ht="14.45" customHeight="1">
      <c r="A147" s="26"/>
      <c r="B147" s="134"/>
      <c r="C147" s="135" t="s">
        <v>188</v>
      </c>
      <c r="D147" s="135" t="s">
        <v>114</v>
      </c>
      <c r="E147" s="136" t="s">
        <v>189</v>
      </c>
      <c r="F147" s="137" t="s">
        <v>190</v>
      </c>
      <c r="G147" s="138" t="s">
        <v>117</v>
      </c>
      <c r="H147" s="139">
        <v>33.119999999999997</v>
      </c>
      <c r="I147" s="140"/>
      <c r="J147" s="140"/>
      <c r="K147" s="141"/>
      <c r="L147" s="27"/>
      <c r="M147" s="142" t="s">
        <v>1</v>
      </c>
      <c r="N147" s="143" t="s">
        <v>35</v>
      </c>
      <c r="O147" s="144">
        <v>0.29221999999999998</v>
      </c>
      <c r="P147" s="144">
        <f>O147*H147</f>
        <v>9.6783263999999978</v>
      </c>
      <c r="Q147" s="144">
        <v>1.5273000000000001E-3</v>
      </c>
      <c r="R147" s="144">
        <f>Q147*H147</f>
        <v>5.0584176000000002E-2</v>
      </c>
      <c r="S147" s="144">
        <v>0</v>
      </c>
      <c r="T147" s="145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46" t="s">
        <v>118</v>
      </c>
      <c r="AT147" s="146" t="s">
        <v>114</v>
      </c>
      <c r="AU147" s="146" t="s">
        <v>123</v>
      </c>
      <c r="AY147" s="14" t="s">
        <v>111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4" t="s">
        <v>110</v>
      </c>
      <c r="BK147" s="147">
        <f>ROUND(I147*H147,2)</f>
        <v>0</v>
      </c>
      <c r="BL147" s="14" t="s">
        <v>118</v>
      </c>
      <c r="BM147" s="146" t="s">
        <v>191</v>
      </c>
    </row>
    <row r="148" spans="1:65" s="12" customFormat="1" ht="20.85" customHeight="1">
      <c r="B148" s="122"/>
      <c r="D148" s="123" t="s">
        <v>68</v>
      </c>
      <c r="E148" s="132" t="s">
        <v>192</v>
      </c>
      <c r="F148" s="132" t="s">
        <v>193</v>
      </c>
      <c r="J148" s="133"/>
      <c r="L148" s="122"/>
      <c r="M148" s="126"/>
      <c r="N148" s="127"/>
      <c r="O148" s="127"/>
      <c r="P148" s="128">
        <f>SUM(P149:P151)</f>
        <v>18.522101550000002</v>
      </c>
      <c r="Q148" s="127"/>
      <c r="R148" s="128">
        <f>SUM(R149:R151)</f>
        <v>3.3796301780000003E-2</v>
      </c>
      <c r="S148" s="127"/>
      <c r="T148" s="129">
        <f>SUM(T149:T151)</f>
        <v>0</v>
      </c>
      <c r="AR148" s="123" t="s">
        <v>77</v>
      </c>
      <c r="AT148" s="130" t="s">
        <v>68</v>
      </c>
      <c r="AU148" s="130" t="s">
        <v>110</v>
      </c>
      <c r="AY148" s="123" t="s">
        <v>111</v>
      </c>
      <c r="BK148" s="131">
        <f>SUM(BK149:BK151)</f>
        <v>0</v>
      </c>
    </row>
    <row r="149" spans="1:65" s="2" customFormat="1" ht="14.45" customHeight="1">
      <c r="A149" s="26"/>
      <c r="B149" s="134"/>
      <c r="C149" s="135" t="s">
        <v>194</v>
      </c>
      <c r="D149" s="135" t="s">
        <v>114</v>
      </c>
      <c r="E149" s="136" t="s">
        <v>195</v>
      </c>
      <c r="F149" s="137" t="s">
        <v>196</v>
      </c>
      <c r="G149" s="138" t="s">
        <v>117</v>
      </c>
      <c r="H149" s="139">
        <v>12.593</v>
      </c>
      <c r="I149" s="140"/>
      <c r="J149" s="140"/>
      <c r="K149" s="141"/>
      <c r="L149" s="27"/>
      <c r="M149" s="142" t="s">
        <v>1</v>
      </c>
      <c r="N149" s="143" t="s">
        <v>35</v>
      </c>
      <c r="O149" s="144">
        <v>0.30558000000000002</v>
      </c>
      <c r="P149" s="144">
        <f>O149*H149</f>
        <v>3.8481689400000003</v>
      </c>
      <c r="Q149" s="144">
        <v>4.8232E-4</v>
      </c>
      <c r="R149" s="144">
        <f>Q149*H149</f>
        <v>6.07385576E-3</v>
      </c>
      <c r="S149" s="144">
        <v>0</v>
      </c>
      <c r="T149" s="145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46" t="s">
        <v>118</v>
      </c>
      <c r="AT149" s="146" t="s">
        <v>114</v>
      </c>
      <c r="AU149" s="146" t="s">
        <v>123</v>
      </c>
      <c r="AY149" s="14" t="s">
        <v>111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4" t="s">
        <v>110</v>
      </c>
      <c r="BK149" s="147">
        <f>ROUND(I149*H149,2)</f>
        <v>0</v>
      </c>
      <c r="BL149" s="14" t="s">
        <v>118</v>
      </c>
      <c r="BM149" s="146" t="s">
        <v>197</v>
      </c>
    </row>
    <row r="150" spans="1:65" s="2" customFormat="1" ht="14.45" customHeight="1">
      <c r="A150" s="26"/>
      <c r="B150" s="134"/>
      <c r="C150" s="135" t="s">
        <v>198</v>
      </c>
      <c r="D150" s="135" t="s">
        <v>114</v>
      </c>
      <c r="E150" s="136" t="s">
        <v>199</v>
      </c>
      <c r="F150" s="137" t="s">
        <v>200</v>
      </c>
      <c r="G150" s="138" t="s">
        <v>117</v>
      </c>
      <c r="H150" s="139">
        <v>28.428000000000001</v>
      </c>
      <c r="I150" s="140"/>
      <c r="J150" s="140"/>
      <c r="K150" s="141"/>
      <c r="L150" s="27"/>
      <c r="M150" s="142" t="s">
        <v>1</v>
      </c>
      <c r="N150" s="143" t="s">
        <v>35</v>
      </c>
      <c r="O150" s="144">
        <v>0.34244000000000002</v>
      </c>
      <c r="P150" s="144">
        <f>O150*H150</f>
        <v>9.7348843200000008</v>
      </c>
      <c r="Q150" s="144">
        <v>6.4698000000000002E-4</v>
      </c>
      <c r="R150" s="144">
        <f>Q150*H150</f>
        <v>1.8392347440000002E-2</v>
      </c>
      <c r="S150" s="144">
        <v>0</v>
      </c>
      <c r="T150" s="145">
        <f>S150*H150</f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46" t="s">
        <v>118</v>
      </c>
      <c r="AT150" s="146" t="s">
        <v>114</v>
      </c>
      <c r="AU150" s="146" t="s">
        <v>123</v>
      </c>
      <c r="AY150" s="14" t="s">
        <v>111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4" t="s">
        <v>110</v>
      </c>
      <c r="BK150" s="147">
        <f>ROUND(I150*H150,2)</f>
        <v>0</v>
      </c>
      <c r="BL150" s="14" t="s">
        <v>118</v>
      </c>
      <c r="BM150" s="146" t="s">
        <v>201</v>
      </c>
    </row>
    <row r="151" spans="1:65" s="2" customFormat="1" ht="14.45" customHeight="1">
      <c r="A151" s="26"/>
      <c r="B151" s="134"/>
      <c r="C151" s="135" t="s">
        <v>7</v>
      </c>
      <c r="D151" s="135" t="s">
        <v>114</v>
      </c>
      <c r="E151" s="136" t="s">
        <v>202</v>
      </c>
      <c r="F151" s="137" t="s">
        <v>203</v>
      </c>
      <c r="G151" s="138" t="s">
        <v>117</v>
      </c>
      <c r="H151" s="139">
        <v>14.420999999999999</v>
      </c>
      <c r="I151" s="140"/>
      <c r="J151" s="140"/>
      <c r="K151" s="141"/>
      <c r="L151" s="27"/>
      <c r="M151" s="142" t="s">
        <v>1</v>
      </c>
      <c r="N151" s="143" t="s">
        <v>35</v>
      </c>
      <c r="O151" s="144">
        <v>0.34249000000000002</v>
      </c>
      <c r="P151" s="144">
        <f>O151*H151</f>
        <v>4.9390482899999997</v>
      </c>
      <c r="Q151" s="144">
        <v>6.4698000000000002E-4</v>
      </c>
      <c r="R151" s="144">
        <f>Q151*H151</f>
        <v>9.3300985799999996E-3</v>
      </c>
      <c r="S151" s="144">
        <v>0</v>
      </c>
      <c r="T151" s="145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46" t="s">
        <v>118</v>
      </c>
      <c r="AT151" s="146" t="s">
        <v>114</v>
      </c>
      <c r="AU151" s="146" t="s">
        <v>123</v>
      </c>
      <c r="AY151" s="14" t="s">
        <v>111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4" t="s">
        <v>110</v>
      </c>
      <c r="BK151" s="147">
        <f>ROUND(I151*H151,2)</f>
        <v>0</v>
      </c>
      <c r="BL151" s="14" t="s">
        <v>118</v>
      </c>
      <c r="BM151" s="146" t="s">
        <v>204</v>
      </c>
    </row>
    <row r="152" spans="1:65" s="12" customFormat="1" ht="22.9" customHeight="1">
      <c r="B152" s="122"/>
      <c r="D152" s="123" t="s">
        <v>68</v>
      </c>
      <c r="E152" s="132" t="s">
        <v>205</v>
      </c>
      <c r="F152" s="132" t="s">
        <v>206</v>
      </c>
      <c r="J152" s="133"/>
      <c r="L152" s="122"/>
      <c r="M152" s="126"/>
      <c r="N152" s="127"/>
      <c r="O152" s="127"/>
      <c r="P152" s="128">
        <f>SUM(P153:P183)</f>
        <v>148.80715834</v>
      </c>
      <c r="Q152" s="127"/>
      <c r="R152" s="128">
        <f>SUM(R153:R183)</f>
        <v>0.33461562096000003</v>
      </c>
      <c r="S152" s="127"/>
      <c r="T152" s="129">
        <f>SUM(T153:T183)</f>
        <v>0</v>
      </c>
      <c r="AR152" s="123" t="s">
        <v>110</v>
      </c>
      <c r="AT152" s="130" t="s">
        <v>68</v>
      </c>
      <c r="AU152" s="130" t="s">
        <v>77</v>
      </c>
      <c r="AY152" s="123" t="s">
        <v>111</v>
      </c>
      <c r="BK152" s="131">
        <f>SUM(BK153:BK183)</f>
        <v>0</v>
      </c>
    </row>
    <row r="153" spans="1:65" s="2" customFormat="1" ht="24.2" customHeight="1">
      <c r="A153" s="26"/>
      <c r="B153" s="134"/>
      <c r="C153" s="135" t="s">
        <v>207</v>
      </c>
      <c r="D153" s="135" t="s">
        <v>114</v>
      </c>
      <c r="E153" s="136" t="s">
        <v>208</v>
      </c>
      <c r="F153" s="137" t="s">
        <v>209</v>
      </c>
      <c r="G153" s="138" t="s">
        <v>117</v>
      </c>
      <c r="H153" s="139">
        <v>42.863999999999997</v>
      </c>
      <c r="I153" s="140"/>
      <c r="J153" s="140"/>
      <c r="K153" s="141"/>
      <c r="L153" s="27"/>
      <c r="M153" s="142" t="s">
        <v>1</v>
      </c>
      <c r="N153" s="143" t="s">
        <v>35</v>
      </c>
      <c r="O153" s="144">
        <v>0.24814</v>
      </c>
      <c r="P153" s="144">
        <f t="shared" ref="P153:P183" si="9">O153*H153</f>
        <v>10.636272959999999</v>
      </c>
      <c r="Q153" s="144">
        <v>1.3174E-3</v>
      </c>
      <c r="R153" s="144">
        <f t="shared" ref="R153:R183" si="10">Q153*H153</f>
        <v>5.6469033599999996E-2</v>
      </c>
      <c r="S153" s="144">
        <v>0</v>
      </c>
      <c r="T153" s="145">
        <f t="shared" ref="T153:T183" si="11">S153*H153</f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46" t="s">
        <v>118</v>
      </c>
      <c r="AT153" s="146" t="s">
        <v>114</v>
      </c>
      <c r="AU153" s="146" t="s">
        <v>110</v>
      </c>
      <c r="AY153" s="14" t="s">
        <v>111</v>
      </c>
      <c r="BE153" s="147">
        <f t="shared" ref="BE153:BE183" si="12">IF(N153="základná",J153,0)</f>
        <v>0</v>
      </c>
      <c r="BF153" s="147">
        <f t="shared" ref="BF153:BF183" si="13">IF(N153="znížená",J153,0)</f>
        <v>0</v>
      </c>
      <c r="BG153" s="147">
        <f t="shared" ref="BG153:BG183" si="14">IF(N153="zákl. prenesená",J153,0)</f>
        <v>0</v>
      </c>
      <c r="BH153" s="147">
        <f t="shared" ref="BH153:BH183" si="15">IF(N153="zníž. prenesená",J153,0)</f>
        <v>0</v>
      </c>
      <c r="BI153" s="147">
        <f t="shared" ref="BI153:BI183" si="16">IF(N153="nulová",J153,0)</f>
        <v>0</v>
      </c>
      <c r="BJ153" s="14" t="s">
        <v>110</v>
      </c>
      <c r="BK153" s="147">
        <f t="shared" ref="BK153:BK183" si="17">ROUND(I153*H153,2)</f>
        <v>0</v>
      </c>
      <c r="BL153" s="14" t="s">
        <v>118</v>
      </c>
      <c r="BM153" s="146" t="s">
        <v>210</v>
      </c>
    </row>
    <row r="154" spans="1:65" s="2" customFormat="1" ht="24.2" customHeight="1">
      <c r="A154" s="26"/>
      <c r="B154" s="134"/>
      <c r="C154" s="135" t="s">
        <v>211</v>
      </c>
      <c r="D154" s="135" t="s">
        <v>114</v>
      </c>
      <c r="E154" s="136" t="s">
        <v>212</v>
      </c>
      <c r="F154" s="137" t="s">
        <v>213</v>
      </c>
      <c r="G154" s="138" t="s">
        <v>117</v>
      </c>
      <c r="H154" s="139">
        <v>12.41</v>
      </c>
      <c r="I154" s="140"/>
      <c r="J154" s="140"/>
      <c r="K154" s="141"/>
      <c r="L154" s="27"/>
      <c r="M154" s="142" t="s">
        <v>1</v>
      </c>
      <c r="N154" s="143" t="s">
        <v>35</v>
      </c>
      <c r="O154" s="144">
        <v>0.24943000000000001</v>
      </c>
      <c r="P154" s="144">
        <f t="shared" si="9"/>
        <v>3.0954263000000002</v>
      </c>
      <c r="Q154" s="144">
        <v>1.5684080000000001E-3</v>
      </c>
      <c r="R154" s="144">
        <f t="shared" si="10"/>
        <v>1.946394328E-2</v>
      </c>
      <c r="S154" s="144">
        <v>0</v>
      </c>
      <c r="T154" s="145">
        <f t="shared" si="11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46" t="s">
        <v>118</v>
      </c>
      <c r="AT154" s="146" t="s">
        <v>114</v>
      </c>
      <c r="AU154" s="146" t="s">
        <v>110</v>
      </c>
      <c r="AY154" s="14" t="s">
        <v>111</v>
      </c>
      <c r="BE154" s="147">
        <f t="shared" si="12"/>
        <v>0</v>
      </c>
      <c r="BF154" s="147">
        <f t="shared" si="13"/>
        <v>0</v>
      </c>
      <c r="BG154" s="147">
        <f t="shared" si="14"/>
        <v>0</v>
      </c>
      <c r="BH154" s="147">
        <f t="shared" si="15"/>
        <v>0</v>
      </c>
      <c r="BI154" s="147">
        <f t="shared" si="16"/>
        <v>0</v>
      </c>
      <c r="BJ154" s="14" t="s">
        <v>110</v>
      </c>
      <c r="BK154" s="147">
        <f t="shared" si="17"/>
        <v>0</v>
      </c>
      <c r="BL154" s="14" t="s">
        <v>118</v>
      </c>
      <c r="BM154" s="146" t="s">
        <v>214</v>
      </c>
    </row>
    <row r="155" spans="1:65" s="2" customFormat="1" ht="24.2" customHeight="1">
      <c r="A155" s="26"/>
      <c r="B155" s="134"/>
      <c r="C155" s="135" t="s">
        <v>215</v>
      </c>
      <c r="D155" s="135" t="s">
        <v>114</v>
      </c>
      <c r="E155" s="136" t="s">
        <v>216</v>
      </c>
      <c r="F155" s="137" t="s">
        <v>217</v>
      </c>
      <c r="G155" s="138" t="s">
        <v>117</v>
      </c>
      <c r="H155" s="139">
        <v>19.2</v>
      </c>
      <c r="I155" s="140"/>
      <c r="J155" s="140"/>
      <c r="K155" s="141"/>
      <c r="L155" s="27"/>
      <c r="M155" s="142" t="s">
        <v>1</v>
      </c>
      <c r="N155" s="143" t="s">
        <v>35</v>
      </c>
      <c r="O155" s="144">
        <v>0.45096999999999998</v>
      </c>
      <c r="P155" s="144">
        <f t="shared" si="9"/>
        <v>8.6586239999999997</v>
      </c>
      <c r="Q155" s="144">
        <v>4.0000000000000003E-5</v>
      </c>
      <c r="R155" s="144">
        <f t="shared" si="10"/>
        <v>7.6800000000000002E-4</v>
      </c>
      <c r="S155" s="144">
        <v>0</v>
      </c>
      <c r="T155" s="145">
        <f t="shared" si="11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46" t="s">
        <v>118</v>
      </c>
      <c r="AT155" s="146" t="s">
        <v>114</v>
      </c>
      <c r="AU155" s="146" t="s">
        <v>110</v>
      </c>
      <c r="AY155" s="14" t="s">
        <v>111</v>
      </c>
      <c r="BE155" s="147">
        <f t="shared" si="12"/>
        <v>0</v>
      </c>
      <c r="BF155" s="147">
        <f t="shared" si="13"/>
        <v>0</v>
      </c>
      <c r="BG155" s="147">
        <f t="shared" si="14"/>
        <v>0</v>
      </c>
      <c r="BH155" s="147">
        <f t="shared" si="15"/>
        <v>0</v>
      </c>
      <c r="BI155" s="147">
        <f t="shared" si="16"/>
        <v>0</v>
      </c>
      <c r="BJ155" s="14" t="s">
        <v>110</v>
      </c>
      <c r="BK155" s="147">
        <f t="shared" si="17"/>
        <v>0</v>
      </c>
      <c r="BL155" s="14" t="s">
        <v>118</v>
      </c>
      <c r="BM155" s="146" t="s">
        <v>218</v>
      </c>
    </row>
    <row r="156" spans="1:65" s="2" customFormat="1" ht="24.2" customHeight="1">
      <c r="A156" s="26"/>
      <c r="B156" s="134"/>
      <c r="C156" s="148" t="s">
        <v>219</v>
      </c>
      <c r="D156" s="148" t="s">
        <v>124</v>
      </c>
      <c r="E156" s="149" t="s">
        <v>220</v>
      </c>
      <c r="F156" s="150" t="s">
        <v>221</v>
      </c>
      <c r="G156" s="151" t="s">
        <v>117</v>
      </c>
      <c r="H156" s="152">
        <v>19.2</v>
      </c>
      <c r="I156" s="153"/>
      <c r="J156" s="153"/>
      <c r="K156" s="154"/>
      <c r="L156" s="155"/>
      <c r="M156" s="156" t="s">
        <v>1</v>
      </c>
      <c r="N156" s="157" t="s">
        <v>35</v>
      </c>
      <c r="O156" s="144">
        <v>0</v>
      </c>
      <c r="P156" s="144">
        <f t="shared" si="9"/>
        <v>0</v>
      </c>
      <c r="Q156" s="144">
        <v>1.4E-3</v>
      </c>
      <c r="R156" s="144">
        <f t="shared" si="10"/>
        <v>2.6879999999999998E-2</v>
      </c>
      <c r="S156" s="144">
        <v>0</v>
      </c>
      <c r="T156" s="145">
        <f t="shared" si="11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46" t="s">
        <v>127</v>
      </c>
      <c r="AT156" s="146" t="s">
        <v>124</v>
      </c>
      <c r="AU156" s="146" t="s">
        <v>110</v>
      </c>
      <c r="AY156" s="14" t="s">
        <v>111</v>
      </c>
      <c r="BE156" s="147">
        <f t="shared" si="12"/>
        <v>0</v>
      </c>
      <c r="BF156" s="147">
        <f t="shared" si="13"/>
        <v>0</v>
      </c>
      <c r="BG156" s="147">
        <f t="shared" si="14"/>
        <v>0</v>
      </c>
      <c r="BH156" s="147">
        <f t="shared" si="15"/>
        <v>0</v>
      </c>
      <c r="BI156" s="147">
        <f t="shared" si="16"/>
        <v>0</v>
      </c>
      <c r="BJ156" s="14" t="s">
        <v>110</v>
      </c>
      <c r="BK156" s="147">
        <f t="shared" si="17"/>
        <v>0</v>
      </c>
      <c r="BL156" s="14" t="s">
        <v>118</v>
      </c>
      <c r="BM156" s="146" t="s">
        <v>222</v>
      </c>
    </row>
    <row r="157" spans="1:65" s="2" customFormat="1" ht="24.2" customHeight="1">
      <c r="A157" s="26"/>
      <c r="B157" s="134"/>
      <c r="C157" s="135" t="s">
        <v>223</v>
      </c>
      <c r="D157" s="135" t="s">
        <v>114</v>
      </c>
      <c r="E157" s="136" t="s">
        <v>224</v>
      </c>
      <c r="F157" s="137" t="s">
        <v>225</v>
      </c>
      <c r="G157" s="138" t="s">
        <v>117</v>
      </c>
      <c r="H157" s="139">
        <v>111.672</v>
      </c>
      <c r="I157" s="140"/>
      <c r="J157" s="140"/>
      <c r="K157" s="141"/>
      <c r="L157" s="27"/>
      <c r="M157" s="142" t="s">
        <v>1</v>
      </c>
      <c r="N157" s="143" t="s">
        <v>35</v>
      </c>
      <c r="O157" s="144">
        <v>0.221</v>
      </c>
      <c r="P157" s="144">
        <f t="shared" si="9"/>
        <v>24.679511999999999</v>
      </c>
      <c r="Q157" s="144">
        <v>8.0000000000000007E-5</v>
      </c>
      <c r="R157" s="144">
        <f t="shared" si="10"/>
        <v>8.9337600000000007E-3</v>
      </c>
      <c r="S157" s="144">
        <v>0</v>
      </c>
      <c r="T157" s="145">
        <f t="shared" si="11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46" t="s">
        <v>118</v>
      </c>
      <c r="AT157" s="146" t="s">
        <v>114</v>
      </c>
      <c r="AU157" s="146" t="s">
        <v>110</v>
      </c>
      <c r="AY157" s="14" t="s">
        <v>111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4" t="s">
        <v>110</v>
      </c>
      <c r="BK157" s="147">
        <f t="shared" si="17"/>
        <v>0</v>
      </c>
      <c r="BL157" s="14" t="s">
        <v>118</v>
      </c>
      <c r="BM157" s="146" t="s">
        <v>226</v>
      </c>
    </row>
    <row r="158" spans="1:65" s="2" customFormat="1" ht="24.2" customHeight="1">
      <c r="A158" s="26"/>
      <c r="B158" s="134"/>
      <c r="C158" s="148" t="s">
        <v>227</v>
      </c>
      <c r="D158" s="148" t="s">
        <v>124</v>
      </c>
      <c r="E158" s="149" t="s">
        <v>228</v>
      </c>
      <c r="F158" s="150" t="s">
        <v>229</v>
      </c>
      <c r="G158" s="151" t="s">
        <v>117</v>
      </c>
      <c r="H158" s="152">
        <v>112.8</v>
      </c>
      <c r="I158" s="153"/>
      <c r="J158" s="153"/>
      <c r="K158" s="154"/>
      <c r="L158" s="155"/>
      <c r="M158" s="156" t="s">
        <v>1</v>
      </c>
      <c r="N158" s="157" t="s">
        <v>35</v>
      </c>
      <c r="O158" s="144">
        <v>0</v>
      </c>
      <c r="P158" s="144">
        <f t="shared" si="9"/>
        <v>0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46" t="s">
        <v>127</v>
      </c>
      <c r="AT158" s="146" t="s">
        <v>124</v>
      </c>
      <c r="AU158" s="146" t="s">
        <v>110</v>
      </c>
      <c r="AY158" s="14" t="s">
        <v>111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4" t="s">
        <v>110</v>
      </c>
      <c r="BK158" s="147">
        <f t="shared" si="17"/>
        <v>0</v>
      </c>
      <c r="BL158" s="14" t="s">
        <v>118</v>
      </c>
      <c r="BM158" s="146" t="s">
        <v>230</v>
      </c>
    </row>
    <row r="159" spans="1:65" s="2" customFormat="1" ht="24.2" customHeight="1">
      <c r="A159" s="26"/>
      <c r="B159" s="134"/>
      <c r="C159" s="135" t="s">
        <v>231</v>
      </c>
      <c r="D159" s="135" t="s">
        <v>114</v>
      </c>
      <c r="E159" s="136" t="s">
        <v>232</v>
      </c>
      <c r="F159" s="137" t="s">
        <v>233</v>
      </c>
      <c r="G159" s="138" t="s">
        <v>117</v>
      </c>
      <c r="H159" s="139">
        <v>86.882000000000005</v>
      </c>
      <c r="I159" s="140"/>
      <c r="J159" s="140"/>
      <c r="K159" s="141"/>
      <c r="L159" s="27"/>
      <c r="M159" s="142" t="s">
        <v>1</v>
      </c>
      <c r="N159" s="143" t="s">
        <v>35</v>
      </c>
      <c r="O159" s="144">
        <v>0.24099999999999999</v>
      </c>
      <c r="P159" s="144">
        <f t="shared" si="9"/>
        <v>20.938562000000001</v>
      </c>
      <c r="Q159" s="144">
        <v>8.0000000000000007E-5</v>
      </c>
      <c r="R159" s="144">
        <f t="shared" si="10"/>
        <v>6.9505600000000006E-3</v>
      </c>
      <c r="S159" s="144">
        <v>0</v>
      </c>
      <c r="T159" s="145">
        <f t="shared" si="11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46" t="s">
        <v>118</v>
      </c>
      <c r="AT159" s="146" t="s">
        <v>114</v>
      </c>
      <c r="AU159" s="146" t="s">
        <v>110</v>
      </c>
      <c r="AY159" s="14" t="s">
        <v>111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4" t="s">
        <v>110</v>
      </c>
      <c r="BK159" s="147">
        <f t="shared" si="17"/>
        <v>0</v>
      </c>
      <c r="BL159" s="14" t="s">
        <v>118</v>
      </c>
      <c r="BM159" s="146" t="s">
        <v>234</v>
      </c>
    </row>
    <row r="160" spans="1:65" s="2" customFormat="1" ht="24.2" customHeight="1">
      <c r="A160" s="26"/>
      <c r="B160" s="134"/>
      <c r="C160" s="148" t="s">
        <v>235</v>
      </c>
      <c r="D160" s="148" t="s">
        <v>124</v>
      </c>
      <c r="E160" s="149" t="s">
        <v>236</v>
      </c>
      <c r="F160" s="150" t="s">
        <v>237</v>
      </c>
      <c r="G160" s="151" t="s">
        <v>117</v>
      </c>
      <c r="H160" s="152">
        <v>87.76</v>
      </c>
      <c r="I160" s="153"/>
      <c r="J160" s="153"/>
      <c r="K160" s="154"/>
      <c r="L160" s="155"/>
      <c r="M160" s="156" t="s">
        <v>1</v>
      </c>
      <c r="N160" s="157" t="s">
        <v>35</v>
      </c>
      <c r="O160" s="144">
        <v>0</v>
      </c>
      <c r="P160" s="144">
        <f t="shared" si="9"/>
        <v>0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46" t="s">
        <v>127</v>
      </c>
      <c r="AT160" s="146" t="s">
        <v>124</v>
      </c>
      <c r="AU160" s="146" t="s">
        <v>110</v>
      </c>
      <c r="AY160" s="14" t="s">
        <v>111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4" t="s">
        <v>110</v>
      </c>
      <c r="BK160" s="147">
        <f t="shared" si="17"/>
        <v>0</v>
      </c>
      <c r="BL160" s="14" t="s">
        <v>118</v>
      </c>
      <c r="BM160" s="146" t="s">
        <v>238</v>
      </c>
    </row>
    <row r="161" spans="1:65" s="2" customFormat="1" ht="24.2" customHeight="1">
      <c r="A161" s="26"/>
      <c r="B161" s="134"/>
      <c r="C161" s="135" t="s">
        <v>239</v>
      </c>
      <c r="D161" s="135" t="s">
        <v>114</v>
      </c>
      <c r="E161" s="136" t="s">
        <v>240</v>
      </c>
      <c r="F161" s="137" t="s">
        <v>241</v>
      </c>
      <c r="G161" s="138" t="s">
        <v>117</v>
      </c>
      <c r="H161" s="139">
        <v>20.79</v>
      </c>
      <c r="I161" s="140"/>
      <c r="J161" s="140"/>
      <c r="K161" s="141"/>
      <c r="L161" s="27"/>
      <c r="M161" s="142" t="s">
        <v>1</v>
      </c>
      <c r="N161" s="143" t="s">
        <v>35</v>
      </c>
      <c r="O161" s="144">
        <v>0.26100000000000001</v>
      </c>
      <c r="P161" s="144">
        <f t="shared" si="9"/>
        <v>5.4261900000000001</v>
      </c>
      <c r="Q161" s="144">
        <v>1.3999999999999999E-4</v>
      </c>
      <c r="R161" s="144">
        <f t="shared" si="10"/>
        <v>2.9105999999999997E-3</v>
      </c>
      <c r="S161" s="144">
        <v>0</v>
      </c>
      <c r="T161" s="145">
        <f t="shared" si="11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46" t="s">
        <v>118</v>
      </c>
      <c r="AT161" s="146" t="s">
        <v>114</v>
      </c>
      <c r="AU161" s="146" t="s">
        <v>110</v>
      </c>
      <c r="AY161" s="14" t="s">
        <v>111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4" t="s">
        <v>110</v>
      </c>
      <c r="BK161" s="147">
        <f t="shared" si="17"/>
        <v>0</v>
      </c>
      <c r="BL161" s="14" t="s">
        <v>118</v>
      </c>
      <c r="BM161" s="146" t="s">
        <v>242</v>
      </c>
    </row>
    <row r="162" spans="1:65" s="2" customFormat="1" ht="24.2" customHeight="1">
      <c r="A162" s="26"/>
      <c r="B162" s="134"/>
      <c r="C162" s="148" t="s">
        <v>243</v>
      </c>
      <c r="D162" s="148" t="s">
        <v>124</v>
      </c>
      <c r="E162" s="149" t="s">
        <v>244</v>
      </c>
      <c r="F162" s="150" t="s">
        <v>245</v>
      </c>
      <c r="G162" s="151" t="s">
        <v>117</v>
      </c>
      <c r="H162" s="152">
        <v>21</v>
      </c>
      <c r="I162" s="153"/>
      <c r="J162" s="153"/>
      <c r="K162" s="154"/>
      <c r="L162" s="155"/>
      <c r="M162" s="156" t="s">
        <v>1</v>
      </c>
      <c r="N162" s="157" t="s">
        <v>35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46" t="s">
        <v>127</v>
      </c>
      <c r="AT162" s="146" t="s">
        <v>124</v>
      </c>
      <c r="AU162" s="146" t="s">
        <v>110</v>
      </c>
      <c r="AY162" s="14" t="s">
        <v>111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4" t="s">
        <v>110</v>
      </c>
      <c r="BK162" s="147">
        <f t="shared" si="17"/>
        <v>0</v>
      </c>
      <c r="BL162" s="14" t="s">
        <v>118</v>
      </c>
      <c r="BM162" s="146" t="s">
        <v>246</v>
      </c>
    </row>
    <row r="163" spans="1:65" s="2" customFormat="1" ht="24.2" customHeight="1">
      <c r="A163" s="26"/>
      <c r="B163" s="134"/>
      <c r="C163" s="135" t="s">
        <v>247</v>
      </c>
      <c r="D163" s="135" t="s">
        <v>114</v>
      </c>
      <c r="E163" s="136" t="s">
        <v>248</v>
      </c>
      <c r="F163" s="137" t="s">
        <v>249</v>
      </c>
      <c r="G163" s="138" t="s">
        <v>117</v>
      </c>
      <c r="H163" s="139">
        <v>22.82</v>
      </c>
      <c r="I163" s="140"/>
      <c r="J163" s="140"/>
      <c r="K163" s="141"/>
      <c r="L163" s="27"/>
      <c r="M163" s="142" t="s">
        <v>1</v>
      </c>
      <c r="N163" s="143" t="s">
        <v>35</v>
      </c>
      <c r="O163" s="144">
        <v>0.28100000000000003</v>
      </c>
      <c r="P163" s="144">
        <f t="shared" si="9"/>
        <v>6.4124200000000009</v>
      </c>
      <c r="Q163" s="144">
        <v>1.4999999999999999E-4</v>
      </c>
      <c r="R163" s="144">
        <f t="shared" si="10"/>
        <v>3.4229999999999998E-3</v>
      </c>
      <c r="S163" s="144">
        <v>0</v>
      </c>
      <c r="T163" s="145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46" t="s">
        <v>118</v>
      </c>
      <c r="AT163" s="146" t="s">
        <v>114</v>
      </c>
      <c r="AU163" s="146" t="s">
        <v>110</v>
      </c>
      <c r="AY163" s="14" t="s">
        <v>111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4" t="s">
        <v>110</v>
      </c>
      <c r="BK163" s="147">
        <f t="shared" si="17"/>
        <v>0</v>
      </c>
      <c r="BL163" s="14" t="s">
        <v>118</v>
      </c>
      <c r="BM163" s="146" t="s">
        <v>250</v>
      </c>
    </row>
    <row r="164" spans="1:65" s="2" customFormat="1" ht="24.2" customHeight="1">
      <c r="A164" s="26"/>
      <c r="B164" s="134"/>
      <c r="C164" s="148" t="s">
        <v>127</v>
      </c>
      <c r="D164" s="148" t="s">
        <v>124</v>
      </c>
      <c r="E164" s="149" t="s">
        <v>251</v>
      </c>
      <c r="F164" s="150" t="s">
        <v>252</v>
      </c>
      <c r="G164" s="151" t="s">
        <v>117</v>
      </c>
      <c r="H164" s="152">
        <v>22.82</v>
      </c>
      <c r="I164" s="153"/>
      <c r="J164" s="153"/>
      <c r="K164" s="154"/>
      <c r="L164" s="155"/>
      <c r="M164" s="156" t="s">
        <v>1</v>
      </c>
      <c r="N164" s="157" t="s">
        <v>35</v>
      </c>
      <c r="O164" s="144">
        <v>0</v>
      </c>
      <c r="P164" s="144">
        <f t="shared" si="9"/>
        <v>0</v>
      </c>
      <c r="Q164" s="144">
        <v>6.8999999999999997E-4</v>
      </c>
      <c r="R164" s="144">
        <f t="shared" si="10"/>
        <v>1.5745800000000001E-2</v>
      </c>
      <c r="S164" s="144">
        <v>0</v>
      </c>
      <c r="T164" s="145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46" t="s">
        <v>127</v>
      </c>
      <c r="AT164" s="146" t="s">
        <v>124</v>
      </c>
      <c r="AU164" s="146" t="s">
        <v>110</v>
      </c>
      <c r="AY164" s="14" t="s">
        <v>111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4" t="s">
        <v>110</v>
      </c>
      <c r="BK164" s="147">
        <f t="shared" si="17"/>
        <v>0</v>
      </c>
      <c r="BL164" s="14" t="s">
        <v>118</v>
      </c>
      <c r="BM164" s="146" t="s">
        <v>253</v>
      </c>
    </row>
    <row r="165" spans="1:65" s="2" customFormat="1" ht="24.2" customHeight="1">
      <c r="A165" s="26"/>
      <c r="B165" s="134"/>
      <c r="C165" s="148" t="s">
        <v>254</v>
      </c>
      <c r="D165" s="148" t="s">
        <v>124</v>
      </c>
      <c r="E165" s="149" t="s">
        <v>255</v>
      </c>
      <c r="F165" s="150" t="s">
        <v>256</v>
      </c>
      <c r="G165" s="151" t="s">
        <v>257</v>
      </c>
      <c r="H165" s="152">
        <v>44.948</v>
      </c>
      <c r="I165" s="153"/>
      <c r="J165" s="153"/>
      <c r="K165" s="154"/>
      <c r="L165" s="155"/>
      <c r="M165" s="156" t="s">
        <v>1</v>
      </c>
      <c r="N165" s="157" t="s">
        <v>35</v>
      </c>
      <c r="O165" s="144">
        <v>0</v>
      </c>
      <c r="P165" s="144">
        <f t="shared" si="9"/>
        <v>0</v>
      </c>
      <c r="Q165" s="144">
        <v>1E-3</v>
      </c>
      <c r="R165" s="144">
        <f t="shared" si="10"/>
        <v>4.4948000000000002E-2</v>
      </c>
      <c r="S165" s="144">
        <v>0</v>
      </c>
      <c r="T165" s="145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46" t="s">
        <v>127</v>
      </c>
      <c r="AT165" s="146" t="s">
        <v>124</v>
      </c>
      <c r="AU165" s="146" t="s">
        <v>110</v>
      </c>
      <c r="AY165" s="14" t="s">
        <v>111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4" t="s">
        <v>110</v>
      </c>
      <c r="BK165" s="147">
        <f t="shared" si="17"/>
        <v>0</v>
      </c>
      <c r="BL165" s="14" t="s">
        <v>118</v>
      </c>
      <c r="BM165" s="146" t="s">
        <v>258</v>
      </c>
    </row>
    <row r="166" spans="1:65" s="2" customFormat="1" ht="14.45" customHeight="1">
      <c r="A166" s="26"/>
      <c r="B166" s="134"/>
      <c r="C166" s="135" t="s">
        <v>259</v>
      </c>
      <c r="D166" s="135" t="s">
        <v>114</v>
      </c>
      <c r="E166" s="136" t="s">
        <v>260</v>
      </c>
      <c r="F166" s="137" t="s">
        <v>261</v>
      </c>
      <c r="G166" s="138" t="s">
        <v>143</v>
      </c>
      <c r="H166" s="139">
        <v>45</v>
      </c>
      <c r="I166" s="140"/>
      <c r="J166" s="140"/>
      <c r="K166" s="141"/>
      <c r="L166" s="27"/>
      <c r="M166" s="142" t="s">
        <v>1</v>
      </c>
      <c r="N166" s="143" t="s">
        <v>35</v>
      </c>
      <c r="O166" s="144">
        <v>0.40100000000000002</v>
      </c>
      <c r="P166" s="144">
        <f t="shared" si="9"/>
        <v>18.045000000000002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46" t="s">
        <v>118</v>
      </c>
      <c r="AT166" s="146" t="s">
        <v>114</v>
      </c>
      <c r="AU166" s="146" t="s">
        <v>110</v>
      </c>
      <c r="AY166" s="14" t="s">
        <v>111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4" t="s">
        <v>110</v>
      </c>
      <c r="BK166" s="147">
        <f t="shared" si="17"/>
        <v>0</v>
      </c>
      <c r="BL166" s="14" t="s">
        <v>118</v>
      </c>
      <c r="BM166" s="146" t="s">
        <v>262</v>
      </c>
    </row>
    <row r="167" spans="1:65" s="2" customFormat="1" ht="14.45" customHeight="1">
      <c r="A167" s="26"/>
      <c r="B167" s="134"/>
      <c r="C167" s="135" t="s">
        <v>263</v>
      </c>
      <c r="D167" s="135" t="s">
        <v>114</v>
      </c>
      <c r="E167" s="136" t="s">
        <v>264</v>
      </c>
      <c r="F167" s="137" t="s">
        <v>265</v>
      </c>
      <c r="G167" s="138" t="s">
        <v>143</v>
      </c>
      <c r="H167" s="139">
        <v>3</v>
      </c>
      <c r="I167" s="140"/>
      <c r="J167" s="140"/>
      <c r="K167" s="141"/>
      <c r="L167" s="27"/>
      <c r="M167" s="142" t="s">
        <v>1</v>
      </c>
      <c r="N167" s="143" t="s">
        <v>35</v>
      </c>
      <c r="O167" s="144">
        <v>0.40100000000000002</v>
      </c>
      <c r="P167" s="144">
        <f t="shared" si="9"/>
        <v>1.2030000000000001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46" t="s">
        <v>118</v>
      </c>
      <c r="AT167" s="146" t="s">
        <v>114</v>
      </c>
      <c r="AU167" s="146" t="s">
        <v>110</v>
      </c>
      <c r="AY167" s="14" t="s">
        <v>111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4" t="s">
        <v>110</v>
      </c>
      <c r="BK167" s="147">
        <f t="shared" si="17"/>
        <v>0</v>
      </c>
      <c r="BL167" s="14" t="s">
        <v>118</v>
      </c>
      <c r="BM167" s="146" t="s">
        <v>266</v>
      </c>
    </row>
    <row r="168" spans="1:65" s="2" customFormat="1" ht="14.45" customHeight="1">
      <c r="A168" s="26"/>
      <c r="B168" s="134"/>
      <c r="C168" s="135" t="s">
        <v>267</v>
      </c>
      <c r="D168" s="135" t="s">
        <v>114</v>
      </c>
      <c r="E168" s="136" t="s">
        <v>268</v>
      </c>
      <c r="F168" s="137" t="s">
        <v>269</v>
      </c>
      <c r="G168" s="138" t="s">
        <v>143</v>
      </c>
      <c r="H168" s="139">
        <v>1</v>
      </c>
      <c r="I168" s="140"/>
      <c r="J168" s="140"/>
      <c r="K168" s="141"/>
      <c r="L168" s="27"/>
      <c r="M168" s="142" t="s">
        <v>1</v>
      </c>
      <c r="N168" s="143" t="s">
        <v>35</v>
      </c>
      <c r="O168" s="144">
        <v>0.52900000000000003</v>
      </c>
      <c r="P168" s="144">
        <f t="shared" si="9"/>
        <v>0.52900000000000003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46" t="s">
        <v>118</v>
      </c>
      <c r="AT168" s="146" t="s">
        <v>114</v>
      </c>
      <c r="AU168" s="146" t="s">
        <v>110</v>
      </c>
      <c r="AY168" s="14" t="s">
        <v>111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4" t="s">
        <v>110</v>
      </c>
      <c r="BK168" s="147">
        <f t="shared" si="17"/>
        <v>0</v>
      </c>
      <c r="BL168" s="14" t="s">
        <v>118</v>
      </c>
      <c r="BM168" s="146" t="s">
        <v>270</v>
      </c>
    </row>
    <row r="169" spans="1:65" s="2" customFormat="1" ht="24.2" customHeight="1">
      <c r="A169" s="26"/>
      <c r="B169" s="134"/>
      <c r="C169" s="135" t="s">
        <v>271</v>
      </c>
      <c r="D169" s="135" t="s">
        <v>114</v>
      </c>
      <c r="E169" s="136" t="s">
        <v>272</v>
      </c>
      <c r="F169" s="137" t="s">
        <v>273</v>
      </c>
      <c r="G169" s="138" t="s">
        <v>143</v>
      </c>
      <c r="H169" s="139">
        <v>35</v>
      </c>
      <c r="I169" s="140"/>
      <c r="J169" s="140"/>
      <c r="K169" s="141"/>
      <c r="L169" s="27"/>
      <c r="M169" s="142" t="s">
        <v>1</v>
      </c>
      <c r="N169" s="143" t="s">
        <v>35</v>
      </c>
      <c r="O169" s="144">
        <v>0.2177</v>
      </c>
      <c r="P169" s="144">
        <f t="shared" si="9"/>
        <v>7.6195000000000004</v>
      </c>
      <c r="Q169" s="144">
        <v>1.2852E-4</v>
      </c>
      <c r="R169" s="144">
        <f t="shared" si="10"/>
        <v>4.4981999999999999E-3</v>
      </c>
      <c r="S169" s="144">
        <v>0</v>
      </c>
      <c r="T169" s="145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46" t="s">
        <v>118</v>
      </c>
      <c r="AT169" s="146" t="s">
        <v>114</v>
      </c>
      <c r="AU169" s="146" t="s">
        <v>110</v>
      </c>
      <c r="AY169" s="14" t="s">
        <v>111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4" t="s">
        <v>110</v>
      </c>
      <c r="BK169" s="147">
        <f t="shared" si="17"/>
        <v>0</v>
      </c>
      <c r="BL169" s="14" t="s">
        <v>118</v>
      </c>
      <c r="BM169" s="146" t="s">
        <v>274</v>
      </c>
    </row>
    <row r="170" spans="1:65" s="2" customFormat="1" ht="24.2" customHeight="1">
      <c r="A170" s="26"/>
      <c r="B170" s="134"/>
      <c r="C170" s="148" t="s">
        <v>275</v>
      </c>
      <c r="D170" s="148" t="s">
        <v>124</v>
      </c>
      <c r="E170" s="149" t="s">
        <v>276</v>
      </c>
      <c r="F170" s="150" t="s">
        <v>277</v>
      </c>
      <c r="G170" s="151" t="s">
        <v>143</v>
      </c>
      <c r="H170" s="152">
        <v>35</v>
      </c>
      <c r="I170" s="153"/>
      <c r="J170" s="153"/>
      <c r="K170" s="154"/>
      <c r="L170" s="155"/>
      <c r="M170" s="156" t="s">
        <v>1</v>
      </c>
      <c r="N170" s="157" t="s">
        <v>35</v>
      </c>
      <c r="O170" s="144">
        <v>0</v>
      </c>
      <c r="P170" s="144">
        <f t="shared" si="9"/>
        <v>0</v>
      </c>
      <c r="Q170" s="144">
        <v>2.5000000000000001E-4</v>
      </c>
      <c r="R170" s="144">
        <f t="shared" si="10"/>
        <v>8.7500000000000008E-3</v>
      </c>
      <c r="S170" s="144">
        <v>0</v>
      </c>
      <c r="T170" s="145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46" t="s">
        <v>127</v>
      </c>
      <c r="AT170" s="146" t="s">
        <v>124</v>
      </c>
      <c r="AU170" s="146" t="s">
        <v>110</v>
      </c>
      <c r="AY170" s="14" t="s">
        <v>111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4" t="s">
        <v>110</v>
      </c>
      <c r="BK170" s="147">
        <f t="shared" si="17"/>
        <v>0</v>
      </c>
      <c r="BL170" s="14" t="s">
        <v>118</v>
      </c>
      <c r="BM170" s="146" t="s">
        <v>278</v>
      </c>
    </row>
    <row r="171" spans="1:65" s="2" customFormat="1" ht="24.2" customHeight="1">
      <c r="A171" s="26"/>
      <c r="B171" s="134"/>
      <c r="C171" s="135" t="s">
        <v>279</v>
      </c>
      <c r="D171" s="135" t="s">
        <v>114</v>
      </c>
      <c r="E171" s="136" t="s">
        <v>280</v>
      </c>
      <c r="F171" s="137" t="s">
        <v>281</v>
      </c>
      <c r="G171" s="138" t="s">
        <v>143</v>
      </c>
      <c r="H171" s="139">
        <v>3</v>
      </c>
      <c r="I171" s="140"/>
      <c r="J171" s="140"/>
      <c r="K171" s="141"/>
      <c r="L171" s="27"/>
      <c r="M171" s="142" t="s">
        <v>1</v>
      </c>
      <c r="N171" s="143" t="s">
        <v>35</v>
      </c>
      <c r="O171" s="144">
        <v>0.22758999999999999</v>
      </c>
      <c r="P171" s="144">
        <f t="shared" si="9"/>
        <v>0.68276999999999999</v>
      </c>
      <c r="Q171" s="144">
        <v>5.1740000000000003E-5</v>
      </c>
      <c r="R171" s="144">
        <f t="shared" si="10"/>
        <v>1.5522000000000002E-4</v>
      </c>
      <c r="S171" s="144">
        <v>0</v>
      </c>
      <c r="T171" s="145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46" t="s">
        <v>118</v>
      </c>
      <c r="AT171" s="146" t="s">
        <v>114</v>
      </c>
      <c r="AU171" s="146" t="s">
        <v>110</v>
      </c>
      <c r="AY171" s="14" t="s">
        <v>111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4" t="s">
        <v>110</v>
      </c>
      <c r="BK171" s="147">
        <f t="shared" si="17"/>
        <v>0</v>
      </c>
      <c r="BL171" s="14" t="s">
        <v>118</v>
      </c>
      <c r="BM171" s="146" t="s">
        <v>282</v>
      </c>
    </row>
    <row r="172" spans="1:65" s="2" customFormat="1" ht="24.2" customHeight="1">
      <c r="A172" s="26"/>
      <c r="B172" s="134"/>
      <c r="C172" s="148" t="s">
        <v>283</v>
      </c>
      <c r="D172" s="148" t="s">
        <v>124</v>
      </c>
      <c r="E172" s="149" t="s">
        <v>284</v>
      </c>
      <c r="F172" s="150" t="s">
        <v>285</v>
      </c>
      <c r="G172" s="151" t="s">
        <v>143</v>
      </c>
      <c r="H172" s="152">
        <v>3</v>
      </c>
      <c r="I172" s="153"/>
      <c r="J172" s="153"/>
      <c r="K172" s="154"/>
      <c r="L172" s="155"/>
      <c r="M172" s="156" t="s">
        <v>1</v>
      </c>
      <c r="N172" s="157" t="s">
        <v>35</v>
      </c>
      <c r="O172" s="144">
        <v>0</v>
      </c>
      <c r="P172" s="144">
        <f t="shared" si="9"/>
        <v>0</v>
      </c>
      <c r="Q172" s="144">
        <v>5.9999999999999995E-4</v>
      </c>
      <c r="R172" s="144">
        <f t="shared" si="10"/>
        <v>1.8E-3</v>
      </c>
      <c r="S172" s="144">
        <v>0</v>
      </c>
      <c r="T172" s="145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46" t="s">
        <v>127</v>
      </c>
      <c r="AT172" s="146" t="s">
        <v>124</v>
      </c>
      <c r="AU172" s="146" t="s">
        <v>110</v>
      </c>
      <c r="AY172" s="14" t="s">
        <v>111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4" t="s">
        <v>110</v>
      </c>
      <c r="BK172" s="147">
        <f t="shared" si="17"/>
        <v>0</v>
      </c>
      <c r="BL172" s="14" t="s">
        <v>118</v>
      </c>
      <c r="BM172" s="146" t="s">
        <v>286</v>
      </c>
    </row>
    <row r="173" spans="1:65" s="2" customFormat="1" ht="24.2" customHeight="1">
      <c r="A173" s="26"/>
      <c r="B173" s="134"/>
      <c r="C173" s="135" t="s">
        <v>287</v>
      </c>
      <c r="D173" s="135" t="s">
        <v>114</v>
      </c>
      <c r="E173" s="136" t="s">
        <v>288</v>
      </c>
      <c r="F173" s="137" t="s">
        <v>289</v>
      </c>
      <c r="G173" s="138" t="s">
        <v>143</v>
      </c>
      <c r="H173" s="139">
        <v>2</v>
      </c>
      <c r="I173" s="140"/>
      <c r="J173" s="140"/>
      <c r="K173" s="141"/>
      <c r="L173" s="27"/>
      <c r="M173" s="142" t="s">
        <v>1</v>
      </c>
      <c r="N173" s="143" t="s">
        <v>35</v>
      </c>
      <c r="O173" s="144">
        <v>0.26961000000000002</v>
      </c>
      <c r="P173" s="144">
        <f t="shared" si="9"/>
        <v>0.53922000000000003</v>
      </c>
      <c r="Q173" s="144">
        <v>6.0000000000000002E-5</v>
      </c>
      <c r="R173" s="144">
        <f t="shared" si="10"/>
        <v>1.2E-4</v>
      </c>
      <c r="S173" s="144">
        <v>0</v>
      </c>
      <c r="T173" s="145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46" t="s">
        <v>118</v>
      </c>
      <c r="AT173" s="146" t="s">
        <v>114</v>
      </c>
      <c r="AU173" s="146" t="s">
        <v>110</v>
      </c>
      <c r="AY173" s="14" t="s">
        <v>111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4" t="s">
        <v>110</v>
      </c>
      <c r="BK173" s="147">
        <f t="shared" si="17"/>
        <v>0</v>
      </c>
      <c r="BL173" s="14" t="s">
        <v>118</v>
      </c>
      <c r="BM173" s="146" t="s">
        <v>290</v>
      </c>
    </row>
    <row r="174" spans="1:65" s="2" customFormat="1" ht="14.45" customHeight="1">
      <c r="A174" s="26"/>
      <c r="B174" s="134"/>
      <c r="C174" s="148" t="s">
        <v>291</v>
      </c>
      <c r="D174" s="148" t="s">
        <v>124</v>
      </c>
      <c r="E174" s="149" t="s">
        <v>292</v>
      </c>
      <c r="F174" s="150" t="s">
        <v>293</v>
      </c>
      <c r="G174" s="151" t="s">
        <v>143</v>
      </c>
      <c r="H174" s="152">
        <v>2</v>
      </c>
      <c r="I174" s="153"/>
      <c r="J174" s="153"/>
      <c r="K174" s="154"/>
      <c r="L174" s="155"/>
      <c r="M174" s="156" t="s">
        <v>1</v>
      </c>
      <c r="N174" s="157" t="s">
        <v>35</v>
      </c>
      <c r="O174" s="144">
        <v>0</v>
      </c>
      <c r="P174" s="144">
        <f t="shared" si="9"/>
        <v>0</v>
      </c>
      <c r="Q174" s="144">
        <v>2.3500000000000001E-3</v>
      </c>
      <c r="R174" s="144">
        <f t="shared" si="10"/>
        <v>4.7000000000000002E-3</v>
      </c>
      <c r="S174" s="144">
        <v>0</v>
      </c>
      <c r="T174" s="145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46" t="s">
        <v>127</v>
      </c>
      <c r="AT174" s="146" t="s">
        <v>124</v>
      </c>
      <c r="AU174" s="146" t="s">
        <v>110</v>
      </c>
      <c r="AY174" s="14" t="s">
        <v>111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4" t="s">
        <v>110</v>
      </c>
      <c r="BK174" s="147">
        <f t="shared" si="17"/>
        <v>0</v>
      </c>
      <c r="BL174" s="14" t="s">
        <v>118</v>
      </c>
      <c r="BM174" s="146" t="s">
        <v>294</v>
      </c>
    </row>
    <row r="175" spans="1:65" s="2" customFormat="1" ht="24.2" customHeight="1">
      <c r="A175" s="26"/>
      <c r="B175" s="134"/>
      <c r="C175" s="135" t="s">
        <v>295</v>
      </c>
      <c r="D175" s="135" t="s">
        <v>114</v>
      </c>
      <c r="E175" s="136" t="s">
        <v>296</v>
      </c>
      <c r="F175" s="137" t="s">
        <v>297</v>
      </c>
      <c r="G175" s="138" t="s">
        <v>143</v>
      </c>
      <c r="H175" s="139">
        <v>1</v>
      </c>
      <c r="I175" s="140"/>
      <c r="J175" s="140"/>
      <c r="K175" s="141"/>
      <c r="L175" s="27"/>
      <c r="M175" s="142" t="s">
        <v>1</v>
      </c>
      <c r="N175" s="143" t="s">
        <v>35</v>
      </c>
      <c r="O175" s="144">
        <v>0.23613000000000001</v>
      </c>
      <c r="P175" s="144">
        <f t="shared" si="9"/>
        <v>0.23613000000000001</v>
      </c>
      <c r="Q175" s="144">
        <v>5.0000000000000002E-5</v>
      </c>
      <c r="R175" s="144">
        <f t="shared" si="10"/>
        <v>5.0000000000000002E-5</v>
      </c>
      <c r="S175" s="144">
        <v>0</v>
      </c>
      <c r="T175" s="145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46" t="s">
        <v>118</v>
      </c>
      <c r="AT175" s="146" t="s">
        <v>114</v>
      </c>
      <c r="AU175" s="146" t="s">
        <v>110</v>
      </c>
      <c r="AY175" s="14" t="s">
        <v>111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4" t="s">
        <v>110</v>
      </c>
      <c r="BK175" s="147">
        <f t="shared" si="17"/>
        <v>0</v>
      </c>
      <c r="BL175" s="14" t="s">
        <v>118</v>
      </c>
      <c r="BM175" s="146" t="s">
        <v>298</v>
      </c>
    </row>
    <row r="176" spans="1:65" s="2" customFormat="1" ht="24.2" customHeight="1">
      <c r="A176" s="26"/>
      <c r="B176" s="134"/>
      <c r="C176" s="148" t="s">
        <v>299</v>
      </c>
      <c r="D176" s="148" t="s">
        <v>124</v>
      </c>
      <c r="E176" s="149" t="s">
        <v>300</v>
      </c>
      <c r="F176" s="150" t="s">
        <v>301</v>
      </c>
      <c r="G176" s="151" t="s">
        <v>143</v>
      </c>
      <c r="H176" s="152">
        <v>1</v>
      </c>
      <c r="I176" s="153"/>
      <c r="J176" s="153"/>
      <c r="K176" s="154"/>
      <c r="L176" s="155"/>
      <c r="M176" s="156" t="s">
        <v>1</v>
      </c>
      <c r="N176" s="157" t="s">
        <v>35</v>
      </c>
      <c r="O176" s="144">
        <v>0</v>
      </c>
      <c r="P176" s="144">
        <f t="shared" si="9"/>
        <v>0</v>
      </c>
      <c r="Q176" s="144">
        <v>1.125E-2</v>
      </c>
      <c r="R176" s="144">
        <f t="shared" si="10"/>
        <v>1.125E-2</v>
      </c>
      <c r="S176" s="144">
        <v>0</v>
      </c>
      <c r="T176" s="145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46" t="s">
        <v>127</v>
      </c>
      <c r="AT176" s="146" t="s">
        <v>124</v>
      </c>
      <c r="AU176" s="146" t="s">
        <v>110</v>
      </c>
      <c r="AY176" s="14" t="s">
        <v>111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4" t="s">
        <v>110</v>
      </c>
      <c r="BK176" s="147">
        <f t="shared" si="17"/>
        <v>0</v>
      </c>
      <c r="BL176" s="14" t="s">
        <v>118</v>
      </c>
      <c r="BM176" s="146" t="s">
        <v>302</v>
      </c>
    </row>
    <row r="177" spans="1:65" s="2" customFormat="1" ht="14.45" customHeight="1">
      <c r="A177" s="26"/>
      <c r="B177" s="134"/>
      <c r="C177" s="135" t="s">
        <v>303</v>
      </c>
      <c r="D177" s="135" t="s">
        <v>114</v>
      </c>
      <c r="E177" s="136" t="s">
        <v>304</v>
      </c>
      <c r="F177" s="137" t="s">
        <v>305</v>
      </c>
      <c r="G177" s="138" t="s">
        <v>143</v>
      </c>
      <c r="H177" s="139">
        <v>1</v>
      </c>
      <c r="I177" s="140"/>
      <c r="J177" s="140"/>
      <c r="K177" s="141"/>
      <c r="L177" s="27"/>
      <c r="M177" s="142" t="s">
        <v>1</v>
      </c>
      <c r="N177" s="143" t="s">
        <v>35</v>
      </c>
      <c r="O177" s="144">
        <v>0.26917999999999997</v>
      </c>
      <c r="P177" s="144">
        <f t="shared" si="9"/>
        <v>0.26917999999999997</v>
      </c>
      <c r="Q177" s="144">
        <v>6.0000000000000002E-5</v>
      </c>
      <c r="R177" s="144">
        <f t="shared" si="10"/>
        <v>6.0000000000000002E-5</v>
      </c>
      <c r="S177" s="144">
        <v>0</v>
      </c>
      <c r="T177" s="145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46" t="s">
        <v>118</v>
      </c>
      <c r="AT177" s="146" t="s">
        <v>114</v>
      </c>
      <c r="AU177" s="146" t="s">
        <v>110</v>
      </c>
      <c r="AY177" s="14" t="s">
        <v>111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4" t="s">
        <v>110</v>
      </c>
      <c r="BK177" s="147">
        <f t="shared" si="17"/>
        <v>0</v>
      </c>
      <c r="BL177" s="14" t="s">
        <v>118</v>
      </c>
      <c r="BM177" s="146" t="s">
        <v>306</v>
      </c>
    </row>
    <row r="178" spans="1:65" s="2" customFormat="1" ht="24.2" customHeight="1">
      <c r="A178" s="26"/>
      <c r="B178" s="134"/>
      <c r="C178" s="148" t="s">
        <v>307</v>
      </c>
      <c r="D178" s="148" t="s">
        <v>124</v>
      </c>
      <c r="E178" s="149" t="s">
        <v>308</v>
      </c>
      <c r="F178" s="150" t="s">
        <v>309</v>
      </c>
      <c r="G178" s="151" t="s">
        <v>143</v>
      </c>
      <c r="H178" s="152">
        <v>1</v>
      </c>
      <c r="I178" s="153"/>
      <c r="J178" s="153"/>
      <c r="K178" s="154"/>
      <c r="L178" s="155"/>
      <c r="M178" s="156" t="s">
        <v>1</v>
      </c>
      <c r="N178" s="157" t="s">
        <v>35</v>
      </c>
      <c r="O178" s="144">
        <v>0</v>
      </c>
      <c r="P178" s="144">
        <f t="shared" si="9"/>
        <v>0</v>
      </c>
      <c r="Q178" s="144">
        <v>1.57E-3</v>
      </c>
      <c r="R178" s="144">
        <f t="shared" si="10"/>
        <v>1.57E-3</v>
      </c>
      <c r="S178" s="144">
        <v>0</v>
      </c>
      <c r="T178" s="145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46" t="s">
        <v>127</v>
      </c>
      <c r="AT178" s="146" t="s">
        <v>124</v>
      </c>
      <c r="AU178" s="146" t="s">
        <v>110</v>
      </c>
      <c r="AY178" s="14" t="s">
        <v>111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4" t="s">
        <v>110</v>
      </c>
      <c r="BK178" s="147">
        <f t="shared" si="17"/>
        <v>0</v>
      </c>
      <c r="BL178" s="14" t="s">
        <v>118</v>
      </c>
      <c r="BM178" s="146" t="s">
        <v>310</v>
      </c>
    </row>
    <row r="179" spans="1:65" s="2" customFormat="1" ht="24.2" customHeight="1">
      <c r="A179" s="26"/>
      <c r="B179" s="134"/>
      <c r="C179" s="135" t="s">
        <v>311</v>
      </c>
      <c r="D179" s="135" t="s">
        <v>114</v>
      </c>
      <c r="E179" s="136" t="s">
        <v>312</v>
      </c>
      <c r="F179" s="137" t="s">
        <v>313</v>
      </c>
      <c r="G179" s="138" t="s">
        <v>314</v>
      </c>
      <c r="H179" s="139">
        <v>3</v>
      </c>
      <c r="I179" s="140"/>
      <c r="J179" s="140"/>
      <c r="K179" s="141"/>
      <c r="L179" s="27"/>
      <c r="M179" s="142" t="s">
        <v>1</v>
      </c>
      <c r="N179" s="143" t="s">
        <v>35</v>
      </c>
      <c r="O179" s="144">
        <v>0.94033</v>
      </c>
      <c r="P179" s="144">
        <f t="shared" si="9"/>
        <v>2.8209900000000001</v>
      </c>
      <c r="Q179" s="144">
        <v>2.6049999999999999E-4</v>
      </c>
      <c r="R179" s="144">
        <f t="shared" si="10"/>
        <v>7.8149999999999997E-4</v>
      </c>
      <c r="S179" s="144">
        <v>0</v>
      </c>
      <c r="T179" s="145">
        <f t="shared" si="11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46" t="s">
        <v>118</v>
      </c>
      <c r="AT179" s="146" t="s">
        <v>114</v>
      </c>
      <c r="AU179" s="146" t="s">
        <v>110</v>
      </c>
      <c r="AY179" s="14" t="s">
        <v>111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4" t="s">
        <v>110</v>
      </c>
      <c r="BK179" s="147">
        <f t="shared" si="17"/>
        <v>0</v>
      </c>
      <c r="BL179" s="14" t="s">
        <v>118</v>
      </c>
      <c r="BM179" s="146" t="s">
        <v>315</v>
      </c>
    </row>
    <row r="180" spans="1:65" s="2" customFormat="1" ht="14.45" customHeight="1">
      <c r="A180" s="26"/>
      <c r="B180" s="134"/>
      <c r="C180" s="148" t="s">
        <v>316</v>
      </c>
      <c r="D180" s="148" t="s">
        <v>124</v>
      </c>
      <c r="E180" s="149" t="s">
        <v>317</v>
      </c>
      <c r="F180" s="150" t="s">
        <v>318</v>
      </c>
      <c r="G180" s="151" t="s">
        <v>143</v>
      </c>
      <c r="H180" s="152">
        <v>3</v>
      </c>
      <c r="I180" s="153"/>
      <c r="J180" s="153"/>
      <c r="K180" s="154"/>
      <c r="L180" s="155"/>
      <c r="M180" s="156" t="s">
        <v>1</v>
      </c>
      <c r="N180" s="157" t="s">
        <v>35</v>
      </c>
      <c r="O180" s="144">
        <v>0</v>
      </c>
      <c r="P180" s="144">
        <f t="shared" si="9"/>
        <v>0</v>
      </c>
      <c r="Q180" s="144">
        <v>1.8499999999999999E-2</v>
      </c>
      <c r="R180" s="144">
        <f t="shared" si="10"/>
        <v>5.5499999999999994E-2</v>
      </c>
      <c r="S180" s="144">
        <v>0</v>
      </c>
      <c r="T180" s="145">
        <f t="shared" si="11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46" t="s">
        <v>127</v>
      </c>
      <c r="AT180" s="146" t="s">
        <v>124</v>
      </c>
      <c r="AU180" s="146" t="s">
        <v>110</v>
      </c>
      <c r="AY180" s="14" t="s">
        <v>111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4" t="s">
        <v>110</v>
      </c>
      <c r="BK180" s="147">
        <f t="shared" si="17"/>
        <v>0</v>
      </c>
      <c r="BL180" s="14" t="s">
        <v>118</v>
      </c>
      <c r="BM180" s="146" t="s">
        <v>319</v>
      </c>
    </row>
    <row r="181" spans="1:65" s="2" customFormat="1" ht="14.45" customHeight="1">
      <c r="A181" s="26"/>
      <c r="B181" s="134"/>
      <c r="C181" s="135" t="s">
        <v>320</v>
      </c>
      <c r="D181" s="135" t="s">
        <v>114</v>
      </c>
      <c r="E181" s="136" t="s">
        <v>321</v>
      </c>
      <c r="F181" s="137" t="s">
        <v>322</v>
      </c>
      <c r="G181" s="138" t="s">
        <v>117</v>
      </c>
      <c r="H181" s="139">
        <v>299.654</v>
      </c>
      <c r="I181" s="140"/>
      <c r="J181" s="140"/>
      <c r="K181" s="141"/>
      <c r="L181" s="27"/>
      <c r="M181" s="142" t="s">
        <v>1</v>
      </c>
      <c r="N181" s="143" t="s">
        <v>35</v>
      </c>
      <c r="O181" s="144">
        <v>6.3969999999999999E-2</v>
      </c>
      <c r="P181" s="144">
        <f t="shared" si="9"/>
        <v>19.168866380000001</v>
      </c>
      <c r="Q181" s="144">
        <v>1.8652E-4</v>
      </c>
      <c r="R181" s="144">
        <f t="shared" si="10"/>
        <v>5.5891464080000001E-2</v>
      </c>
      <c r="S181" s="144">
        <v>0</v>
      </c>
      <c r="T181" s="145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46" t="s">
        <v>118</v>
      </c>
      <c r="AT181" s="146" t="s">
        <v>114</v>
      </c>
      <c r="AU181" s="146" t="s">
        <v>110</v>
      </c>
      <c r="AY181" s="14" t="s">
        <v>111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4" t="s">
        <v>110</v>
      </c>
      <c r="BK181" s="147">
        <f t="shared" si="17"/>
        <v>0</v>
      </c>
      <c r="BL181" s="14" t="s">
        <v>118</v>
      </c>
      <c r="BM181" s="146" t="s">
        <v>323</v>
      </c>
    </row>
    <row r="182" spans="1:65" s="2" customFormat="1" ht="24.2" customHeight="1">
      <c r="A182" s="26"/>
      <c r="B182" s="134"/>
      <c r="C182" s="135" t="s">
        <v>324</v>
      </c>
      <c r="D182" s="135" t="s">
        <v>114</v>
      </c>
      <c r="E182" s="136" t="s">
        <v>325</v>
      </c>
      <c r="F182" s="137" t="s">
        <v>326</v>
      </c>
      <c r="G182" s="138" t="s">
        <v>117</v>
      </c>
      <c r="H182" s="139">
        <v>299.654</v>
      </c>
      <c r="I182" s="140"/>
      <c r="J182" s="140"/>
      <c r="K182" s="141"/>
      <c r="L182" s="27"/>
      <c r="M182" s="142" t="s">
        <v>1</v>
      </c>
      <c r="N182" s="143" t="s">
        <v>35</v>
      </c>
      <c r="O182" s="144">
        <v>5.8049999999999997E-2</v>
      </c>
      <c r="P182" s="144">
        <f t="shared" si="9"/>
        <v>17.394914699999998</v>
      </c>
      <c r="Q182" s="144">
        <v>1.0000000000000001E-5</v>
      </c>
      <c r="R182" s="144">
        <f t="shared" si="10"/>
        <v>2.9965400000000002E-3</v>
      </c>
      <c r="S182" s="144">
        <v>0</v>
      </c>
      <c r="T182" s="145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46" t="s">
        <v>118</v>
      </c>
      <c r="AT182" s="146" t="s">
        <v>114</v>
      </c>
      <c r="AU182" s="146" t="s">
        <v>110</v>
      </c>
      <c r="AY182" s="14" t="s">
        <v>111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4" t="s">
        <v>110</v>
      </c>
      <c r="BK182" s="147">
        <f t="shared" si="17"/>
        <v>0</v>
      </c>
      <c r="BL182" s="14" t="s">
        <v>118</v>
      </c>
      <c r="BM182" s="146" t="s">
        <v>327</v>
      </c>
    </row>
    <row r="183" spans="1:65" s="2" customFormat="1" ht="24.2" customHeight="1">
      <c r="A183" s="26"/>
      <c r="B183" s="134"/>
      <c r="C183" s="135" t="s">
        <v>328</v>
      </c>
      <c r="D183" s="135" t="s">
        <v>114</v>
      </c>
      <c r="E183" s="136" t="s">
        <v>329</v>
      </c>
      <c r="F183" s="137" t="s">
        <v>330</v>
      </c>
      <c r="G183" s="138" t="s">
        <v>136</v>
      </c>
      <c r="H183" s="139">
        <v>0.33500000000000002</v>
      </c>
      <c r="I183" s="140"/>
      <c r="J183" s="140"/>
      <c r="K183" s="141"/>
      <c r="L183" s="27"/>
      <c r="M183" s="142" t="s">
        <v>1</v>
      </c>
      <c r="N183" s="143" t="s">
        <v>35</v>
      </c>
      <c r="O183" s="144">
        <v>1.3480000000000001</v>
      </c>
      <c r="P183" s="144">
        <f t="shared" si="9"/>
        <v>0.45158000000000004</v>
      </c>
      <c r="Q183" s="144">
        <v>0</v>
      </c>
      <c r="R183" s="144">
        <f t="shared" si="10"/>
        <v>0</v>
      </c>
      <c r="S183" s="144">
        <v>0</v>
      </c>
      <c r="T183" s="145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46" t="s">
        <v>118</v>
      </c>
      <c r="AT183" s="146" t="s">
        <v>114</v>
      </c>
      <c r="AU183" s="146" t="s">
        <v>110</v>
      </c>
      <c r="AY183" s="14" t="s">
        <v>111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4" t="s">
        <v>110</v>
      </c>
      <c r="BK183" s="147">
        <f t="shared" si="17"/>
        <v>0</v>
      </c>
      <c r="BL183" s="14" t="s">
        <v>118</v>
      </c>
      <c r="BM183" s="146" t="s">
        <v>331</v>
      </c>
    </row>
    <row r="184" spans="1:65" s="12" customFormat="1" ht="22.9" customHeight="1">
      <c r="B184" s="122"/>
      <c r="D184" s="123" t="s">
        <v>68</v>
      </c>
      <c r="E184" s="132" t="s">
        <v>332</v>
      </c>
      <c r="F184" s="132" t="s">
        <v>333</v>
      </c>
      <c r="J184" s="133"/>
      <c r="L184" s="122"/>
      <c r="M184" s="126"/>
      <c r="N184" s="127"/>
      <c r="O184" s="127"/>
      <c r="P184" s="128">
        <f>SUM(P185:P186)</f>
        <v>1.8078399999999999</v>
      </c>
      <c r="Q184" s="127"/>
      <c r="R184" s="128">
        <f>SUM(R185:R186)</f>
        <v>0</v>
      </c>
      <c r="S184" s="127"/>
      <c r="T184" s="129">
        <f>SUM(T185:T186)</f>
        <v>0</v>
      </c>
      <c r="AR184" s="123" t="s">
        <v>110</v>
      </c>
      <c r="AT184" s="130" t="s">
        <v>68</v>
      </c>
      <c r="AU184" s="130" t="s">
        <v>77</v>
      </c>
      <c r="AY184" s="123" t="s">
        <v>111</v>
      </c>
      <c r="BK184" s="131">
        <f>SUM(BK185:BK186)</f>
        <v>0</v>
      </c>
    </row>
    <row r="185" spans="1:65" s="2" customFormat="1" ht="24.2" customHeight="1">
      <c r="A185" s="26"/>
      <c r="B185" s="134"/>
      <c r="C185" s="135" t="s">
        <v>334</v>
      </c>
      <c r="D185" s="135" t="s">
        <v>114</v>
      </c>
      <c r="E185" s="136" t="s">
        <v>335</v>
      </c>
      <c r="F185" s="137" t="s">
        <v>336</v>
      </c>
      <c r="G185" s="138" t="s">
        <v>143</v>
      </c>
      <c r="H185" s="139">
        <v>2</v>
      </c>
      <c r="I185" s="140"/>
      <c r="J185" s="140"/>
      <c r="K185" s="141"/>
      <c r="L185" s="27"/>
      <c r="M185" s="142" t="s">
        <v>1</v>
      </c>
      <c r="N185" s="143" t="s">
        <v>35</v>
      </c>
      <c r="O185" s="144">
        <v>0.90391999999999995</v>
      </c>
      <c r="P185" s="144">
        <f>O185*H185</f>
        <v>1.8078399999999999</v>
      </c>
      <c r="Q185" s="144">
        <v>0</v>
      </c>
      <c r="R185" s="144">
        <f>Q185*H185</f>
        <v>0</v>
      </c>
      <c r="S185" s="144">
        <v>0</v>
      </c>
      <c r="T185" s="145">
        <f>S185*H185</f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46" t="s">
        <v>118</v>
      </c>
      <c r="AT185" s="146" t="s">
        <v>114</v>
      </c>
      <c r="AU185" s="146" t="s">
        <v>110</v>
      </c>
      <c r="AY185" s="14" t="s">
        <v>111</v>
      </c>
      <c r="BE185" s="147">
        <f>IF(N185="základná",J185,0)</f>
        <v>0</v>
      </c>
      <c r="BF185" s="147">
        <f>IF(N185="znížená",J185,0)</f>
        <v>0</v>
      </c>
      <c r="BG185" s="147">
        <f>IF(N185="zákl. prenesená",J185,0)</f>
        <v>0</v>
      </c>
      <c r="BH185" s="147">
        <f>IF(N185="zníž. prenesená",J185,0)</f>
        <v>0</v>
      </c>
      <c r="BI185" s="147">
        <f>IF(N185="nulová",J185,0)</f>
        <v>0</v>
      </c>
      <c r="BJ185" s="14" t="s">
        <v>110</v>
      </c>
      <c r="BK185" s="147">
        <f>ROUND(I185*H185,2)</f>
        <v>0</v>
      </c>
      <c r="BL185" s="14" t="s">
        <v>118</v>
      </c>
      <c r="BM185" s="146" t="s">
        <v>337</v>
      </c>
    </row>
    <row r="186" spans="1:65" s="2" customFormat="1" ht="24.2" customHeight="1">
      <c r="A186" s="26"/>
      <c r="B186" s="134"/>
      <c r="C186" s="148" t="s">
        <v>338</v>
      </c>
      <c r="D186" s="148" t="s">
        <v>124</v>
      </c>
      <c r="E186" s="149" t="s">
        <v>339</v>
      </c>
      <c r="F186" s="150" t="s">
        <v>340</v>
      </c>
      <c r="G186" s="151" t="s">
        <v>143</v>
      </c>
      <c r="H186" s="152">
        <v>2</v>
      </c>
      <c r="I186" s="153"/>
      <c r="J186" s="153"/>
      <c r="K186" s="154"/>
      <c r="L186" s="155"/>
      <c r="M186" s="156" t="s">
        <v>1</v>
      </c>
      <c r="N186" s="157" t="s">
        <v>35</v>
      </c>
      <c r="O186" s="144">
        <v>0</v>
      </c>
      <c r="P186" s="144">
        <f>O186*H186</f>
        <v>0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46" t="s">
        <v>127</v>
      </c>
      <c r="AT186" s="146" t="s">
        <v>124</v>
      </c>
      <c r="AU186" s="146" t="s">
        <v>110</v>
      </c>
      <c r="AY186" s="14" t="s">
        <v>111</v>
      </c>
      <c r="BE186" s="147">
        <f>IF(N186="základná",J186,0)</f>
        <v>0</v>
      </c>
      <c r="BF186" s="147">
        <f>IF(N186="znížená",J186,0)</f>
        <v>0</v>
      </c>
      <c r="BG186" s="147">
        <f>IF(N186="zákl. prenesená",J186,0)</f>
        <v>0</v>
      </c>
      <c r="BH186" s="147">
        <f>IF(N186="zníž. prenesená",J186,0)</f>
        <v>0</v>
      </c>
      <c r="BI186" s="147">
        <f>IF(N186="nulová",J186,0)</f>
        <v>0</v>
      </c>
      <c r="BJ186" s="14" t="s">
        <v>110</v>
      </c>
      <c r="BK186" s="147">
        <f>ROUND(I186*H186,2)</f>
        <v>0</v>
      </c>
      <c r="BL186" s="14" t="s">
        <v>118</v>
      </c>
      <c r="BM186" s="146" t="s">
        <v>341</v>
      </c>
    </row>
    <row r="187" spans="1:65" s="12" customFormat="1" ht="22.9" customHeight="1">
      <c r="B187" s="122"/>
      <c r="D187" s="123" t="s">
        <v>68</v>
      </c>
      <c r="E187" s="132" t="s">
        <v>342</v>
      </c>
      <c r="F187" s="132" t="s">
        <v>343</v>
      </c>
      <c r="J187" s="133"/>
      <c r="L187" s="122"/>
      <c r="M187" s="126"/>
      <c r="N187" s="127"/>
      <c r="O187" s="127"/>
      <c r="P187" s="128">
        <f>SUM(P188:P218)</f>
        <v>63.476609999999994</v>
      </c>
      <c r="Q187" s="127"/>
      <c r="R187" s="128">
        <f>SUM(R188:R218)</f>
        <v>0.57028999999999996</v>
      </c>
      <c r="S187" s="127"/>
      <c r="T187" s="129">
        <f>SUM(T188:T218)</f>
        <v>0</v>
      </c>
      <c r="AR187" s="123" t="s">
        <v>110</v>
      </c>
      <c r="AT187" s="130" t="s">
        <v>68</v>
      </c>
      <c r="AU187" s="130" t="s">
        <v>77</v>
      </c>
      <c r="AY187" s="123" t="s">
        <v>111</v>
      </c>
      <c r="BK187" s="131">
        <f>SUM(BK188:BK218)</f>
        <v>0</v>
      </c>
    </row>
    <row r="188" spans="1:65" s="2" customFormat="1" ht="14.45" customHeight="1">
      <c r="A188" s="26"/>
      <c r="B188" s="134"/>
      <c r="C188" s="135" t="s">
        <v>344</v>
      </c>
      <c r="D188" s="135" t="s">
        <v>114</v>
      </c>
      <c r="E188" s="136" t="s">
        <v>345</v>
      </c>
      <c r="F188" s="137" t="s">
        <v>346</v>
      </c>
      <c r="G188" s="138" t="s">
        <v>143</v>
      </c>
      <c r="H188" s="139">
        <v>7</v>
      </c>
      <c r="I188" s="140"/>
      <c r="J188" s="140"/>
      <c r="K188" s="141"/>
      <c r="L188" s="27"/>
      <c r="M188" s="142" t="s">
        <v>1</v>
      </c>
      <c r="N188" s="143" t="s">
        <v>35</v>
      </c>
      <c r="O188" s="144">
        <v>0.84216000000000002</v>
      </c>
      <c r="P188" s="144">
        <f t="shared" ref="P188:P218" si="18">O188*H188</f>
        <v>5.8951200000000004</v>
      </c>
      <c r="Q188" s="144">
        <v>1.7000000000000001E-4</v>
      </c>
      <c r="R188" s="144">
        <f t="shared" ref="R188:R218" si="19">Q188*H188</f>
        <v>1.1900000000000001E-3</v>
      </c>
      <c r="S188" s="144">
        <v>0</v>
      </c>
      <c r="T188" s="145">
        <f t="shared" ref="T188:T218" si="20">S188*H188</f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46" t="s">
        <v>118</v>
      </c>
      <c r="AT188" s="146" t="s">
        <v>114</v>
      </c>
      <c r="AU188" s="146" t="s">
        <v>110</v>
      </c>
      <c r="AY188" s="14" t="s">
        <v>111</v>
      </c>
      <c r="BE188" s="147">
        <f t="shared" ref="BE188:BE218" si="21">IF(N188="základná",J188,0)</f>
        <v>0</v>
      </c>
      <c r="BF188" s="147">
        <f t="shared" ref="BF188:BF218" si="22">IF(N188="znížená",J188,0)</f>
        <v>0</v>
      </c>
      <c r="BG188" s="147">
        <f t="shared" ref="BG188:BG218" si="23">IF(N188="zákl. prenesená",J188,0)</f>
        <v>0</v>
      </c>
      <c r="BH188" s="147">
        <f t="shared" ref="BH188:BH218" si="24">IF(N188="zníž. prenesená",J188,0)</f>
        <v>0</v>
      </c>
      <c r="BI188" s="147">
        <f t="shared" ref="BI188:BI218" si="25">IF(N188="nulová",J188,0)</f>
        <v>0</v>
      </c>
      <c r="BJ188" s="14" t="s">
        <v>110</v>
      </c>
      <c r="BK188" s="147">
        <f t="shared" ref="BK188:BK218" si="26">ROUND(I188*H188,2)</f>
        <v>0</v>
      </c>
      <c r="BL188" s="14" t="s">
        <v>118</v>
      </c>
      <c r="BM188" s="146" t="s">
        <v>347</v>
      </c>
    </row>
    <row r="189" spans="1:65" s="2" customFormat="1" ht="14.45" customHeight="1">
      <c r="A189" s="26"/>
      <c r="B189" s="134"/>
      <c r="C189" s="148" t="s">
        <v>348</v>
      </c>
      <c r="D189" s="148" t="s">
        <v>124</v>
      </c>
      <c r="E189" s="149" t="s">
        <v>349</v>
      </c>
      <c r="F189" s="150" t="s">
        <v>350</v>
      </c>
      <c r="G189" s="151" t="s">
        <v>143</v>
      </c>
      <c r="H189" s="152">
        <v>7</v>
      </c>
      <c r="I189" s="153"/>
      <c r="J189" s="153"/>
      <c r="K189" s="154"/>
      <c r="L189" s="155"/>
      <c r="M189" s="156" t="s">
        <v>1</v>
      </c>
      <c r="N189" s="157" t="s">
        <v>35</v>
      </c>
      <c r="O189" s="144">
        <v>0</v>
      </c>
      <c r="P189" s="144">
        <f t="shared" si="18"/>
        <v>0</v>
      </c>
      <c r="Q189" s="144">
        <v>2.3999999999999998E-3</v>
      </c>
      <c r="R189" s="144">
        <f t="shared" si="19"/>
        <v>1.6799999999999999E-2</v>
      </c>
      <c r="S189" s="144">
        <v>0</v>
      </c>
      <c r="T189" s="145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46" t="s">
        <v>127</v>
      </c>
      <c r="AT189" s="146" t="s">
        <v>124</v>
      </c>
      <c r="AU189" s="146" t="s">
        <v>110</v>
      </c>
      <c r="AY189" s="14" t="s">
        <v>111</v>
      </c>
      <c r="BE189" s="147">
        <f t="shared" si="21"/>
        <v>0</v>
      </c>
      <c r="BF189" s="147">
        <f t="shared" si="22"/>
        <v>0</v>
      </c>
      <c r="BG189" s="147">
        <f t="shared" si="23"/>
        <v>0</v>
      </c>
      <c r="BH189" s="147">
        <f t="shared" si="24"/>
        <v>0</v>
      </c>
      <c r="BI189" s="147">
        <f t="shared" si="25"/>
        <v>0</v>
      </c>
      <c r="BJ189" s="14" t="s">
        <v>110</v>
      </c>
      <c r="BK189" s="147">
        <f t="shared" si="26"/>
        <v>0</v>
      </c>
      <c r="BL189" s="14" t="s">
        <v>118</v>
      </c>
      <c r="BM189" s="146" t="s">
        <v>351</v>
      </c>
    </row>
    <row r="190" spans="1:65" s="2" customFormat="1" ht="14.45" customHeight="1">
      <c r="A190" s="26"/>
      <c r="B190" s="134"/>
      <c r="C190" s="148" t="s">
        <v>352</v>
      </c>
      <c r="D190" s="148" t="s">
        <v>124</v>
      </c>
      <c r="E190" s="149" t="s">
        <v>353</v>
      </c>
      <c r="F190" s="150" t="s">
        <v>354</v>
      </c>
      <c r="G190" s="151" t="s">
        <v>143</v>
      </c>
      <c r="H190" s="152">
        <v>7</v>
      </c>
      <c r="I190" s="153"/>
      <c r="J190" s="153"/>
      <c r="K190" s="154"/>
      <c r="L190" s="155"/>
      <c r="M190" s="156" t="s">
        <v>1</v>
      </c>
      <c r="N190" s="157" t="s">
        <v>35</v>
      </c>
      <c r="O190" s="144">
        <v>0</v>
      </c>
      <c r="P190" s="144">
        <f t="shared" si="18"/>
        <v>0</v>
      </c>
      <c r="Q190" s="144">
        <v>2.5999999999999999E-2</v>
      </c>
      <c r="R190" s="144">
        <f t="shared" si="19"/>
        <v>0.182</v>
      </c>
      <c r="S190" s="144">
        <v>0</v>
      </c>
      <c r="T190" s="145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46" t="s">
        <v>127</v>
      </c>
      <c r="AT190" s="146" t="s">
        <v>124</v>
      </c>
      <c r="AU190" s="146" t="s">
        <v>110</v>
      </c>
      <c r="AY190" s="14" t="s">
        <v>111</v>
      </c>
      <c r="BE190" s="147">
        <f t="shared" si="21"/>
        <v>0</v>
      </c>
      <c r="BF190" s="147">
        <f t="shared" si="22"/>
        <v>0</v>
      </c>
      <c r="BG190" s="147">
        <f t="shared" si="23"/>
        <v>0</v>
      </c>
      <c r="BH190" s="147">
        <f t="shared" si="24"/>
        <v>0</v>
      </c>
      <c r="BI190" s="147">
        <f t="shared" si="25"/>
        <v>0</v>
      </c>
      <c r="BJ190" s="14" t="s">
        <v>110</v>
      </c>
      <c r="BK190" s="147">
        <f t="shared" si="26"/>
        <v>0</v>
      </c>
      <c r="BL190" s="14" t="s">
        <v>118</v>
      </c>
      <c r="BM190" s="146" t="s">
        <v>355</v>
      </c>
    </row>
    <row r="191" spans="1:65" s="2" customFormat="1" ht="24.2" customHeight="1">
      <c r="A191" s="26"/>
      <c r="B191" s="134"/>
      <c r="C191" s="135" t="s">
        <v>356</v>
      </c>
      <c r="D191" s="135" t="s">
        <v>114</v>
      </c>
      <c r="E191" s="136" t="s">
        <v>357</v>
      </c>
      <c r="F191" s="137" t="s">
        <v>358</v>
      </c>
      <c r="G191" s="138" t="s">
        <v>314</v>
      </c>
      <c r="H191" s="139">
        <v>7</v>
      </c>
      <c r="I191" s="140"/>
      <c r="J191" s="140"/>
      <c r="K191" s="141"/>
      <c r="L191" s="27"/>
      <c r="M191" s="142" t="s">
        <v>1</v>
      </c>
      <c r="N191" s="143" t="s">
        <v>35</v>
      </c>
      <c r="O191" s="144">
        <v>2.4696099999999999</v>
      </c>
      <c r="P191" s="144">
        <f t="shared" si="18"/>
        <v>17.287269999999999</v>
      </c>
      <c r="Q191" s="144">
        <v>0</v>
      </c>
      <c r="R191" s="144">
        <f t="shared" si="19"/>
        <v>0</v>
      </c>
      <c r="S191" s="144">
        <v>0</v>
      </c>
      <c r="T191" s="145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46" t="s">
        <v>118</v>
      </c>
      <c r="AT191" s="146" t="s">
        <v>114</v>
      </c>
      <c r="AU191" s="146" t="s">
        <v>110</v>
      </c>
      <c r="AY191" s="14" t="s">
        <v>111</v>
      </c>
      <c r="BE191" s="147">
        <f t="shared" si="21"/>
        <v>0</v>
      </c>
      <c r="BF191" s="147">
        <f t="shared" si="22"/>
        <v>0</v>
      </c>
      <c r="BG191" s="147">
        <f t="shared" si="23"/>
        <v>0</v>
      </c>
      <c r="BH191" s="147">
        <f t="shared" si="24"/>
        <v>0</v>
      </c>
      <c r="BI191" s="147">
        <f t="shared" si="25"/>
        <v>0</v>
      </c>
      <c r="BJ191" s="14" t="s">
        <v>110</v>
      </c>
      <c r="BK191" s="147">
        <f t="shared" si="26"/>
        <v>0</v>
      </c>
      <c r="BL191" s="14" t="s">
        <v>118</v>
      </c>
      <c r="BM191" s="146" t="s">
        <v>359</v>
      </c>
    </row>
    <row r="192" spans="1:65" s="2" customFormat="1" ht="24.2" customHeight="1">
      <c r="A192" s="26"/>
      <c r="B192" s="134"/>
      <c r="C192" s="148" t="s">
        <v>360</v>
      </c>
      <c r="D192" s="148" t="s">
        <v>124</v>
      </c>
      <c r="E192" s="149" t="s">
        <v>361</v>
      </c>
      <c r="F192" s="150" t="s">
        <v>362</v>
      </c>
      <c r="G192" s="151" t="s">
        <v>143</v>
      </c>
      <c r="H192" s="152">
        <v>7</v>
      </c>
      <c r="I192" s="153"/>
      <c r="J192" s="153"/>
      <c r="K192" s="154"/>
      <c r="L192" s="155"/>
      <c r="M192" s="156" t="s">
        <v>1</v>
      </c>
      <c r="N192" s="157" t="s">
        <v>35</v>
      </c>
      <c r="O192" s="144">
        <v>0</v>
      </c>
      <c r="P192" s="144">
        <f t="shared" si="18"/>
        <v>0</v>
      </c>
      <c r="Q192" s="144">
        <v>1.6840000000000001E-2</v>
      </c>
      <c r="R192" s="144">
        <f t="shared" si="19"/>
        <v>0.11788000000000001</v>
      </c>
      <c r="S192" s="144">
        <v>0</v>
      </c>
      <c r="T192" s="145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46" t="s">
        <v>127</v>
      </c>
      <c r="AT192" s="146" t="s">
        <v>124</v>
      </c>
      <c r="AU192" s="146" t="s">
        <v>110</v>
      </c>
      <c r="AY192" s="14" t="s">
        <v>111</v>
      </c>
      <c r="BE192" s="147">
        <f t="shared" si="21"/>
        <v>0</v>
      </c>
      <c r="BF192" s="147">
        <f t="shared" si="22"/>
        <v>0</v>
      </c>
      <c r="BG192" s="147">
        <f t="shared" si="23"/>
        <v>0</v>
      </c>
      <c r="BH192" s="147">
        <f t="shared" si="24"/>
        <v>0</v>
      </c>
      <c r="BI192" s="147">
        <f t="shared" si="25"/>
        <v>0</v>
      </c>
      <c r="BJ192" s="14" t="s">
        <v>110</v>
      </c>
      <c r="BK192" s="147">
        <f t="shared" si="26"/>
        <v>0</v>
      </c>
      <c r="BL192" s="14" t="s">
        <v>118</v>
      </c>
      <c r="BM192" s="146" t="s">
        <v>363</v>
      </c>
    </row>
    <row r="193" spans="1:65" s="2" customFormat="1" ht="24.2" customHeight="1">
      <c r="A193" s="26"/>
      <c r="B193" s="134"/>
      <c r="C193" s="135" t="s">
        <v>364</v>
      </c>
      <c r="D193" s="135" t="s">
        <v>114</v>
      </c>
      <c r="E193" s="136" t="s">
        <v>365</v>
      </c>
      <c r="F193" s="137" t="s">
        <v>366</v>
      </c>
      <c r="G193" s="138" t="s">
        <v>143</v>
      </c>
      <c r="H193" s="139">
        <v>3</v>
      </c>
      <c r="I193" s="140"/>
      <c r="J193" s="140"/>
      <c r="K193" s="141"/>
      <c r="L193" s="27"/>
      <c r="M193" s="142" t="s">
        <v>1</v>
      </c>
      <c r="N193" s="143" t="s">
        <v>35</v>
      </c>
      <c r="O193" s="144">
        <v>0.72474000000000005</v>
      </c>
      <c r="P193" s="144">
        <f t="shared" si="18"/>
        <v>2.17422</v>
      </c>
      <c r="Q193" s="144">
        <v>0</v>
      </c>
      <c r="R193" s="144">
        <f t="shared" si="19"/>
        <v>0</v>
      </c>
      <c r="S193" s="144">
        <v>0</v>
      </c>
      <c r="T193" s="145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46" t="s">
        <v>118</v>
      </c>
      <c r="AT193" s="146" t="s">
        <v>114</v>
      </c>
      <c r="AU193" s="146" t="s">
        <v>110</v>
      </c>
      <c r="AY193" s="14" t="s">
        <v>111</v>
      </c>
      <c r="BE193" s="147">
        <f t="shared" si="21"/>
        <v>0</v>
      </c>
      <c r="BF193" s="147">
        <f t="shared" si="22"/>
        <v>0</v>
      </c>
      <c r="BG193" s="147">
        <f t="shared" si="23"/>
        <v>0</v>
      </c>
      <c r="BH193" s="147">
        <f t="shared" si="24"/>
        <v>0</v>
      </c>
      <c r="BI193" s="147">
        <f t="shared" si="25"/>
        <v>0</v>
      </c>
      <c r="BJ193" s="14" t="s">
        <v>110</v>
      </c>
      <c r="BK193" s="147">
        <f t="shared" si="26"/>
        <v>0</v>
      </c>
      <c r="BL193" s="14" t="s">
        <v>118</v>
      </c>
      <c r="BM193" s="146" t="s">
        <v>367</v>
      </c>
    </row>
    <row r="194" spans="1:65" s="2" customFormat="1" ht="14.45" customHeight="1">
      <c r="A194" s="26"/>
      <c r="B194" s="134"/>
      <c r="C194" s="148" t="s">
        <v>368</v>
      </c>
      <c r="D194" s="148" t="s">
        <v>124</v>
      </c>
      <c r="E194" s="149" t="s">
        <v>369</v>
      </c>
      <c r="F194" s="150" t="s">
        <v>370</v>
      </c>
      <c r="G194" s="151" t="s">
        <v>143</v>
      </c>
      <c r="H194" s="152">
        <v>3</v>
      </c>
      <c r="I194" s="153"/>
      <c r="J194" s="153"/>
      <c r="K194" s="154"/>
      <c r="L194" s="155"/>
      <c r="M194" s="156" t="s">
        <v>1</v>
      </c>
      <c r="N194" s="157" t="s">
        <v>35</v>
      </c>
      <c r="O194" s="144">
        <v>0</v>
      </c>
      <c r="P194" s="144">
        <f t="shared" si="18"/>
        <v>0</v>
      </c>
      <c r="Q194" s="144">
        <v>0.02</v>
      </c>
      <c r="R194" s="144">
        <f t="shared" si="19"/>
        <v>0.06</v>
      </c>
      <c r="S194" s="144">
        <v>0</v>
      </c>
      <c r="T194" s="145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46" t="s">
        <v>127</v>
      </c>
      <c r="AT194" s="146" t="s">
        <v>124</v>
      </c>
      <c r="AU194" s="146" t="s">
        <v>110</v>
      </c>
      <c r="AY194" s="14" t="s">
        <v>111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4" t="s">
        <v>110</v>
      </c>
      <c r="BK194" s="147">
        <f t="shared" si="26"/>
        <v>0</v>
      </c>
      <c r="BL194" s="14" t="s">
        <v>118</v>
      </c>
      <c r="BM194" s="146" t="s">
        <v>371</v>
      </c>
    </row>
    <row r="195" spans="1:65" s="2" customFormat="1" ht="24.2" customHeight="1">
      <c r="A195" s="26"/>
      <c r="B195" s="134"/>
      <c r="C195" s="135" t="s">
        <v>372</v>
      </c>
      <c r="D195" s="135" t="s">
        <v>114</v>
      </c>
      <c r="E195" s="136" t="s">
        <v>373</v>
      </c>
      <c r="F195" s="137" t="s">
        <v>374</v>
      </c>
      <c r="G195" s="138" t="s">
        <v>314</v>
      </c>
      <c r="H195" s="139">
        <v>10</v>
      </c>
      <c r="I195" s="140"/>
      <c r="J195" s="140"/>
      <c r="K195" s="141"/>
      <c r="L195" s="27"/>
      <c r="M195" s="142" t="s">
        <v>1</v>
      </c>
      <c r="N195" s="143" t="s">
        <v>35</v>
      </c>
      <c r="O195" s="144">
        <v>1.49383</v>
      </c>
      <c r="P195" s="144">
        <f t="shared" si="18"/>
        <v>14.9383</v>
      </c>
      <c r="Q195" s="144">
        <v>2.7999999999999998E-4</v>
      </c>
      <c r="R195" s="144">
        <f t="shared" si="19"/>
        <v>2.7999999999999995E-3</v>
      </c>
      <c r="S195" s="144">
        <v>0</v>
      </c>
      <c r="T195" s="145">
        <f t="shared" si="20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46" t="s">
        <v>118</v>
      </c>
      <c r="AT195" s="146" t="s">
        <v>114</v>
      </c>
      <c r="AU195" s="146" t="s">
        <v>110</v>
      </c>
      <c r="AY195" s="14" t="s">
        <v>111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4" t="s">
        <v>110</v>
      </c>
      <c r="BK195" s="147">
        <f t="shared" si="26"/>
        <v>0</v>
      </c>
      <c r="BL195" s="14" t="s">
        <v>118</v>
      </c>
      <c r="BM195" s="146" t="s">
        <v>375</v>
      </c>
    </row>
    <row r="196" spans="1:65" s="2" customFormat="1" ht="14.45" customHeight="1">
      <c r="A196" s="26"/>
      <c r="B196" s="134"/>
      <c r="C196" s="148" t="s">
        <v>376</v>
      </c>
      <c r="D196" s="148" t="s">
        <v>124</v>
      </c>
      <c r="E196" s="149" t="s">
        <v>377</v>
      </c>
      <c r="F196" s="150" t="s">
        <v>378</v>
      </c>
      <c r="G196" s="151" t="s">
        <v>143</v>
      </c>
      <c r="H196" s="152">
        <v>9</v>
      </c>
      <c r="I196" s="153"/>
      <c r="J196" s="153"/>
      <c r="K196" s="154"/>
      <c r="L196" s="155"/>
      <c r="M196" s="156" t="s">
        <v>1</v>
      </c>
      <c r="N196" s="157" t="s">
        <v>35</v>
      </c>
      <c r="O196" s="144">
        <v>0</v>
      </c>
      <c r="P196" s="144">
        <f t="shared" si="18"/>
        <v>0</v>
      </c>
      <c r="Q196" s="144">
        <v>6.1999999999999998E-3</v>
      </c>
      <c r="R196" s="144">
        <f t="shared" si="19"/>
        <v>5.5799999999999995E-2</v>
      </c>
      <c r="S196" s="144">
        <v>0</v>
      </c>
      <c r="T196" s="145">
        <f t="shared" si="20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46" t="s">
        <v>127</v>
      </c>
      <c r="AT196" s="146" t="s">
        <v>124</v>
      </c>
      <c r="AU196" s="146" t="s">
        <v>110</v>
      </c>
      <c r="AY196" s="14" t="s">
        <v>111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4" t="s">
        <v>110</v>
      </c>
      <c r="BK196" s="147">
        <f t="shared" si="26"/>
        <v>0</v>
      </c>
      <c r="BL196" s="14" t="s">
        <v>118</v>
      </c>
      <c r="BM196" s="146" t="s">
        <v>379</v>
      </c>
    </row>
    <row r="197" spans="1:65" s="2" customFormat="1" ht="14.45" customHeight="1">
      <c r="A197" s="26"/>
      <c r="B197" s="134"/>
      <c r="C197" s="148" t="s">
        <v>380</v>
      </c>
      <c r="D197" s="148" t="s">
        <v>124</v>
      </c>
      <c r="E197" s="149" t="s">
        <v>381</v>
      </c>
      <c r="F197" s="150" t="s">
        <v>382</v>
      </c>
      <c r="G197" s="151" t="s">
        <v>143</v>
      </c>
      <c r="H197" s="152">
        <v>1</v>
      </c>
      <c r="I197" s="153"/>
      <c r="J197" s="153"/>
      <c r="K197" s="154"/>
      <c r="L197" s="155"/>
      <c r="M197" s="156" t="s">
        <v>1</v>
      </c>
      <c r="N197" s="157" t="s">
        <v>35</v>
      </c>
      <c r="O197" s="144">
        <v>0</v>
      </c>
      <c r="P197" s="144">
        <f t="shared" si="18"/>
        <v>0</v>
      </c>
      <c r="Q197" s="144">
        <v>6.1999999999999998E-3</v>
      </c>
      <c r="R197" s="144">
        <f t="shared" si="19"/>
        <v>6.1999999999999998E-3</v>
      </c>
      <c r="S197" s="144">
        <v>0</v>
      </c>
      <c r="T197" s="145">
        <f t="shared" si="20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46" t="s">
        <v>127</v>
      </c>
      <c r="AT197" s="146" t="s">
        <v>124</v>
      </c>
      <c r="AU197" s="146" t="s">
        <v>110</v>
      </c>
      <c r="AY197" s="14" t="s">
        <v>111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4" t="s">
        <v>110</v>
      </c>
      <c r="BK197" s="147">
        <f t="shared" si="26"/>
        <v>0</v>
      </c>
      <c r="BL197" s="14" t="s">
        <v>118</v>
      </c>
      <c r="BM197" s="146" t="s">
        <v>383</v>
      </c>
    </row>
    <row r="198" spans="1:65" s="2" customFormat="1" ht="24.2" customHeight="1">
      <c r="A198" s="26"/>
      <c r="B198" s="134"/>
      <c r="C198" s="135" t="s">
        <v>384</v>
      </c>
      <c r="D198" s="135" t="s">
        <v>114</v>
      </c>
      <c r="E198" s="136" t="s">
        <v>385</v>
      </c>
      <c r="F198" s="137" t="s">
        <v>386</v>
      </c>
      <c r="G198" s="138" t="s">
        <v>143</v>
      </c>
      <c r="H198" s="139">
        <v>3</v>
      </c>
      <c r="I198" s="140"/>
      <c r="J198" s="140"/>
      <c r="K198" s="141"/>
      <c r="L198" s="27"/>
      <c r="M198" s="142" t="s">
        <v>1</v>
      </c>
      <c r="N198" s="143" t="s">
        <v>35</v>
      </c>
      <c r="O198" s="144">
        <v>2.3009599999999999</v>
      </c>
      <c r="P198" s="144">
        <f t="shared" si="18"/>
        <v>6.9028799999999997</v>
      </c>
      <c r="Q198" s="144">
        <v>4.4000000000000002E-4</v>
      </c>
      <c r="R198" s="144">
        <f t="shared" si="19"/>
        <v>1.32E-3</v>
      </c>
      <c r="S198" s="144">
        <v>0</v>
      </c>
      <c r="T198" s="145">
        <f t="shared" si="20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46" t="s">
        <v>118</v>
      </c>
      <c r="AT198" s="146" t="s">
        <v>114</v>
      </c>
      <c r="AU198" s="146" t="s">
        <v>110</v>
      </c>
      <c r="AY198" s="14" t="s">
        <v>111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4" t="s">
        <v>110</v>
      </c>
      <c r="BK198" s="147">
        <f t="shared" si="26"/>
        <v>0</v>
      </c>
      <c r="BL198" s="14" t="s">
        <v>118</v>
      </c>
      <c r="BM198" s="146" t="s">
        <v>387</v>
      </c>
    </row>
    <row r="199" spans="1:65" s="2" customFormat="1" ht="24.2" customHeight="1">
      <c r="A199" s="26"/>
      <c r="B199" s="134"/>
      <c r="C199" s="148" t="s">
        <v>388</v>
      </c>
      <c r="D199" s="148" t="s">
        <v>124</v>
      </c>
      <c r="E199" s="149" t="s">
        <v>389</v>
      </c>
      <c r="F199" s="150" t="s">
        <v>390</v>
      </c>
      <c r="G199" s="151" t="s">
        <v>143</v>
      </c>
      <c r="H199" s="152">
        <v>3</v>
      </c>
      <c r="I199" s="153"/>
      <c r="J199" s="153"/>
      <c r="K199" s="154"/>
      <c r="L199" s="155"/>
      <c r="M199" s="156" t="s">
        <v>1</v>
      </c>
      <c r="N199" s="157" t="s">
        <v>35</v>
      </c>
      <c r="O199" s="144">
        <v>0</v>
      </c>
      <c r="P199" s="144">
        <f t="shared" si="18"/>
        <v>0</v>
      </c>
      <c r="Q199" s="144">
        <v>1.6E-2</v>
      </c>
      <c r="R199" s="144">
        <f t="shared" si="19"/>
        <v>4.8000000000000001E-2</v>
      </c>
      <c r="S199" s="144">
        <v>0</v>
      </c>
      <c r="T199" s="145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46" t="s">
        <v>127</v>
      </c>
      <c r="AT199" s="146" t="s">
        <v>124</v>
      </c>
      <c r="AU199" s="146" t="s">
        <v>110</v>
      </c>
      <c r="AY199" s="14" t="s">
        <v>111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4" t="s">
        <v>110</v>
      </c>
      <c r="BK199" s="147">
        <f t="shared" si="26"/>
        <v>0</v>
      </c>
      <c r="BL199" s="14" t="s">
        <v>118</v>
      </c>
      <c r="BM199" s="146" t="s">
        <v>391</v>
      </c>
    </row>
    <row r="200" spans="1:65" s="2" customFormat="1" ht="24.2" customHeight="1">
      <c r="A200" s="26"/>
      <c r="B200" s="134"/>
      <c r="C200" s="135" t="s">
        <v>392</v>
      </c>
      <c r="D200" s="135" t="s">
        <v>114</v>
      </c>
      <c r="E200" s="136" t="s">
        <v>393</v>
      </c>
      <c r="F200" s="137" t="s">
        <v>394</v>
      </c>
      <c r="G200" s="138" t="s">
        <v>314</v>
      </c>
      <c r="H200" s="139">
        <v>2</v>
      </c>
      <c r="I200" s="140"/>
      <c r="J200" s="140"/>
      <c r="K200" s="141"/>
      <c r="L200" s="27"/>
      <c r="M200" s="142" t="s">
        <v>1</v>
      </c>
      <c r="N200" s="143" t="s">
        <v>35</v>
      </c>
      <c r="O200" s="144">
        <v>0.71186000000000005</v>
      </c>
      <c r="P200" s="144">
        <f t="shared" si="18"/>
        <v>1.4237200000000001</v>
      </c>
      <c r="Q200" s="144">
        <v>7.2999999999999996E-4</v>
      </c>
      <c r="R200" s="144">
        <f t="shared" si="19"/>
        <v>1.4599999999999999E-3</v>
      </c>
      <c r="S200" s="144">
        <v>0</v>
      </c>
      <c r="T200" s="145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46" t="s">
        <v>118</v>
      </c>
      <c r="AT200" s="146" t="s">
        <v>114</v>
      </c>
      <c r="AU200" s="146" t="s">
        <v>110</v>
      </c>
      <c r="AY200" s="14" t="s">
        <v>111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4" t="s">
        <v>110</v>
      </c>
      <c r="BK200" s="147">
        <f t="shared" si="26"/>
        <v>0</v>
      </c>
      <c r="BL200" s="14" t="s">
        <v>118</v>
      </c>
      <c r="BM200" s="146" t="s">
        <v>395</v>
      </c>
    </row>
    <row r="201" spans="1:65" s="2" customFormat="1" ht="24.2" customHeight="1">
      <c r="A201" s="26"/>
      <c r="B201" s="134"/>
      <c r="C201" s="148" t="s">
        <v>396</v>
      </c>
      <c r="D201" s="148" t="s">
        <v>124</v>
      </c>
      <c r="E201" s="149" t="s">
        <v>397</v>
      </c>
      <c r="F201" s="150" t="s">
        <v>398</v>
      </c>
      <c r="G201" s="151" t="s">
        <v>143</v>
      </c>
      <c r="H201" s="152">
        <v>2</v>
      </c>
      <c r="I201" s="153"/>
      <c r="J201" s="153"/>
      <c r="K201" s="154"/>
      <c r="L201" s="155"/>
      <c r="M201" s="156" t="s">
        <v>1</v>
      </c>
      <c r="N201" s="157" t="s">
        <v>35</v>
      </c>
      <c r="O201" s="144">
        <v>0</v>
      </c>
      <c r="P201" s="144">
        <f t="shared" si="18"/>
        <v>0</v>
      </c>
      <c r="Q201" s="144">
        <v>1.8499999999999999E-2</v>
      </c>
      <c r="R201" s="144">
        <f t="shared" si="19"/>
        <v>3.6999999999999998E-2</v>
      </c>
      <c r="S201" s="144">
        <v>0</v>
      </c>
      <c r="T201" s="145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46" t="s">
        <v>127</v>
      </c>
      <c r="AT201" s="146" t="s">
        <v>124</v>
      </c>
      <c r="AU201" s="146" t="s">
        <v>110</v>
      </c>
      <c r="AY201" s="14" t="s">
        <v>111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4" t="s">
        <v>110</v>
      </c>
      <c r="BK201" s="147">
        <f t="shared" si="26"/>
        <v>0</v>
      </c>
      <c r="BL201" s="14" t="s">
        <v>118</v>
      </c>
      <c r="BM201" s="146" t="s">
        <v>399</v>
      </c>
    </row>
    <row r="202" spans="1:65" s="2" customFormat="1" ht="24.2" customHeight="1">
      <c r="A202" s="26"/>
      <c r="B202" s="134"/>
      <c r="C202" s="135" t="s">
        <v>400</v>
      </c>
      <c r="D202" s="135" t="s">
        <v>114</v>
      </c>
      <c r="E202" s="136" t="s">
        <v>401</v>
      </c>
      <c r="F202" s="137" t="s">
        <v>402</v>
      </c>
      <c r="G202" s="138" t="s">
        <v>143</v>
      </c>
      <c r="H202" s="139">
        <v>10</v>
      </c>
      <c r="I202" s="140"/>
      <c r="J202" s="140"/>
      <c r="K202" s="141"/>
      <c r="L202" s="27"/>
      <c r="M202" s="142" t="s">
        <v>1</v>
      </c>
      <c r="N202" s="143" t="s">
        <v>35</v>
      </c>
      <c r="O202" s="144">
        <v>0.53107000000000004</v>
      </c>
      <c r="P202" s="144">
        <f t="shared" si="18"/>
        <v>5.3107000000000006</v>
      </c>
      <c r="Q202" s="144">
        <v>1E-4</v>
      </c>
      <c r="R202" s="144">
        <f t="shared" si="19"/>
        <v>1E-3</v>
      </c>
      <c r="S202" s="144">
        <v>0</v>
      </c>
      <c r="T202" s="145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46" t="s">
        <v>118</v>
      </c>
      <c r="AT202" s="146" t="s">
        <v>114</v>
      </c>
      <c r="AU202" s="146" t="s">
        <v>110</v>
      </c>
      <c r="AY202" s="14" t="s">
        <v>111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4" t="s">
        <v>110</v>
      </c>
      <c r="BK202" s="147">
        <f t="shared" si="26"/>
        <v>0</v>
      </c>
      <c r="BL202" s="14" t="s">
        <v>118</v>
      </c>
      <c r="BM202" s="146" t="s">
        <v>403</v>
      </c>
    </row>
    <row r="203" spans="1:65" s="2" customFormat="1" ht="24.2" customHeight="1">
      <c r="A203" s="26"/>
      <c r="B203" s="134"/>
      <c r="C203" s="148" t="s">
        <v>404</v>
      </c>
      <c r="D203" s="148" t="s">
        <v>124</v>
      </c>
      <c r="E203" s="149" t="s">
        <v>405</v>
      </c>
      <c r="F203" s="150" t="s">
        <v>406</v>
      </c>
      <c r="G203" s="151" t="s">
        <v>143</v>
      </c>
      <c r="H203" s="152">
        <v>10</v>
      </c>
      <c r="I203" s="153"/>
      <c r="J203" s="153"/>
      <c r="K203" s="154"/>
      <c r="L203" s="155"/>
      <c r="M203" s="156" t="s">
        <v>1</v>
      </c>
      <c r="N203" s="157" t="s">
        <v>35</v>
      </c>
      <c r="O203" s="144">
        <v>0</v>
      </c>
      <c r="P203" s="144">
        <f t="shared" si="18"/>
        <v>0</v>
      </c>
      <c r="Q203" s="144">
        <v>2.98E-3</v>
      </c>
      <c r="R203" s="144">
        <f t="shared" si="19"/>
        <v>2.98E-2</v>
      </c>
      <c r="S203" s="144">
        <v>0</v>
      </c>
      <c r="T203" s="145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46" t="s">
        <v>127</v>
      </c>
      <c r="AT203" s="146" t="s">
        <v>124</v>
      </c>
      <c r="AU203" s="146" t="s">
        <v>110</v>
      </c>
      <c r="AY203" s="14" t="s">
        <v>111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4" t="s">
        <v>110</v>
      </c>
      <c r="BK203" s="147">
        <f t="shared" si="26"/>
        <v>0</v>
      </c>
      <c r="BL203" s="14" t="s">
        <v>118</v>
      </c>
      <c r="BM203" s="146" t="s">
        <v>407</v>
      </c>
    </row>
    <row r="204" spans="1:65" s="2" customFormat="1" ht="14.45" customHeight="1">
      <c r="A204" s="26"/>
      <c r="B204" s="134"/>
      <c r="C204" s="135" t="s">
        <v>408</v>
      </c>
      <c r="D204" s="135" t="s">
        <v>114</v>
      </c>
      <c r="E204" s="136" t="s">
        <v>409</v>
      </c>
      <c r="F204" s="137" t="s">
        <v>410</v>
      </c>
      <c r="G204" s="138" t="s">
        <v>314</v>
      </c>
      <c r="H204" s="139">
        <v>2</v>
      </c>
      <c r="I204" s="140"/>
      <c r="J204" s="140"/>
      <c r="K204" s="141"/>
      <c r="L204" s="27"/>
      <c r="M204" s="142" t="s">
        <v>1</v>
      </c>
      <c r="N204" s="143" t="s">
        <v>35</v>
      </c>
      <c r="O204" s="144">
        <v>0.19034000000000001</v>
      </c>
      <c r="P204" s="144">
        <f t="shared" si="18"/>
        <v>0.38068000000000002</v>
      </c>
      <c r="Q204" s="144">
        <v>5.0000000000000002E-5</v>
      </c>
      <c r="R204" s="144">
        <f t="shared" si="19"/>
        <v>1E-4</v>
      </c>
      <c r="S204" s="144">
        <v>0</v>
      </c>
      <c r="T204" s="145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46" t="s">
        <v>118</v>
      </c>
      <c r="AT204" s="146" t="s">
        <v>114</v>
      </c>
      <c r="AU204" s="146" t="s">
        <v>110</v>
      </c>
      <c r="AY204" s="14" t="s">
        <v>111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4" t="s">
        <v>110</v>
      </c>
      <c r="BK204" s="147">
        <f t="shared" si="26"/>
        <v>0</v>
      </c>
      <c r="BL204" s="14" t="s">
        <v>118</v>
      </c>
      <c r="BM204" s="146" t="s">
        <v>411</v>
      </c>
    </row>
    <row r="205" spans="1:65" s="2" customFormat="1" ht="24.2" customHeight="1">
      <c r="A205" s="26"/>
      <c r="B205" s="134"/>
      <c r="C205" s="148" t="s">
        <v>412</v>
      </c>
      <c r="D205" s="148" t="s">
        <v>124</v>
      </c>
      <c r="E205" s="149" t="s">
        <v>413</v>
      </c>
      <c r="F205" s="150" t="s">
        <v>414</v>
      </c>
      <c r="G205" s="151" t="s">
        <v>143</v>
      </c>
      <c r="H205" s="152">
        <v>2</v>
      </c>
      <c r="I205" s="153"/>
      <c r="J205" s="153"/>
      <c r="K205" s="154"/>
      <c r="L205" s="155"/>
      <c r="M205" s="156" t="s">
        <v>1</v>
      </c>
      <c r="N205" s="157" t="s">
        <v>35</v>
      </c>
      <c r="O205" s="144">
        <v>0</v>
      </c>
      <c r="P205" s="144">
        <f t="shared" si="18"/>
        <v>0</v>
      </c>
      <c r="Q205" s="144">
        <v>1.3699999999999999E-3</v>
      </c>
      <c r="R205" s="144">
        <f t="shared" si="19"/>
        <v>2.7399999999999998E-3</v>
      </c>
      <c r="S205" s="144">
        <v>0</v>
      </c>
      <c r="T205" s="145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46" t="s">
        <v>127</v>
      </c>
      <c r="AT205" s="146" t="s">
        <v>124</v>
      </c>
      <c r="AU205" s="146" t="s">
        <v>110</v>
      </c>
      <c r="AY205" s="14" t="s">
        <v>111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4" t="s">
        <v>110</v>
      </c>
      <c r="BK205" s="147">
        <f t="shared" si="26"/>
        <v>0</v>
      </c>
      <c r="BL205" s="14" t="s">
        <v>118</v>
      </c>
      <c r="BM205" s="146" t="s">
        <v>415</v>
      </c>
    </row>
    <row r="206" spans="1:65" s="2" customFormat="1" ht="24.2" customHeight="1">
      <c r="A206" s="26"/>
      <c r="B206" s="134"/>
      <c r="C206" s="135" t="s">
        <v>416</v>
      </c>
      <c r="D206" s="135" t="s">
        <v>114</v>
      </c>
      <c r="E206" s="136" t="s">
        <v>417</v>
      </c>
      <c r="F206" s="137" t="s">
        <v>418</v>
      </c>
      <c r="G206" s="138" t="s">
        <v>143</v>
      </c>
      <c r="H206" s="139">
        <v>10</v>
      </c>
      <c r="I206" s="140"/>
      <c r="J206" s="140"/>
      <c r="K206" s="141"/>
      <c r="L206" s="27"/>
      <c r="M206" s="142" t="s">
        <v>1</v>
      </c>
      <c r="N206" s="143" t="s">
        <v>35</v>
      </c>
      <c r="O206" s="144">
        <v>0.39016000000000001</v>
      </c>
      <c r="P206" s="144">
        <f t="shared" si="18"/>
        <v>3.9016000000000002</v>
      </c>
      <c r="Q206" s="144">
        <v>0</v>
      </c>
      <c r="R206" s="144">
        <f t="shared" si="19"/>
        <v>0</v>
      </c>
      <c r="S206" s="144">
        <v>0</v>
      </c>
      <c r="T206" s="145">
        <f t="shared" si="20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46" t="s">
        <v>118</v>
      </c>
      <c r="AT206" s="146" t="s">
        <v>114</v>
      </c>
      <c r="AU206" s="146" t="s">
        <v>110</v>
      </c>
      <c r="AY206" s="14" t="s">
        <v>111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4" t="s">
        <v>110</v>
      </c>
      <c r="BK206" s="147">
        <f t="shared" si="26"/>
        <v>0</v>
      </c>
      <c r="BL206" s="14" t="s">
        <v>118</v>
      </c>
      <c r="BM206" s="146" t="s">
        <v>419</v>
      </c>
    </row>
    <row r="207" spans="1:65" s="2" customFormat="1" ht="14.45" customHeight="1">
      <c r="A207" s="26"/>
      <c r="B207" s="134"/>
      <c r="C207" s="148" t="s">
        <v>420</v>
      </c>
      <c r="D207" s="148" t="s">
        <v>124</v>
      </c>
      <c r="E207" s="149" t="s">
        <v>421</v>
      </c>
      <c r="F207" s="150" t="s">
        <v>422</v>
      </c>
      <c r="G207" s="151" t="s">
        <v>143</v>
      </c>
      <c r="H207" s="152">
        <v>10</v>
      </c>
      <c r="I207" s="153"/>
      <c r="J207" s="153"/>
      <c r="K207" s="154"/>
      <c r="L207" s="155"/>
      <c r="M207" s="156" t="s">
        <v>1</v>
      </c>
      <c r="N207" s="157" t="s">
        <v>35</v>
      </c>
      <c r="O207" s="144">
        <v>0</v>
      </c>
      <c r="P207" s="144">
        <f t="shared" si="18"/>
        <v>0</v>
      </c>
      <c r="Q207" s="144">
        <v>3.3E-4</v>
      </c>
      <c r="R207" s="144">
        <f t="shared" si="19"/>
        <v>3.3E-3</v>
      </c>
      <c r="S207" s="144">
        <v>0</v>
      </c>
      <c r="T207" s="145">
        <f t="shared" si="20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46" t="s">
        <v>127</v>
      </c>
      <c r="AT207" s="146" t="s">
        <v>124</v>
      </c>
      <c r="AU207" s="146" t="s">
        <v>110</v>
      </c>
      <c r="AY207" s="14" t="s">
        <v>111</v>
      </c>
      <c r="BE207" s="147">
        <f t="shared" si="21"/>
        <v>0</v>
      </c>
      <c r="BF207" s="147">
        <f t="shared" si="22"/>
        <v>0</v>
      </c>
      <c r="BG207" s="147">
        <f t="shared" si="23"/>
        <v>0</v>
      </c>
      <c r="BH207" s="147">
        <f t="shared" si="24"/>
        <v>0</v>
      </c>
      <c r="BI207" s="147">
        <f t="shared" si="25"/>
        <v>0</v>
      </c>
      <c r="BJ207" s="14" t="s">
        <v>110</v>
      </c>
      <c r="BK207" s="147">
        <f t="shared" si="26"/>
        <v>0</v>
      </c>
      <c r="BL207" s="14" t="s">
        <v>118</v>
      </c>
      <c r="BM207" s="146" t="s">
        <v>423</v>
      </c>
    </row>
    <row r="208" spans="1:65" s="2" customFormat="1" ht="24.2" customHeight="1">
      <c r="A208" s="26"/>
      <c r="B208" s="134"/>
      <c r="C208" s="135" t="s">
        <v>424</v>
      </c>
      <c r="D208" s="135" t="s">
        <v>114</v>
      </c>
      <c r="E208" s="136" t="s">
        <v>425</v>
      </c>
      <c r="F208" s="137" t="s">
        <v>426</v>
      </c>
      <c r="G208" s="138" t="s">
        <v>143</v>
      </c>
      <c r="H208" s="139">
        <v>2</v>
      </c>
      <c r="I208" s="140"/>
      <c r="J208" s="140"/>
      <c r="K208" s="141"/>
      <c r="L208" s="27"/>
      <c r="M208" s="142" t="s">
        <v>1</v>
      </c>
      <c r="N208" s="143" t="s">
        <v>35</v>
      </c>
      <c r="O208" s="144">
        <v>0.42226999999999998</v>
      </c>
      <c r="P208" s="144">
        <f t="shared" si="18"/>
        <v>0.84453999999999996</v>
      </c>
      <c r="Q208" s="144">
        <v>1.0000000000000001E-5</v>
      </c>
      <c r="R208" s="144">
        <f t="shared" si="19"/>
        <v>2.0000000000000002E-5</v>
      </c>
      <c r="S208" s="144">
        <v>0</v>
      </c>
      <c r="T208" s="145">
        <f t="shared" si="20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46" t="s">
        <v>118</v>
      </c>
      <c r="AT208" s="146" t="s">
        <v>114</v>
      </c>
      <c r="AU208" s="146" t="s">
        <v>110</v>
      </c>
      <c r="AY208" s="14" t="s">
        <v>111</v>
      </c>
      <c r="BE208" s="147">
        <f t="shared" si="21"/>
        <v>0</v>
      </c>
      <c r="BF208" s="147">
        <f t="shared" si="22"/>
        <v>0</v>
      </c>
      <c r="BG208" s="147">
        <f t="shared" si="23"/>
        <v>0</v>
      </c>
      <c r="BH208" s="147">
        <f t="shared" si="24"/>
        <v>0</v>
      </c>
      <c r="BI208" s="147">
        <f t="shared" si="25"/>
        <v>0</v>
      </c>
      <c r="BJ208" s="14" t="s">
        <v>110</v>
      </c>
      <c r="BK208" s="147">
        <f t="shared" si="26"/>
        <v>0</v>
      </c>
      <c r="BL208" s="14" t="s">
        <v>118</v>
      </c>
      <c r="BM208" s="146" t="s">
        <v>427</v>
      </c>
    </row>
    <row r="209" spans="1:65" s="2" customFormat="1" ht="24.2" customHeight="1">
      <c r="A209" s="26"/>
      <c r="B209" s="134"/>
      <c r="C209" s="148" t="s">
        <v>428</v>
      </c>
      <c r="D209" s="148" t="s">
        <v>124</v>
      </c>
      <c r="E209" s="149" t="s">
        <v>429</v>
      </c>
      <c r="F209" s="150" t="s">
        <v>430</v>
      </c>
      <c r="G209" s="151" t="s">
        <v>143</v>
      </c>
      <c r="H209" s="152">
        <v>2</v>
      </c>
      <c r="I209" s="153"/>
      <c r="J209" s="153"/>
      <c r="K209" s="154"/>
      <c r="L209" s="155"/>
      <c r="M209" s="156" t="s">
        <v>1</v>
      </c>
      <c r="N209" s="157" t="s">
        <v>35</v>
      </c>
      <c r="O209" s="144">
        <v>0</v>
      </c>
      <c r="P209" s="144">
        <f t="shared" si="18"/>
        <v>0</v>
      </c>
      <c r="Q209" s="144">
        <v>3.6000000000000002E-4</v>
      </c>
      <c r="R209" s="144">
        <f t="shared" si="19"/>
        <v>7.2000000000000005E-4</v>
      </c>
      <c r="S209" s="144">
        <v>0</v>
      </c>
      <c r="T209" s="145">
        <f t="shared" si="20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46" t="s">
        <v>127</v>
      </c>
      <c r="AT209" s="146" t="s">
        <v>124</v>
      </c>
      <c r="AU209" s="146" t="s">
        <v>110</v>
      </c>
      <c r="AY209" s="14" t="s">
        <v>111</v>
      </c>
      <c r="BE209" s="147">
        <f t="shared" si="21"/>
        <v>0</v>
      </c>
      <c r="BF209" s="147">
        <f t="shared" si="22"/>
        <v>0</v>
      </c>
      <c r="BG209" s="147">
        <f t="shared" si="23"/>
        <v>0</v>
      </c>
      <c r="BH209" s="147">
        <f t="shared" si="24"/>
        <v>0</v>
      </c>
      <c r="BI209" s="147">
        <f t="shared" si="25"/>
        <v>0</v>
      </c>
      <c r="BJ209" s="14" t="s">
        <v>110</v>
      </c>
      <c r="BK209" s="147">
        <f t="shared" si="26"/>
        <v>0</v>
      </c>
      <c r="BL209" s="14" t="s">
        <v>118</v>
      </c>
      <c r="BM209" s="146" t="s">
        <v>431</v>
      </c>
    </row>
    <row r="210" spans="1:65" s="2" customFormat="1" ht="24.2" customHeight="1">
      <c r="A210" s="26"/>
      <c r="B210" s="134"/>
      <c r="C210" s="135" t="s">
        <v>432</v>
      </c>
      <c r="D210" s="135" t="s">
        <v>114</v>
      </c>
      <c r="E210" s="136" t="s">
        <v>433</v>
      </c>
      <c r="F210" s="137" t="s">
        <v>434</v>
      </c>
      <c r="G210" s="138" t="s">
        <v>143</v>
      </c>
      <c r="H210" s="139">
        <v>3</v>
      </c>
      <c r="I210" s="140"/>
      <c r="J210" s="140"/>
      <c r="K210" s="141"/>
      <c r="L210" s="27"/>
      <c r="M210" s="142" t="s">
        <v>1</v>
      </c>
      <c r="N210" s="143" t="s">
        <v>35</v>
      </c>
      <c r="O210" s="144">
        <v>0.39216000000000001</v>
      </c>
      <c r="P210" s="144">
        <f t="shared" si="18"/>
        <v>1.17648</v>
      </c>
      <c r="Q210" s="144">
        <v>0</v>
      </c>
      <c r="R210" s="144">
        <f t="shared" si="19"/>
        <v>0</v>
      </c>
      <c r="S210" s="144">
        <v>0</v>
      </c>
      <c r="T210" s="145">
        <f t="shared" si="20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46" t="s">
        <v>118</v>
      </c>
      <c r="AT210" s="146" t="s">
        <v>114</v>
      </c>
      <c r="AU210" s="146" t="s">
        <v>110</v>
      </c>
      <c r="AY210" s="14" t="s">
        <v>111</v>
      </c>
      <c r="BE210" s="147">
        <f t="shared" si="21"/>
        <v>0</v>
      </c>
      <c r="BF210" s="147">
        <f t="shared" si="22"/>
        <v>0</v>
      </c>
      <c r="BG210" s="147">
        <f t="shared" si="23"/>
        <v>0</v>
      </c>
      <c r="BH210" s="147">
        <f t="shared" si="24"/>
        <v>0</v>
      </c>
      <c r="BI210" s="147">
        <f t="shared" si="25"/>
        <v>0</v>
      </c>
      <c r="BJ210" s="14" t="s">
        <v>110</v>
      </c>
      <c r="BK210" s="147">
        <f t="shared" si="26"/>
        <v>0</v>
      </c>
      <c r="BL210" s="14" t="s">
        <v>118</v>
      </c>
      <c r="BM210" s="146" t="s">
        <v>435</v>
      </c>
    </row>
    <row r="211" spans="1:65" s="2" customFormat="1" ht="14.45" customHeight="1">
      <c r="A211" s="26"/>
      <c r="B211" s="134"/>
      <c r="C211" s="148" t="s">
        <v>436</v>
      </c>
      <c r="D211" s="148" t="s">
        <v>124</v>
      </c>
      <c r="E211" s="149" t="s">
        <v>437</v>
      </c>
      <c r="F211" s="150" t="s">
        <v>438</v>
      </c>
      <c r="G211" s="151" t="s">
        <v>143</v>
      </c>
      <c r="H211" s="152">
        <v>3</v>
      </c>
      <c r="I211" s="153"/>
      <c r="J211" s="153"/>
      <c r="K211" s="154"/>
      <c r="L211" s="155"/>
      <c r="M211" s="156" t="s">
        <v>1</v>
      </c>
      <c r="N211" s="157" t="s">
        <v>35</v>
      </c>
      <c r="O211" s="144">
        <v>0</v>
      </c>
      <c r="P211" s="144">
        <f t="shared" si="18"/>
        <v>0</v>
      </c>
      <c r="Q211" s="144">
        <v>2.5999999999999998E-4</v>
      </c>
      <c r="R211" s="144">
        <f t="shared" si="19"/>
        <v>7.7999999999999988E-4</v>
      </c>
      <c r="S211" s="144">
        <v>0</v>
      </c>
      <c r="T211" s="145">
        <f t="shared" si="20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46" t="s">
        <v>127</v>
      </c>
      <c r="AT211" s="146" t="s">
        <v>124</v>
      </c>
      <c r="AU211" s="146" t="s">
        <v>110</v>
      </c>
      <c r="AY211" s="14" t="s">
        <v>111</v>
      </c>
      <c r="BE211" s="147">
        <f t="shared" si="21"/>
        <v>0</v>
      </c>
      <c r="BF211" s="147">
        <f t="shared" si="22"/>
        <v>0</v>
      </c>
      <c r="BG211" s="147">
        <f t="shared" si="23"/>
        <v>0</v>
      </c>
      <c r="BH211" s="147">
        <f t="shared" si="24"/>
        <v>0</v>
      </c>
      <c r="BI211" s="147">
        <f t="shared" si="25"/>
        <v>0</v>
      </c>
      <c r="BJ211" s="14" t="s">
        <v>110</v>
      </c>
      <c r="BK211" s="147">
        <f t="shared" si="26"/>
        <v>0</v>
      </c>
      <c r="BL211" s="14" t="s">
        <v>118</v>
      </c>
      <c r="BM211" s="146" t="s">
        <v>439</v>
      </c>
    </row>
    <row r="212" spans="1:65" s="2" customFormat="1" ht="24.2" customHeight="1">
      <c r="A212" s="26"/>
      <c r="B212" s="134"/>
      <c r="C212" s="135" t="s">
        <v>440</v>
      </c>
      <c r="D212" s="135" t="s">
        <v>114</v>
      </c>
      <c r="E212" s="136" t="s">
        <v>441</v>
      </c>
      <c r="F212" s="137" t="s">
        <v>442</v>
      </c>
      <c r="G212" s="138" t="s">
        <v>143</v>
      </c>
      <c r="H212" s="139">
        <v>3</v>
      </c>
      <c r="I212" s="140"/>
      <c r="J212" s="140"/>
      <c r="K212" s="141"/>
      <c r="L212" s="27"/>
      <c r="M212" s="142" t="s">
        <v>1</v>
      </c>
      <c r="N212" s="143" t="s">
        <v>35</v>
      </c>
      <c r="O212" s="144">
        <v>0.35915999999999998</v>
      </c>
      <c r="P212" s="144">
        <f t="shared" si="18"/>
        <v>1.07748</v>
      </c>
      <c r="Q212" s="144">
        <v>0</v>
      </c>
      <c r="R212" s="144">
        <f t="shared" si="19"/>
        <v>0</v>
      </c>
      <c r="S212" s="144">
        <v>0</v>
      </c>
      <c r="T212" s="145">
        <f t="shared" si="20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46" t="s">
        <v>118</v>
      </c>
      <c r="AT212" s="146" t="s">
        <v>114</v>
      </c>
      <c r="AU212" s="146" t="s">
        <v>110</v>
      </c>
      <c r="AY212" s="14" t="s">
        <v>111</v>
      </c>
      <c r="BE212" s="147">
        <f t="shared" si="21"/>
        <v>0</v>
      </c>
      <c r="BF212" s="147">
        <f t="shared" si="22"/>
        <v>0</v>
      </c>
      <c r="BG212" s="147">
        <f t="shared" si="23"/>
        <v>0</v>
      </c>
      <c r="BH212" s="147">
        <f t="shared" si="24"/>
        <v>0</v>
      </c>
      <c r="BI212" s="147">
        <f t="shared" si="25"/>
        <v>0</v>
      </c>
      <c r="BJ212" s="14" t="s">
        <v>110</v>
      </c>
      <c r="BK212" s="147">
        <f t="shared" si="26"/>
        <v>0</v>
      </c>
      <c r="BL212" s="14" t="s">
        <v>118</v>
      </c>
      <c r="BM212" s="146" t="s">
        <v>443</v>
      </c>
    </row>
    <row r="213" spans="1:65" s="2" customFormat="1" ht="14.45" customHeight="1">
      <c r="A213" s="26"/>
      <c r="B213" s="134"/>
      <c r="C213" s="148" t="s">
        <v>444</v>
      </c>
      <c r="D213" s="148" t="s">
        <v>124</v>
      </c>
      <c r="E213" s="149" t="s">
        <v>445</v>
      </c>
      <c r="F213" s="150" t="s">
        <v>446</v>
      </c>
      <c r="G213" s="151" t="s">
        <v>143</v>
      </c>
      <c r="H213" s="152">
        <v>3</v>
      </c>
      <c r="I213" s="153"/>
      <c r="J213" s="153"/>
      <c r="K213" s="154"/>
      <c r="L213" s="155"/>
      <c r="M213" s="156" t="s">
        <v>1</v>
      </c>
      <c r="N213" s="157" t="s">
        <v>35</v>
      </c>
      <c r="O213" s="144">
        <v>0</v>
      </c>
      <c r="P213" s="144">
        <f t="shared" si="18"/>
        <v>0</v>
      </c>
      <c r="Q213" s="144">
        <v>1.8000000000000001E-4</v>
      </c>
      <c r="R213" s="144">
        <f t="shared" si="19"/>
        <v>5.4000000000000001E-4</v>
      </c>
      <c r="S213" s="144">
        <v>0</v>
      </c>
      <c r="T213" s="145">
        <f t="shared" si="20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46" t="s">
        <v>127</v>
      </c>
      <c r="AT213" s="146" t="s">
        <v>124</v>
      </c>
      <c r="AU213" s="146" t="s">
        <v>110</v>
      </c>
      <c r="AY213" s="14" t="s">
        <v>111</v>
      </c>
      <c r="BE213" s="147">
        <f t="shared" si="21"/>
        <v>0</v>
      </c>
      <c r="BF213" s="147">
        <f t="shared" si="22"/>
        <v>0</v>
      </c>
      <c r="BG213" s="147">
        <f t="shared" si="23"/>
        <v>0</v>
      </c>
      <c r="BH213" s="147">
        <f t="shared" si="24"/>
        <v>0</v>
      </c>
      <c r="BI213" s="147">
        <f t="shared" si="25"/>
        <v>0</v>
      </c>
      <c r="BJ213" s="14" t="s">
        <v>110</v>
      </c>
      <c r="BK213" s="147">
        <f t="shared" si="26"/>
        <v>0</v>
      </c>
      <c r="BL213" s="14" t="s">
        <v>118</v>
      </c>
      <c r="BM213" s="146" t="s">
        <v>447</v>
      </c>
    </row>
    <row r="214" spans="1:65" s="2" customFormat="1" ht="24.2" customHeight="1">
      <c r="A214" s="26"/>
      <c r="B214" s="134"/>
      <c r="C214" s="135" t="s">
        <v>448</v>
      </c>
      <c r="D214" s="135" t="s">
        <v>114</v>
      </c>
      <c r="E214" s="136" t="s">
        <v>449</v>
      </c>
      <c r="F214" s="137" t="s">
        <v>450</v>
      </c>
      <c r="G214" s="138" t="s">
        <v>143</v>
      </c>
      <c r="H214" s="139">
        <v>2</v>
      </c>
      <c r="I214" s="140"/>
      <c r="J214" s="140"/>
      <c r="K214" s="141"/>
      <c r="L214" s="27"/>
      <c r="M214" s="142" t="s">
        <v>1</v>
      </c>
      <c r="N214" s="143" t="s">
        <v>35</v>
      </c>
      <c r="O214" s="144">
        <v>0.39216000000000001</v>
      </c>
      <c r="P214" s="144">
        <f t="shared" si="18"/>
        <v>0.78432000000000002</v>
      </c>
      <c r="Q214" s="144">
        <v>0</v>
      </c>
      <c r="R214" s="144">
        <f t="shared" si="19"/>
        <v>0</v>
      </c>
      <c r="S214" s="144">
        <v>0</v>
      </c>
      <c r="T214" s="145">
        <f t="shared" si="20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46" t="s">
        <v>118</v>
      </c>
      <c r="AT214" s="146" t="s">
        <v>114</v>
      </c>
      <c r="AU214" s="146" t="s">
        <v>110</v>
      </c>
      <c r="AY214" s="14" t="s">
        <v>111</v>
      </c>
      <c r="BE214" s="147">
        <f t="shared" si="21"/>
        <v>0</v>
      </c>
      <c r="BF214" s="147">
        <f t="shared" si="22"/>
        <v>0</v>
      </c>
      <c r="BG214" s="147">
        <f t="shared" si="23"/>
        <v>0</v>
      </c>
      <c r="BH214" s="147">
        <f t="shared" si="24"/>
        <v>0</v>
      </c>
      <c r="BI214" s="147">
        <f t="shared" si="25"/>
        <v>0</v>
      </c>
      <c r="BJ214" s="14" t="s">
        <v>110</v>
      </c>
      <c r="BK214" s="147">
        <f t="shared" si="26"/>
        <v>0</v>
      </c>
      <c r="BL214" s="14" t="s">
        <v>118</v>
      </c>
      <c r="BM214" s="146" t="s">
        <v>451</v>
      </c>
    </row>
    <row r="215" spans="1:65" s="2" customFormat="1" ht="14.45" customHeight="1">
      <c r="A215" s="26"/>
      <c r="B215" s="134"/>
      <c r="C215" s="148" t="s">
        <v>452</v>
      </c>
      <c r="D215" s="148" t="s">
        <v>124</v>
      </c>
      <c r="E215" s="149" t="s">
        <v>453</v>
      </c>
      <c r="F215" s="150" t="s">
        <v>454</v>
      </c>
      <c r="G215" s="151" t="s">
        <v>143</v>
      </c>
      <c r="H215" s="152">
        <v>2</v>
      </c>
      <c r="I215" s="153"/>
      <c r="J215" s="153"/>
      <c r="K215" s="154"/>
      <c r="L215" s="155"/>
      <c r="M215" s="156" t="s">
        <v>1</v>
      </c>
      <c r="N215" s="157" t="s">
        <v>35</v>
      </c>
      <c r="O215" s="144">
        <v>0</v>
      </c>
      <c r="P215" s="144">
        <f t="shared" si="18"/>
        <v>0</v>
      </c>
      <c r="Q215" s="144">
        <v>2.7999999999999998E-4</v>
      </c>
      <c r="R215" s="144">
        <f t="shared" si="19"/>
        <v>5.5999999999999995E-4</v>
      </c>
      <c r="S215" s="144">
        <v>0</v>
      </c>
      <c r="T215" s="145">
        <f t="shared" si="20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46" t="s">
        <v>127</v>
      </c>
      <c r="AT215" s="146" t="s">
        <v>124</v>
      </c>
      <c r="AU215" s="146" t="s">
        <v>110</v>
      </c>
      <c r="AY215" s="14" t="s">
        <v>111</v>
      </c>
      <c r="BE215" s="147">
        <f t="shared" si="21"/>
        <v>0</v>
      </c>
      <c r="BF215" s="147">
        <f t="shared" si="22"/>
        <v>0</v>
      </c>
      <c r="BG215" s="147">
        <f t="shared" si="23"/>
        <v>0</v>
      </c>
      <c r="BH215" s="147">
        <f t="shared" si="24"/>
        <v>0</v>
      </c>
      <c r="BI215" s="147">
        <f t="shared" si="25"/>
        <v>0</v>
      </c>
      <c r="BJ215" s="14" t="s">
        <v>110</v>
      </c>
      <c r="BK215" s="147">
        <f t="shared" si="26"/>
        <v>0</v>
      </c>
      <c r="BL215" s="14" t="s">
        <v>118</v>
      </c>
      <c r="BM215" s="146" t="s">
        <v>455</v>
      </c>
    </row>
    <row r="216" spans="1:65" s="2" customFormat="1" ht="24.2" customHeight="1">
      <c r="A216" s="26"/>
      <c r="B216" s="134"/>
      <c r="C216" s="135" t="s">
        <v>456</v>
      </c>
      <c r="D216" s="135" t="s">
        <v>114</v>
      </c>
      <c r="E216" s="136" t="s">
        <v>457</v>
      </c>
      <c r="F216" s="137" t="s">
        <v>458</v>
      </c>
      <c r="G216" s="138" t="s">
        <v>143</v>
      </c>
      <c r="H216" s="139">
        <v>1</v>
      </c>
      <c r="I216" s="140"/>
      <c r="J216" s="140"/>
      <c r="K216" s="141"/>
      <c r="L216" s="27"/>
      <c r="M216" s="142" t="s">
        <v>1</v>
      </c>
      <c r="N216" s="143" t="s">
        <v>35</v>
      </c>
      <c r="O216" s="144">
        <v>0.49237999999999998</v>
      </c>
      <c r="P216" s="144">
        <f t="shared" si="18"/>
        <v>0.49237999999999998</v>
      </c>
      <c r="Q216" s="144">
        <v>0</v>
      </c>
      <c r="R216" s="144">
        <f t="shared" si="19"/>
        <v>0</v>
      </c>
      <c r="S216" s="144">
        <v>0</v>
      </c>
      <c r="T216" s="145">
        <f t="shared" si="20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46" t="s">
        <v>118</v>
      </c>
      <c r="AT216" s="146" t="s">
        <v>114</v>
      </c>
      <c r="AU216" s="146" t="s">
        <v>110</v>
      </c>
      <c r="AY216" s="14" t="s">
        <v>111</v>
      </c>
      <c r="BE216" s="147">
        <f t="shared" si="21"/>
        <v>0</v>
      </c>
      <c r="BF216" s="147">
        <f t="shared" si="22"/>
        <v>0</v>
      </c>
      <c r="BG216" s="147">
        <f t="shared" si="23"/>
        <v>0</v>
      </c>
      <c r="BH216" s="147">
        <f t="shared" si="24"/>
        <v>0</v>
      </c>
      <c r="BI216" s="147">
        <f t="shared" si="25"/>
        <v>0</v>
      </c>
      <c r="BJ216" s="14" t="s">
        <v>110</v>
      </c>
      <c r="BK216" s="147">
        <f t="shared" si="26"/>
        <v>0</v>
      </c>
      <c r="BL216" s="14" t="s">
        <v>118</v>
      </c>
      <c r="BM216" s="146" t="s">
        <v>459</v>
      </c>
    </row>
    <row r="217" spans="1:65" s="2" customFormat="1" ht="24.2" customHeight="1">
      <c r="A217" s="26"/>
      <c r="B217" s="134"/>
      <c r="C217" s="148" t="s">
        <v>460</v>
      </c>
      <c r="D217" s="148" t="s">
        <v>124</v>
      </c>
      <c r="E217" s="149" t="s">
        <v>461</v>
      </c>
      <c r="F217" s="150" t="s">
        <v>462</v>
      </c>
      <c r="G217" s="151" t="s">
        <v>143</v>
      </c>
      <c r="H217" s="152">
        <v>1</v>
      </c>
      <c r="I217" s="153"/>
      <c r="J217" s="153"/>
      <c r="K217" s="154"/>
      <c r="L217" s="155"/>
      <c r="M217" s="156" t="s">
        <v>1</v>
      </c>
      <c r="N217" s="157" t="s">
        <v>35</v>
      </c>
      <c r="O217" s="144">
        <v>0</v>
      </c>
      <c r="P217" s="144">
        <f t="shared" si="18"/>
        <v>0</v>
      </c>
      <c r="Q217" s="144">
        <v>2.7999999999999998E-4</v>
      </c>
      <c r="R217" s="144">
        <f t="shared" si="19"/>
        <v>2.7999999999999998E-4</v>
      </c>
      <c r="S217" s="144">
        <v>0</v>
      </c>
      <c r="T217" s="145">
        <f t="shared" si="20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46" t="s">
        <v>127</v>
      </c>
      <c r="AT217" s="146" t="s">
        <v>124</v>
      </c>
      <c r="AU217" s="146" t="s">
        <v>110</v>
      </c>
      <c r="AY217" s="14" t="s">
        <v>111</v>
      </c>
      <c r="BE217" s="147">
        <f t="shared" si="21"/>
        <v>0</v>
      </c>
      <c r="BF217" s="147">
        <f t="shared" si="22"/>
        <v>0</v>
      </c>
      <c r="BG217" s="147">
        <f t="shared" si="23"/>
        <v>0</v>
      </c>
      <c r="BH217" s="147">
        <f t="shared" si="24"/>
        <v>0</v>
      </c>
      <c r="BI217" s="147">
        <f t="shared" si="25"/>
        <v>0</v>
      </c>
      <c r="BJ217" s="14" t="s">
        <v>110</v>
      </c>
      <c r="BK217" s="147">
        <f t="shared" si="26"/>
        <v>0</v>
      </c>
      <c r="BL217" s="14" t="s">
        <v>118</v>
      </c>
      <c r="BM217" s="146" t="s">
        <v>463</v>
      </c>
    </row>
    <row r="218" spans="1:65" s="2" customFormat="1" ht="24.2" customHeight="1">
      <c r="A218" s="26"/>
      <c r="B218" s="134"/>
      <c r="C218" s="135" t="s">
        <v>464</v>
      </c>
      <c r="D218" s="135" t="s">
        <v>114</v>
      </c>
      <c r="E218" s="136" t="s">
        <v>465</v>
      </c>
      <c r="F218" s="137" t="s">
        <v>466</v>
      </c>
      <c r="G218" s="138" t="s">
        <v>136</v>
      </c>
      <c r="H218" s="139">
        <v>0.56999999999999995</v>
      </c>
      <c r="I218" s="140"/>
      <c r="J218" s="140"/>
      <c r="K218" s="141"/>
      <c r="L218" s="27"/>
      <c r="M218" s="158" t="s">
        <v>1</v>
      </c>
      <c r="N218" s="159" t="s">
        <v>35</v>
      </c>
      <c r="O218" s="160">
        <v>1.556</v>
      </c>
      <c r="P218" s="160">
        <f t="shared" si="18"/>
        <v>0.88691999999999993</v>
      </c>
      <c r="Q218" s="160">
        <v>0</v>
      </c>
      <c r="R218" s="160">
        <f t="shared" si="19"/>
        <v>0</v>
      </c>
      <c r="S218" s="160">
        <v>0</v>
      </c>
      <c r="T218" s="161">
        <f t="shared" si="20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46" t="s">
        <v>118</v>
      </c>
      <c r="AT218" s="146" t="s">
        <v>114</v>
      </c>
      <c r="AU218" s="146" t="s">
        <v>110</v>
      </c>
      <c r="AY218" s="14" t="s">
        <v>111</v>
      </c>
      <c r="BE218" s="147">
        <f t="shared" si="21"/>
        <v>0</v>
      </c>
      <c r="BF218" s="147">
        <f t="shared" si="22"/>
        <v>0</v>
      </c>
      <c r="BG218" s="147">
        <f t="shared" si="23"/>
        <v>0</v>
      </c>
      <c r="BH218" s="147">
        <f t="shared" si="24"/>
        <v>0</v>
      </c>
      <c r="BI218" s="147">
        <f t="shared" si="25"/>
        <v>0</v>
      </c>
      <c r="BJ218" s="14" t="s">
        <v>110</v>
      </c>
      <c r="BK218" s="147">
        <f t="shared" si="26"/>
        <v>0</v>
      </c>
      <c r="BL218" s="14" t="s">
        <v>118</v>
      </c>
      <c r="BM218" s="146" t="s">
        <v>467</v>
      </c>
    </row>
    <row r="219" spans="1:65" s="2" customFormat="1" ht="6.95" customHeight="1">
      <c r="A219" s="26"/>
      <c r="B219" s="41"/>
      <c r="C219" s="42"/>
      <c r="D219" s="42"/>
      <c r="E219" s="42"/>
      <c r="F219" s="42"/>
      <c r="G219" s="42"/>
      <c r="H219" s="42"/>
      <c r="I219" s="42"/>
      <c r="J219" s="42"/>
      <c r="K219" s="42"/>
      <c r="L219" s="27"/>
      <c r="M219" s="26"/>
      <c r="O219" s="26"/>
      <c r="P219" s="26"/>
      <c r="Q219" s="26"/>
      <c r="R219" s="26"/>
      <c r="S219" s="26"/>
      <c r="T219" s="26"/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</row>
  </sheetData>
  <autoFilter ref="C124:K218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096 - ZTI - Zdravotechnika</vt:lpstr>
      <vt:lpstr>'096 - ZTI - Zdravotechnika'!Názvy_tlače</vt:lpstr>
      <vt:lpstr>'Rekapitulácia stavby'!Názvy_tlače</vt:lpstr>
      <vt:lpstr>'096 - ZTI - Zdravotechnika'!Oblasť_tlače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DESKTOP-M1GI1GS\Pc16</dc:creator>
  <cp:lastModifiedBy>Adamko</cp:lastModifiedBy>
  <dcterms:created xsi:type="dcterms:W3CDTF">2021-07-09T03:42:01Z</dcterms:created>
  <dcterms:modified xsi:type="dcterms:W3CDTF">2021-07-09T03:46:25Z</dcterms:modified>
</cp:coreProperties>
</file>