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00" tabRatio="345" activeTab="0"/>
  </bookViews>
  <sheets>
    <sheet name="Kryci list" sheetId="1" r:id="rId1"/>
    <sheet name="Rekapitulacia" sheetId="2" r:id="rId2"/>
    <sheet name="Prehlad" sheetId="3" r:id="rId3"/>
  </sheets>
  <definedNames>
    <definedName name="Excel_BuiltIn_Print_Area" localSheetId="1">'Rekapitulacia'!$A:$G</definedName>
    <definedName name="Excel_BuiltIn_Print_Area_2">#REF!</definedName>
    <definedName name="Excel_BuiltIn_Print_Area_3">'Kryci list'!$A:$M</definedName>
    <definedName name="Excel_BuiltIn_Print_Area_4">'Rekapitulacia'!$A:$F</definedName>
    <definedName name="Excel_BuiltIn_Print_Area_5">'Prehlad'!$A:$O</definedName>
    <definedName name="_xlnm.Print_Titles" localSheetId="2">'Prehlad'!$8:$10</definedName>
    <definedName name="_xlnm.Print_Titles" localSheetId="1">'Rekapitulacia'!$8:$10</definedName>
    <definedName name="_xlnm.Print_Area" localSheetId="0">'Kryci list'!$A$1:$M$28</definedName>
  </definedNames>
  <calcPr fullCalcOnLoad="1"/>
</workbook>
</file>

<file path=xl/sharedStrings.xml><?xml version="1.0" encoding="utf-8"?>
<sst xmlns="http://schemas.openxmlformats.org/spreadsheetml/2006/main" count="748" uniqueCount="289">
  <si>
    <t>Stavoprojekt, s.r.o., Prešov</t>
  </si>
  <si>
    <t>V module</t>
  </si>
  <si>
    <t>Hlavička1</t>
  </si>
  <si>
    <t>Mena</t>
  </si>
  <si>
    <t>Hlavička2</t>
  </si>
  <si>
    <t>Obdobie</t>
  </si>
  <si>
    <t xml:space="preserve"> Stavba : Stropkov: Bytový dom A3</t>
  </si>
  <si>
    <t>Miesto: ul. Hrnčiarská</t>
  </si>
  <si>
    <t xml:space="preserve">Rozpočet: </t>
  </si>
  <si>
    <t>Rozpočet</t>
  </si>
  <si>
    <t>Krycí list rozpočtu v</t>
  </si>
  <si>
    <t>EUR</t>
  </si>
  <si>
    <t xml:space="preserve"> Objekt : SO 08 Teplovod</t>
  </si>
  <si>
    <t xml:space="preserve">JKSO : </t>
  </si>
  <si>
    <t>Spracoval: Ing.Lukáš Príhoda</t>
  </si>
  <si>
    <t>Čerpanie</t>
  </si>
  <si>
    <t>Krycí list splátky v</t>
  </si>
  <si>
    <t>za obdobie</t>
  </si>
  <si>
    <t>Mesiac 2015</t>
  </si>
  <si>
    <t xml:space="preserve"> </t>
  </si>
  <si>
    <t>Dňa: 22.07.2021</t>
  </si>
  <si>
    <t xml:space="preserve">Zmluva č.: </t>
  </si>
  <si>
    <t>VK</t>
  </si>
  <si>
    <t>Krycí list výrobnej kalkulácie v</t>
  </si>
  <si>
    <t xml:space="preserve"> Odberateľ:</t>
  </si>
  <si>
    <t>IČO:</t>
  </si>
  <si>
    <t>DIČ:</t>
  </si>
  <si>
    <t>IČ DPH:</t>
  </si>
  <si>
    <t>VF</t>
  </si>
  <si>
    <t xml:space="preserve"> Dodávateľ:</t>
  </si>
  <si>
    <t>OP</t>
  </si>
  <si>
    <t>Krycí list OP v</t>
  </si>
  <si>
    <t xml:space="preserve"> Projektant:</t>
  </si>
  <si>
    <t>A</t>
  </si>
  <si>
    <t xml:space="preserve"> ZRN</t>
  </si>
  <si>
    <t>Konštrukcie</t>
  </si>
  <si>
    <t>Špecifikovaný materiál</t>
  </si>
  <si>
    <t>Spolu ZRN</t>
  </si>
  <si>
    <t>B</t>
  </si>
  <si>
    <t>IN - Individuálne náklady</t>
  </si>
  <si>
    <t>C</t>
  </si>
  <si>
    <t>NUS - náklady umiestnenia stavby</t>
  </si>
  <si>
    <t xml:space="preserve"> HSV:</t>
  </si>
  <si>
    <t xml:space="preserve"> Práce nadčas</t>
  </si>
  <si>
    <t xml:space="preserve"> Zariadenie staveniska</t>
  </si>
  <si>
    <t xml:space="preserve"> PSV:</t>
  </si>
  <si>
    <t xml:space="preserve"> Murárske výpomoce</t>
  </si>
  <si>
    <t xml:space="preserve"> Prevádzkové vplyvy</t>
  </si>
  <si>
    <t xml:space="preserve"> MCE:</t>
  </si>
  <si>
    <t xml:space="preserve"> Bez pevnej podlahy</t>
  </si>
  <si>
    <t xml:space="preserve"> Sťažené podmienky</t>
  </si>
  <si>
    <t xml:space="preserve"> Iné:</t>
  </si>
  <si>
    <t xml:space="preserve"> Súčet:</t>
  </si>
  <si>
    <t xml:space="preserve">Súčet riadkov 6 až 9: </t>
  </si>
  <si>
    <t xml:space="preserve">Súčet riadkov 11 až 14: </t>
  </si>
  <si>
    <t>projektant, rozpočtár, cenár</t>
  </si>
  <si>
    <t>dodávateľ, zhotoviteľ</t>
  </si>
  <si>
    <t>D</t>
  </si>
  <si>
    <t>ON - ostatné náklady</t>
  </si>
  <si>
    <t>dátum:</t>
  </si>
  <si>
    <t>podpis:</t>
  </si>
  <si>
    <t xml:space="preserve"> Ostatné náklady uvedené v rozpočte</t>
  </si>
  <si>
    <t>pečiatka:</t>
  </si>
  <si>
    <t xml:space="preserve"> Inžinierska činnosť</t>
  </si>
  <si>
    <t xml:space="preserve"> Projektové práce</t>
  </si>
  <si>
    <t xml:space="preserve">Súčet riadkov 16 až 19: </t>
  </si>
  <si>
    <t>odberateľ, obstarávateľ</t>
  </si>
  <si>
    <t>E</t>
  </si>
  <si>
    <t>Celkové náklady</t>
  </si>
  <si>
    <t xml:space="preserve">Súčet riadkov 5, 10, 15 a 20: </t>
  </si>
  <si>
    <t xml:space="preserve"> DPH   20% z:</t>
  </si>
  <si>
    <t xml:space="preserve"> DPH    0% z:</t>
  </si>
  <si>
    <t xml:space="preserve">Súčet riadkov 21 až 23: </t>
  </si>
  <si>
    <t>F</t>
  </si>
  <si>
    <t xml:space="preserve"> Odpočet - prípočet</t>
  </si>
  <si>
    <t xml:space="preserve">Odberateľ: </t>
  </si>
  <si>
    <t xml:space="preserve">Projektant: </t>
  </si>
  <si>
    <t>Rekapitulácia rozpočtu v</t>
  </si>
  <si>
    <t xml:space="preserve">Dodávateľ: </t>
  </si>
  <si>
    <t>Dátum: 22.07.2021</t>
  </si>
  <si>
    <t>Rekapitulácia splátky v</t>
  </si>
  <si>
    <t>Rekapitulácia výrobnej kalkulácie v</t>
  </si>
  <si>
    <t>Stavba : Stropkov: Bytový dom A3</t>
  </si>
  <si>
    <t>Objekt : SO 08 Teplovod</t>
  </si>
  <si>
    <t>Rekapitulácia OP v</t>
  </si>
  <si>
    <t>Popis položky, stavebného dielu, remesla</t>
  </si>
  <si>
    <t>Špecifikovaný</t>
  </si>
  <si>
    <t>Spolu</t>
  </si>
  <si>
    <t>Hmotnosť v tonách</t>
  </si>
  <si>
    <t>Suť v tonách</t>
  </si>
  <si>
    <t>Nh</t>
  </si>
  <si>
    <t>materiál</t>
  </si>
  <si>
    <t>1 - ZEMNE PRÁCE</t>
  </si>
  <si>
    <t>4 - VODOROVNÉ KONŠTRUKCIE</t>
  </si>
  <si>
    <t>8 - RÚROVÉ VEDENIA</t>
  </si>
  <si>
    <t>9 - OSTATNÉ KONŠTRUKCIE A PRÁCE</t>
  </si>
  <si>
    <t xml:space="preserve">PRÁCE A DODÁVKY HSV  spolu: </t>
  </si>
  <si>
    <t>721 - Vnútorná kanalizácia</t>
  </si>
  <si>
    <t>733 - Rozvod potrubia</t>
  </si>
  <si>
    <t>PRÁCE A DODÁVKY PSV</t>
  </si>
  <si>
    <t>Za rozpočet celkom:</t>
  </si>
  <si>
    <t>Počet des.miest</t>
  </si>
  <si>
    <t>Formát</t>
  </si>
  <si>
    <t>Prehľad rozpočtových nákladov v</t>
  </si>
  <si>
    <t>Súpis vykonaných prác a dodávok v</t>
  </si>
  <si>
    <t>Prehľad kalkulovaných nákladov v</t>
  </si>
  <si>
    <t>Súpis plánovaných prác a dodávok v</t>
  </si>
  <si>
    <t>N</t>
  </si>
  <si>
    <t>Por.</t>
  </si>
  <si>
    <t>Kód</t>
  </si>
  <si>
    <t>Kód položky</t>
  </si>
  <si>
    <t>Popis položky, stavebného dielu, remesla,</t>
  </si>
  <si>
    <t>Množstvo</t>
  </si>
  <si>
    <t>Merná</t>
  </si>
  <si>
    <t>Jednotková</t>
  </si>
  <si>
    <t>DPH</t>
  </si>
  <si>
    <t>Pozícia</t>
  </si>
  <si>
    <t>Vyňatý</t>
  </si>
  <si>
    <t>Vysoká sadzba</t>
  </si>
  <si>
    <t>Typ</t>
  </si>
  <si>
    <t>Klasifikácia</t>
  </si>
  <si>
    <t>Katalógové</t>
  </si>
  <si>
    <t>AC</t>
  </si>
  <si>
    <t>AD</t>
  </si>
  <si>
    <t>Jedn. cena</t>
  </si>
  <si>
    <t>Index JC</t>
  </si>
  <si>
    <t>Index mn.</t>
  </si>
  <si>
    <t>Zaradenie</t>
  </si>
  <si>
    <t>Lev0</t>
  </si>
  <si>
    <t>číslo</t>
  </si>
  <si>
    <t>cenníka</t>
  </si>
  <si>
    <t>výkaz-výmer</t>
  </si>
  <si>
    <t>výmera</t>
  </si>
  <si>
    <t>jednotka</t>
  </si>
  <si>
    <t>cena</t>
  </si>
  <si>
    <t>%</t>
  </si>
  <si>
    <t>rozpočtované</t>
  </si>
  <si>
    <t>od začiatku</t>
  </si>
  <si>
    <t>zostatok</t>
  </si>
  <si>
    <t>z režimu stavba</t>
  </si>
  <si>
    <t>položky</t>
  </si>
  <si>
    <t>pre tlač</t>
  </si>
  <si>
    <t>produkcie</t>
  </si>
  <si>
    <t>ceny</t>
  </si>
  <si>
    <t>pre KL</t>
  </si>
  <si>
    <t>pozícia</t>
  </si>
  <si>
    <t>PRÁCE A DODÁVKY HSV</t>
  </si>
  <si>
    <t>001</t>
  </si>
  <si>
    <t>132201202</t>
  </si>
  <si>
    <t>Hĺbenie rýh šírka do 2 m v horn. tr. 3 nad 100 do 1 000 m3</t>
  </si>
  <si>
    <t>m3</t>
  </si>
  <si>
    <t xml:space="preserve">                    </t>
  </si>
  <si>
    <t>13220-1202</t>
  </si>
  <si>
    <t>45.11.21</t>
  </si>
  <si>
    <t>EK</t>
  </si>
  <si>
    <t>S</t>
  </si>
  <si>
    <t>132201292</t>
  </si>
  <si>
    <t>Príplatok za hĺb. rýh š. do 2 m v teč. vode horn. 3 nad 100 m3</t>
  </si>
  <si>
    <t>13220-1292</t>
  </si>
  <si>
    <t>272</t>
  </si>
  <si>
    <t>151101101</t>
  </si>
  <si>
    <t>Zhotovenie paženia rýh pre podz. vedenie príložné hl. do 2 m</t>
  </si>
  <si>
    <t>m2</t>
  </si>
  <si>
    <t>15110-1101</t>
  </si>
  <si>
    <t>151101111</t>
  </si>
  <si>
    <t>Odstránenie paženia rýh pre podz. vedenie príložné hl. do 2 m</t>
  </si>
  <si>
    <t>15110-1111</t>
  </si>
  <si>
    <t>162201102</t>
  </si>
  <si>
    <t>Vodorovné premiestnenie výkopu do 50 m horn. tr. 1-4</t>
  </si>
  <si>
    <t>16220-1102</t>
  </si>
  <si>
    <t>45.11.24</t>
  </si>
  <si>
    <t>167101101</t>
  </si>
  <si>
    <t>Nakladanie výkopku do 100 m3 v horn. tr. 1-4</t>
  </si>
  <si>
    <t>16710-1101</t>
  </si>
  <si>
    <t>171201201</t>
  </si>
  <si>
    <t>Uloženie sypaniny na skládku</t>
  </si>
  <si>
    <t>17120-1201</t>
  </si>
  <si>
    <t>174101002</t>
  </si>
  <si>
    <t>Zásyp zhutnený jám, šachiet, rýh, zárezov alebo okolo objektov nad 100 do 1000m3</t>
  </si>
  <si>
    <t>17410-1002</t>
  </si>
  <si>
    <t>175101101</t>
  </si>
  <si>
    <t>Obsyp potrubia bez prehodenia sypaniny</t>
  </si>
  <si>
    <t>17510-1101</t>
  </si>
  <si>
    <t>175101109</t>
  </si>
  <si>
    <t>Obsyp potrubia príplatok za prehodenie sypaniny</t>
  </si>
  <si>
    <t>17510-1109</t>
  </si>
  <si>
    <t xml:space="preserve">1 - ZEMNE PRÁCE  spolu: </t>
  </si>
  <si>
    <t>271</t>
  </si>
  <si>
    <t>451573111</t>
  </si>
  <si>
    <t>Lôžko pod potrubie, stoky v otvorenom výkope z piesku a štrkopiesku</t>
  </si>
  <si>
    <t>45157-3111</t>
  </si>
  <si>
    <t>45.21.41</t>
  </si>
  <si>
    <t xml:space="preserve">4 - VODOROVNÉ KONŠTRUKCIE  spolu: </t>
  </si>
  <si>
    <t>MAT</t>
  </si>
  <si>
    <t>2863V2021</t>
  </si>
  <si>
    <t>m</t>
  </si>
  <si>
    <t>25.21.22</t>
  </si>
  <si>
    <t xml:space="preserve">1087379             </t>
  </si>
  <si>
    <t>2</t>
  </si>
  <si>
    <t>EZ</t>
  </si>
  <si>
    <t>2863V2022</t>
  </si>
  <si>
    <t xml:space="preserve">1087384             </t>
  </si>
  <si>
    <t>2863V2303</t>
  </si>
  <si>
    <t>kus</t>
  </si>
  <si>
    <t xml:space="preserve">1018330             </t>
  </si>
  <si>
    <t>2863V2304</t>
  </si>
  <si>
    <t xml:space="preserve">1018331             </t>
  </si>
  <si>
    <t>2863V2343</t>
  </si>
  <si>
    <t xml:space="preserve">1042980             </t>
  </si>
  <si>
    <t>2863V2344</t>
  </si>
  <si>
    <t xml:space="preserve">1042984             </t>
  </si>
  <si>
    <t>2863V2392</t>
  </si>
  <si>
    <t xml:space="preserve">1018356             </t>
  </si>
  <si>
    <t>2863V2442</t>
  </si>
  <si>
    <t xml:space="preserve">1018303             </t>
  </si>
  <si>
    <t>2863V2484</t>
  </si>
  <si>
    <t>sada</t>
  </si>
  <si>
    <t xml:space="preserve">1018313             </t>
  </si>
  <si>
    <t>145500560</t>
  </si>
  <si>
    <t>Oblúk oceľový 45° Pipeco ohýbaný DN 80 priem.rúry d=88,9mm D= 160mm polomer ohybu R=18,6m</t>
  </si>
  <si>
    <t xml:space="preserve">  .  .  </t>
  </si>
  <si>
    <t>145500600</t>
  </si>
  <si>
    <t>Oblúk oceľový 45° Pipeco navarovací DN 100 priem.rúry d=114,3mm D= 200mm ramená L1,L2=0,6m</t>
  </si>
  <si>
    <t>145500630</t>
  </si>
  <si>
    <t>Oblúk oceľový 45° Pipeco navarovací DN 200 priem.rúry d=219,1mm D=315mm ramená L1,L2=0.6m</t>
  </si>
  <si>
    <t>862180401</t>
  </si>
  <si>
    <t>Montáž predizol. systému (oceľová rúra, PUR pena, HDPE plášť) do 145°C, DN 40 mm, hr.st.2,6mm, zákl. izolácia</t>
  </si>
  <si>
    <t>86218-0401</t>
  </si>
  <si>
    <t>862180501</t>
  </si>
  <si>
    <t>Montáž predizol. systému (oceľová rúra, PUR pena, HDPE plášť) do 145°C, DN 50 mm, hr. st.2,9mm, izolácia</t>
  </si>
  <si>
    <t>86218-0501</t>
  </si>
  <si>
    <t>862180805</t>
  </si>
  <si>
    <t>Montáž oblúkov, pevných bodov, redukcií, armatúr a kompenzátorov predizol. systému DN80, zákl. izolácia</t>
  </si>
  <si>
    <t>86218-0805</t>
  </si>
  <si>
    <t>862181005</t>
  </si>
  <si>
    <t>Montáž oblúkov, pevných bodov, redukcií, armatúr a kompenzátorov predizol. systému DN100, zákl. izolácia</t>
  </si>
  <si>
    <t>86218-1005</t>
  </si>
  <si>
    <t>862182005</t>
  </si>
  <si>
    <t>Montáž oblúkov, pevných bodov, redukcií, armatúr a kompenzátorov predizol. systému DN200, zákl. izolácia</t>
  </si>
  <si>
    <t>86218-2005</t>
  </si>
  <si>
    <t>283230387</t>
  </si>
  <si>
    <t>Výstražná PVC-P fólia hr.0,50mm,š.30cm s potlačou zelená-teplovody</t>
  </si>
  <si>
    <t>25.21.30</t>
  </si>
  <si>
    <t>899739105</t>
  </si>
  <si>
    <t>Montáž výstražnej PVC fólie-zelená teplovod hr.0,4-0,6 mm, š. nad 300 do 500 mm na obsyp</t>
  </si>
  <si>
    <t>89973-9105</t>
  </si>
  <si>
    <t>803221010</t>
  </si>
  <si>
    <t>Vyhľadávací vodič na potrubí z PE D do 150</t>
  </si>
  <si>
    <t>M</t>
  </si>
  <si>
    <t>80322-1010</t>
  </si>
  <si>
    <t>MK</t>
  </si>
  <si>
    <t>803222000</t>
  </si>
  <si>
    <t>Montáž vývodu signalizačného vodiča</t>
  </si>
  <si>
    <t>80322-2000</t>
  </si>
  <si>
    <t xml:space="preserve">8 - RÚROVÉ VEDENIA  spolu: </t>
  </si>
  <si>
    <t>998276101</t>
  </si>
  <si>
    <t>Presun hmôt pre potrubie z rúr plastových alebo sklolaminátových v otvorenom výkope</t>
  </si>
  <si>
    <t>t</t>
  </si>
  <si>
    <t>99827-6101</t>
  </si>
  <si>
    <t xml:space="preserve">9 - OSTATNÉ KONŠTRUKCIE A PRÁCE  spolu: </t>
  </si>
  <si>
    <t>721</t>
  </si>
  <si>
    <t>721178212</t>
  </si>
  <si>
    <t>Montáž spojky potrubia systému DN 40</t>
  </si>
  <si>
    <t>I</t>
  </si>
  <si>
    <t>72117-8212</t>
  </si>
  <si>
    <t>IK</t>
  </si>
  <si>
    <t>721178213</t>
  </si>
  <si>
    <t>Montáž spojky potrubia  systému DN 50</t>
  </si>
  <si>
    <t>72117-8213</t>
  </si>
  <si>
    <t xml:space="preserve">721 - Vnútorná kanalizácia  spolu: </t>
  </si>
  <si>
    <t>731</t>
  </si>
  <si>
    <t>733194916</t>
  </si>
  <si>
    <t>Opr. ocel. hlad. potrubia, navarenie odbočky pr. 44,5/2,6</t>
  </si>
  <si>
    <t>73319-4916</t>
  </si>
  <si>
    <t>45.33.11</t>
  </si>
  <si>
    <t>733194917</t>
  </si>
  <si>
    <t>Opr. ocel. hlad. potrubia, navarenie odbočky pr. 51/2,6</t>
  </si>
  <si>
    <t>73319-4917</t>
  </si>
  <si>
    <t xml:space="preserve">733 - Rozvod potrubia  spolu: </t>
  </si>
  <si>
    <t xml:space="preserve">PRÁCE A DODÁVKY PSV  spolu: </t>
  </si>
  <si>
    <t>Uponor Thermo Pro Single 1xř40/175 mm, PN6 , Tmax=95°C alebo ekvivalent</t>
  </si>
  <si>
    <t>Uponor Thermo Pro Single 1xř50/175 mm, PN6 , Tmax=95°C alebo ekvivalent</t>
  </si>
  <si>
    <t>Uponor spojka prechodová S5.0, o40-3,7x11/4" vonkajší závit, PN6 alebo ekvivalent</t>
  </si>
  <si>
    <t>Uponor spojka prechodová S5.0, o50-4,6x11/4" vonkajší závit, PN6 alebo ekvivalent</t>
  </si>
  <si>
    <t>Uponor Wipex spojka PN6 40x3,7-40x3,7 alebo ekvivalent</t>
  </si>
  <si>
    <t>Uponor Wipex spojka PN6 50x4,6-50x4,6 alebo ekvivalent</t>
  </si>
  <si>
    <t xml:space="preserve">Uponor alebo ekvivalent závitový nátrubok 1 1/4" závit vnútorný (vrátane O-krúžkov) </t>
  </si>
  <si>
    <t>Uponor Wipex alebo ekvivalent nátrubok pre pevný bod 5/4" vnútorný/vonkajší závit</t>
  </si>
  <si>
    <t>Uponor sada gum. konc. ř32+40+50/175 mm (Thermo Single (PRO), Aqua Single (PRO) alebo ekvivalent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</si>
</sst>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&quot; Sk&quot;;[Red]\-#,##0&quot; Sk&quot;"/>
    <numFmt numFmtId="165" formatCode="\ #,##0&quot; Sk &quot;;\-#,##0&quot; Sk &quot;;&quot; - Sk &quot;;@\ "/>
    <numFmt numFmtId="166" formatCode="#,##0&quot;     &quot;"/>
    <numFmt numFmtId="167" formatCode="#,##0&quot; Sk&quot;"/>
    <numFmt numFmtId="168" formatCode="#,##0\ "/>
    <numFmt numFmtId="169" formatCode="#,##0.00000"/>
    <numFmt numFmtId="170" formatCode="#,##0.000"/>
    <numFmt numFmtId="171" formatCode="#,##0.0"/>
    <numFmt numFmtId="172" formatCode="#,##0.0000"/>
  </numFmts>
  <fonts count="46">
    <font>
      <sz val="10"/>
      <name val="Arial"/>
      <family val="2"/>
    </font>
    <font>
      <b/>
      <sz val="7"/>
      <name val="Letter Gothic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name val="Arial CE"/>
      <family val="2"/>
    </font>
    <font>
      <b/>
      <sz val="10"/>
      <color indexed="9"/>
      <name val="Arial"/>
      <family val="2"/>
    </font>
    <font>
      <i/>
      <sz val="11"/>
      <color indexed="23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24"/>
      <color indexed="8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39"/>
      <name val="Arial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1"/>
      <color indexed="63"/>
      <name val="Calibri"/>
      <family val="2"/>
    </font>
    <font>
      <sz val="10"/>
      <color indexed="16"/>
      <name val="Arial"/>
      <family val="2"/>
    </font>
    <font>
      <sz val="8"/>
      <name val="Arial Narrow"/>
      <family val="2"/>
    </font>
    <font>
      <b/>
      <sz val="10"/>
      <name val="Arial Narrow"/>
      <family val="2"/>
    </font>
    <font>
      <sz val="8"/>
      <color indexed="9"/>
      <name val="Arial Narrow"/>
      <family val="2"/>
    </font>
    <font>
      <b/>
      <sz val="8"/>
      <color indexed="9"/>
      <name val="Arial Narrow"/>
      <family val="2"/>
    </font>
    <font>
      <b/>
      <sz val="8"/>
      <name val="Arial Narrow"/>
      <family val="2"/>
    </font>
    <font>
      <sz val="8"/>
      <color indexed="12"/>
      <name val="Arial Narrow"/>
      <family val="2"/>
    </font>
    <font>
      <sz val="18"/>
      <color indexed="63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8">
    <border>
      <left/>
      <right/>
      <top/>
      <bottom/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</borders>
  <cellStyleXfs count="1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 vertical="center"/>
      <protection/>
    </xf>
    <xf numFmtId="0" fontId="0" fillId="0" borderId="0" applyFill="0" applyBorder="0">
      <alignment vertical="center"/>
      <protection/>
    </xf>
    <xf numFmtId="164" fontId="1" fillId="0" borderId="1">
      <alignment/>
      <protection/>
    </xf>
    <xf numFmtId="0" fontId="0" fillId="0" borderId="1" applyFill="0">
      <alignment/>
      <protection/>
    </xf>
    <xf numFmtId="165" fontId="0" fillId="0" borderId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" fillId="6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4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6" fillId="36" borderId="0" applyNumberFormat="0" applyBorder="0" applyAlignment="0" applyProtection="0"/>
    <xf numFmtId="0" fontId="7" fillId="37" borderId="2" applyNumberFormat="0" applyAlignment="0" applyProtection="0"/>
    <xf numFmtId="0" fontId="8" fillId="0" borderId="3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0" fillId="0" borderId="0">
      <alignment/>
      <protection/>
    </xf>
    <xf numFmtId="0" fontId="36" fillId="38" borderId="0" applyNumberFormat="0" applyBorder="0" applyAlignment="0" applyProtection="0"/>
    <xf numFmtId="0" fontId="11" fillId="3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6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9" fillId="40" borderId="7" applyNumberFormat="0" applyAlignment="0" applyProtection="0"/>
    <xf numFmtId="0" fontId="6" fillId="36" borderId="0" applyNumberFormat="0" applyBorder="0" applyAlignment="0" applyProtection="0"/>
    <xf numFmtId="0" fontId="20" fillId="13" borderId="2" applyNumberFormat="0" applyAlignment="0" applyProtection="0"/>
    <xf numFmtId="0" fontId="37" fillId="41" borderId="8" applyNumberFormat="0" applyAlignment="0" applyProtection="0"/>
    <xf numFmtId="0" fontId="9" fillId="40" borderId="7" applyNumberFormat="0" applyAlignment="0" applyProtection="0"/>
    <xf numFmtId="0" fontId="21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2" fillId="13" borderId="0" applyNumberFormat="0" applyBorder="0" applyAlignment="0" applyProtection="0"/>
    <xf numFmtId="0" fontId="39" fillId="42" borderId="0" applyNumberFormat="0" applyBorder="0" applyAlignment="0" applyProtection="0"/>
    <xf numFmtId="0" fontId="22" fillId="13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0" fillId="4" borderId="10" applyNumberFormat="0" applyAlignment="0" applyProtection="0"/>
    <xf numFmtId="0" fontId="24" fillId="37" borderId="11" applyNumberFormat="0" applyAlignment="0" applyProtection="0"/>
    <xf numFmtId="9" fontId="0" fillId="0" borderId="0" applyFill="0" applyBorder="0" applyAlignment="0" applyProtection="0"/>
    <xf numFmtId="0" fontId="0" fillId="4" borderId="10" applyNumberFormat="0" applyAlignment="0" applyProtection="0"/>
    <xf numFmtId="0" fontId="40" fillId="0" borderId="12" applyNumberFormat="0" applyFill="0" applyAlignment="0" applyProtection="0"/>
    <xf numFmtId="0" fontId="21" fillId="0" borderId="9" applyNumberFormat="0" applyFill="0" applyAlignment="0" applyProtection="0"/>
    <xf numFmtId="0" fontId="41" fillId="0" borderId="13" applyNumberFormat="0" applyFill="0" applyAlignment="0" applyProtection="0"/>
    <xf numFmtId="0" fontId="14" fillId="6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Border="0">
      <alignment vertical="center"/>
      <protection/>
    </xf>
    <xf numFmtId="0" fontId="2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" fillId="0" borderId="14">
      <alignment vertical="center"/>
      <protection/>
    </xf>
    <xf numFmtId="0" fontId="23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20" fillId="13" borderId="2" applyNumberFormat="0" applyAlignment="0" applyProtection="0"/>
    <xf numFmtId="0" fontId="7" fillId="37" borderId="2" applyNumberFormat="0" applyAlignment="0" applyProtection="0"/>
    <xf numFmtId="0" fontId="24" fillId="37" borderId="11" applyNumberFormat="0" applyAlignment="0" applyProtection="0"/>
    <xf numFmtId="0" fontId="1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4" fillId="43" borderId="0" applyNumberFormat="0" applyBorder="0" applyAlignment="0" applyProtection="0"/>
    <xf numFmtId="0" fontId="3" fillId="32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45" fillId="44" borderId="0" applyNumberFormat="0" applyBorder="0" applyAlignment="0" applyProtection="0"/>
    <xf numFmtId="0" fontId="45" fillId="45" borderId="0" applyNumberFormat="0" applyBorder="0" applyAlignment="0" applyProtection="0"/>
    <xf numFmtId="0" fontId="45" fillId="46" borderId="0" applyNumberFormat="0" applyBorder="0" applyAlignment="0" applyProtection="0"/>
    <xf numFmtId="0" fontId="45" fillId="47" borderId="0" applyNumberFormat="0" applyBorder="0" applyAlignment="0" applyProtection="0"/>
    <xf numFmtId="0" fontId="45" fillId="48" borderId="0" applyNumberFormat="0" applyBorder="0" applyAlignment="0" applyProtection="0"/>
    <xf numFmtId="0" fontId="45" fillId="49" borderId="0" applyNumberFormat="0" applyBorder="0" applyAlignment="0" applyProtection="0"/>
  </cellStyleXfs>
  <cellXfs count="125">
    <xf numFmtId="0" fontId="0" fillId="0" borderId="0" xfId="0" applyAlignment="1">
      <alignment/>
    </xf>
    <xf numFmtId="0" fontId="26" fillId="0" borderId="0" xfId="119" applyFont="1">
      <alignment/>
      <protection/>
    </xf>
    <xf numFmtId="0" fontId="26" fillId="0" borderId="0" xfId="119" applyFont="1" applyAlignment="1">
      <alignment horizontal="left" vertical="center"/>
      <protection/>
    </xf>
    <xf numFmtId="0" fontId="27" fillId="0" borderId="0" xfId="119" applyFont="1" applyAlignment="1">
      <alignment horizontal="left" vertical="center"/>
      <protection/>
    </xf>
    <xf numFmtId="0" fontId="28" fillId="0" borderId="0" xfId="119" applyFont="1">
      <alignment/>
      <protection/>
    </xf>
    <xf numFmtId="0" fontId="26" fillId="0" borderId="15" xfId="119" applyFont="1" applyBorder="1" applyAlignment="1">
      <alignment horizontal="left" vertical="center"/>
      <protection/>
    </xf>
    <xf numFmtId="0" fontId="26" fillId="0" borderId="15" xfId="119" applyFont="1" applyBorder="1" applyAlignment="1">
      <alignment horizontal="right" vertical="center"/>
      <protection/>
    </xf>
    <xf numFmtId="0" fontId="29" fillId="0" borderId="0" xfId="119" applyFont="1">
      <alignment/>
      <protection/>
    </xf>
    <xf numFmtId="0" fontId="29" fillId="0" borderId="0" xfId="119" applyFont="1" applyProtection="1">
      <alignment/>
      <protection locked="0"/>
    </xf>
    <xf numFmtId="49" fontId="29" fillId="0" borderId="0" xfId="119" applyNumberFormat="1" applyFont="1">
      <alignment/>
      <protection/>
    </xf>
    <xf numFmtId="0" fontId="26" fillId="0" borderId="16" xfId="119" applyFont="1" applyBorder="1" applyAlignment="1">
      <alignment horizontal="left" vertical="center"/>
      <protection/>
    </xf>
    <xf numFmtId="0" fontId="26" fillId="0" borderId="16" xfId="119" applyFont="1" applyBorder="1" applyAlignment="1">
      <alignment horizontal="right" vertical="center"/>
      <protection/>
    </xf>
    <xf numFmtId="0" fontId="26" fillId="0" borderId="17" xfId="119" applyFont="1" applyBorder="1" applyAlignment="1">
      <alignment horizontal="left" vertical="center"/>
      <protection/>
    </xf>
    <xf numFmtId="0" fontId="26" fillId="0" borderId="17" xfId="119" applyFont="1" applyBorder="1" applyAlignment="1">
      <alignment horizontal="right" vertical="center"/>
      <protection/>
    </xf>
    <xf numFmtId="49" fontId="26" fillId="0" borderId="15" xfId="119" applyNumberFormat="1" applyFont="1" applyBorder="1" applyAlignment="1">
      <alignment horizontal="right" vertical="center"/>
      <protection/>
    </xf>
    <xf numFmtId="49" fontId="26" fillId="0" borderId="16" xfId="119" applyNumberFormat="1" applyFont="1" applyBorder="1" applyAlignment="1">
      <alignment horizontal="right" vertical="center"/>
      <protection/>
    </xf>
    <xf numFmtId="49" fontId="26" fillId="0" borderId="17" xfId="119" applyNumberFormat="1" applyFont="1" applyBorder="1" applyAlignment="1">
      <alignment horizontal="right" vertical="center"/>
      <protection/>
    </xf>
    <xf numFmtId="0" fontId="26" fillId="0" borderId="15" xfId="119" applyFont="1" applyBorder="1" applyAlignment="1">
      <alignment vertical="center"/>
      <protection/>
    </xf>
    <xf numFmtId="166" fontId="26" fillId="0" borderId="15" xfId="119" applyNumberFormat="1" applyFont="1" applyBorder="1" applyAlignment="1">
      <alignment horizontal="left" vertical="center"/>
      <protection/>
    </xf>
    <xf numFmtId="167" fontId="26" fillId="0" borderId="15" xfId="119" applyNumberFormat="1" applyFont="1" applyBorder="1" applyAlignment="1">
      <alignment horizontal="right" vertical="center"/>
      <protection/>
    </xf>
    <xf numFmtId="3" fontId="26" fillId="0" borderId="18" xfId="119" applyNumberFormat="1" applyFont="1" applyBorder="1" applyAlignment="1">
      <alignment horizontal="right" vertical="center"/>
      <protection/>
    </xf>
    <xf numFmtId="3" fontId="26" fillId="0" borderId="15" xfId="119" applyNumberFormat="1" applyFont="1" applyBorder="1" applyAlignment="1">
      <alignment vertical="center"/>
      <protection/>
    </xf>
    <xf numFmtId="0" fontId="26" fillId="0" borderId="0" xfId="119" applyFont="1" applyBorder="1" applyAlignment="1">
      <alignment horizontal="right" vertical="center"/>
      <protection/>
    </xf>
    <xf numFmtId="0" fontId="26" fillId="0" borderId="0" xfId="119" applyFont="1" applyBorder="1" applyAlignment="1">
      <alignment vertical="center"/>
      <protection/>
    </xf>
    <xf numFmtId="166" fontId="26" fillId="0" borderId="0" xfId="119" applyNumberFormat="1" applyFont="1" applyBorder="1" applyAlignment="1">
      <alignment horizontal="left" vertical="center"/>
      <protection/>
    </xf>
    <xf numFmtId="167" fontId="26" fillId="0" borderId="0" xfId="119" applyNumberFormat="1" applyFont="1" applyBorder="1" applyAlignment="1">
      <alignment horizontal="right" vertical="center"/>
      <protection/>
    </xf>
    <xf numFmtId="3" fontId="26" fillId="0" borderId="19" xfId="119" applyNumberFormat="1" applyFont="1" applyBorder="1" applyAlignment="1">
      <alignment horizontal="right" vertical="center"/>
      <protection/>
    </xf>
    <xf numFmtId="3" fontId="26" fillId="0" borderId="0" xfId="119" applyNumberFormat="1" applyFont="1" applyBorder="1" applyAlignment="1">
      <alignment vertical="center"/>
      <protection/>
    </xf>
    <xf numFmtId="0" fontId="30" fillId="0" borderId="20" xfId="119" applyFont="1" applyBorder="1" applyAlignment="1">
      <alignment horizontal="center" vertical="center"/>
      <protection/>
    </xf>
    <xf numFmtId="0" fontId="26" fillId="0" borderId="21" xfId="119" applyFont="1" applyBorder="1" applyAlignment="1">
      <alignment horizontal="left" vertical="center"/>
      <protection/>
    </xf>
    <xf numFmtId="0" fontId="26" fillId="0" borderId="21" xfId="119" applyFont="1" applyBorder="1" applyAlignment="1">
      <alignment horizontal="center" vertical="center"/>
      <protection/>
    </xf>
    <xf numFmtId="0" fontId="26" fillId="0" borderId="22" xfId="119" applyFont="1" applyBorder="1" applyAlignment="1">
      <alignment horizontal="center" vertical="center"/>
      <protection/>
    </xf>
    <xf numFmtId="0" fontId="26" fillId="0" borderId="18" xfId="119" applyFont="1" applyBorder="1" applyAlignment="1">
      <alignment horizontal="center" vertical="center"/>
      <protection/>
    </xf>
    <xf numFmtId="0" fontId="26" fillId="0" borderId="23" xfId="119" applyFont="1" applyBorder="1" applyAlignment="1">
      <alignment horizontal="left" vertical="center"/>
      <protection/>
    </xf>
    <xf numFmtId="4" fontId="26" fillId="0" borderId="23" xfId="119" applyNumberFormat="1" applyFont="1" applyBorder="1" applyAlignment="1">
      <alignment horizontal="right" vertical="center"/>
      <protection/>
    </xf>
    <xf numFmtId="4" fontId="26" fillId="0" borderId="24" xfId="119" applyNumberFormat="1" applyFont="1" applyBorder="1" applyAlignment="1">
      <alignment horizontal="right" vertical="center"/>
      <protection/>
    </xf>
    <xf numFmtId="0" fontId="26" fillId="0" borderId="24" xfId="119" applyFont="1" applyBorder="1" applyAlignment="1">
      <alignment horizontal="left" vertical="center"/>
      <protection/>
    </xf>
    <xf numFmtId="10" fontId="26" fillId="0" borderId="18" xfId="119" applyNumberFormat="1" applyFont="1" applyBorder="1" applyAlignment="1">
      <alignment horizontal="right" vertical="center"/>
      <protection/>
    </xf>
    <xf numFmtId="0" fontId="26" fillId="0" borderId="25" xfId="119" applyFont="1" applyBorder="1" applyAlignment="1">
      <alignment horizontal="center" vertical="center"/>
      <protection/>
    </xf>
    <xf numFmtId="0" fontId="26" fillId="0" borderId="14" xfId="119" applyFont="1" applyBorder="1" applyAlignment="1">
      <alignment horizontal="left" vertical="center"/>
      <protection/>
    </xf>
    <xf numFmtId="4" fontId="26" fillId="0" borderId="14" xfId="119" applyNumberFormat="1" applyFont="1" applyBorder="1" applyAlignment="1">
      <alignment horizontal="right" vertical="center"/>
      <protection/>
    </xf>
    <xf numFmtId="4" fontId="26" fillId="0" borderId="26" xfId="119" applyNumberFormat="1" applyFont="1" applyBorder="1" applyAlignment="1">
      <alignment horizontal="right" vertical="center"/>
      <protection/>
    </xf>
    <xf numFmtId="0" fontId="26" fillId="0" borderId="26" xfId="119" applyFont="1" applyBorder="1" applyAlignment="1">
      <alignment horizontal="left" vertical="center"/>
      <protection/>
    </xf>
    <xf numFmtId="10" fontId="26" fillId="0" borderId="25" xfId="119" applyNumberFormat="1" applyFont="1" applyBorder="1" applyAlignment="1">
      <alignment horizontal="right" vertical="center"/>
      <protection/>
    </xf>
    <xf numFmtId="4" fontId="26" fillId="0" borderId="27" xfId="119" applyNumberFormat="1" applyFont="1" applyBorder="1" applyAlignment="1">
      <alignment horizontal="right" vertical="center"/>
      <protection/>
    </xf>
    <xf numFmtId="0" fontId="26" fillId="0" borderId="28" xfId="119" applyFont="1" applyBorder="1" applyAlignment="1">
      <alignment horizontal="center" vertical="center"/>
      <protection/>
    </xf>
    <xf numFmtId="0" fontId="26" fillId="0" borderId="29" xfId="119" applyFont="1" applyBorder="1" applyAlignment="1">
      <alignment horizontal="left" vertical="center"/>
      <protection/>
    </xf>
    <xf numFmtId="4" fontId="26" fillId="0" borderId="29" xfId="119" applyNumberFormat="1" applyFont="1" applyBorder="1" applyAlignment="1">
      <alignment horizontal="right" vertical="center"/>
      <protection/>
    </xf>
    <xf numFmtId="4" fontId="26" fillId="0" borderId="30" xfId="119" applyNumberFormat="1" applyFont="1" applyBorder="1" applyAlignment="1">
      <alignment horizontal="right" vertical="center"/>
      <protection/>
    </xf>
    <xf numFmtId="0" fontId="26" fillId="0" borderId="29" xfId="119" applyFont="1" applyBorder="1" applyAlignment="1">
      <alignment horizontal="right" vertical="center"/>
      <protection/>
    </xf>
    <xf numFmtId="0" fontId="26" fillId="0" borderId="27" xfId="119" applyFont="1" applyBorder="1" applyAlignment="1">
      <alignment horizontal="left" vertical="center"/>
      <protection/>
    </xf>
    <xf numFmtId="0" fontId="26" fillId="0" borderId="28" xfId="119" applyFont="1" applyBorder="1" applyAlignment="1">
      <alignment horizontal="right" vertical="center"/>
      <protection/>
    </xf>
    <xf numFmtId="0" fontId="26" fillId="0" borderId="0" xfId="119" applyFont="1" applyBorder="1" applyAlignment="1">
      <alignment horizontal="center" vertical="center"/>
      <protection/>
    </xf>
    <xf numFmtId="0" fontId="26" fillId="0" borderId="0" xfId="119" applyFont="1" applyBorder="1" applyAlignment="1">
      <alignment horizontal="left" vertical="center"/>
      <protection/>
    </xf>
    <xf numFmtId="0" fontId="26" fillId="0" borderId="25" xfId="119" applyFont="1" applyBorder="1" applyAlignment="1">
      <alignment horizontal="left" vertical="center"/>
      <protection/>
    </xf>
    <xf numFmtId="0" fontId="26" fillId="0" borderId="18" xfId="119" applyFont="1" applyBorder="1" applyAlignment="1">
      <alignment horizontal="right" vertical="center"/>
      <protection/>
    </xf>
    <xf numFmtId="4" fontId="26" fillId="0" borderId="25" xfId="119" applyNumberFormat="1" applyFont="1" applyBorder="1" applyAlignment="1">
      <alignment horizontal="right" vertical="center"/>
      <protection/>
    </xf>
    <xf numFmtId="0" fontId="30" fillId="0" borderId="19" xfId="119" applyFont="1" applyBorder="1" applyAlignment="1">
      <alignment horizontal="center" vertical="center"/>
      <protection/>
    </xf>
    <xf numFmtId="0" fontId="26" fillId="0" borderId="31" xfId="119" applyFont="1" applyBorder="1" applyAlignment="1">
      <alignment horizontal="left" vertical="center"/>
      <protection/>
    </xf>
    <xf numFmtId="168" fontId="26" fillId="0" borderId="31" xfId="119" applyNumberFormat="1" applyFont="1" applyBorder="1" applyAlignment="1">
      <alignment horizontal="right" vertical="center"/>
      <protection/>
    </xf>
    <xf numFmtId="49" fontId="26" fillId="0" borderId="0" xfId="0" applyNumberFormat="1" applyFont="1" applyAlignment="1" applyProtection="1">
      <alignment horizontal="left" vertical="top" wrapText="1"/>
      <protection/>
    </xf>
    <xf numFmtId="4" fontId="26" fillId="0" borderId="0" xfId="0" applyNumberFormat="1" applyFont="1" applyAlignment="1" applyProtection="1">
      <alignment/>
      <protection/>
    </xf>
    <xf numFmtId="169" fontId="26" fillId="0" borderId="0" xfId="0" applyNumberFormat="1" applyFont="1" applyAlignment="1" applyProtection="1">
      <alignment/>
      <protection/>
    </xf>
    <xf numFmtId="170" fontId="26" fillId="0" borderId="0" xfId="0" applyNumberFormat="1" applyFont="1" applyAlignment="1" applyProtection="1">
      <alignment/>
      <protection/>
    </xf>
    <xf numFmtId="0" fontId="26" fillId="0" borderId="0" xfId="0" applyFont="1" applyAlignment="1" applyProtection="1">
      <alignment/>
      <protection/>
    </xf>
    <xf numFmtId="0" fontId="30" fillId="0" borderId="0" xfId="0" applyFont="1" applyAlignment="1" applyProtection="1">
      <alignment/>
      <protection/>
    </xf>
    <xf numFmtId="0" fontId="28" fillId="0" borderId="0" xfId="0" applyFont="1" applyAlignment="1" applyProtection="1">
      <alignment/>
      <protection/>
    </xf>
    <xf numFmtId="0" fontId="27" fillId="0" borderId="0" xfId="0" applyFont="1" applyAlignment="1" applyProtection="1">
      <alignment/>
      <protection/>
    </xf>
    <xf numFmtId="0" fontId="26" fillId="0" borderId="32" xfId="0" applyFont="1" applyBorder="1" applyAlignment="1" applyProtection="1">
      <alignment horizontal="center"/>
      <protection/>
    </xf>
    <xf numFmtId="0" fontId="26" fillId="0" borderId="33" xfId="0" applyFont="1" applyBorder="1" applyAlignment="1" applyProtection="1">
      <alignment horizontal="center"/>
      <protection/>
    </xf>
    <xf numFmtId="0" fontId="26" fillId="0" borderId="34" xfId="0" applyFont="1" applyBorder="1" applyAlignment="1" applyProtection="1">
      <alignment horizontal="center"/>
      <protection/>
    </xf>
    <xf numFmtId="49" fontId="30" fillId="0" borderId="0" xfId="0" applyNumberFormat="1" applyFont="1" applyAlignment="1" applyProtection="1">
      <alignment horizontal="left" vertical="top" wrapText="1"/>
      <protection/>
    </xf>
    <xf numFmtId="4" fontId="30" fillId="0" borderId="0" xfId="0" applyNumberFormat="1" applyFont="1" applyAlignment="1" applyProtection="1">
      <alignment/>
      <protection/>
    </xf>
    <xf numFmtId="169" fontId="30" fillId="0" borderId="0" xfId="0" applyNumberFormat="1" applyFont="1" applyAlignment="1" applyProtection="1">
      <alignment/>
      <protection/>
    </xf>
    <xf numFmtId="170" fontId="30" fillId="0" borderId="0" xfId="0" applyNumberFormat="1" applyFont="1" applyAlignment="1" applyProtection="1">
      <alignment/>
      <protection/>
    </xf>
    <xf numFmtId="0" fontId="26" fillId="0" borderId="0" xfId="0" applyFont="1" applyAlignment="1" applyProtection="1">
      <alignment horizontal="right" vertical="top"/>
      <protection/>
    </xf>
    <xf numFmtId="49" fontId="26" fillId="0" borderId="0" xfId="0" applyNumberFormat="1" applyFont="1" applyAlignment="1" applyProtection="1">
      <alignment horizontal="center" vertical="top"/>
      <protection/>
    </xf>
    <xf numFmtId="49" fontId="26" fillId="0" borderId="0" xfId="0" applyNumberFormat="1" applyFont="1" applyAlignment="1" applyProtection="1">
      <alignment vertical="top"/>
      <protection/>
    </xf>
    <xf numFmtId="170" fontId="26" fillId="0" borderId="0" xfId="0" applyNumberFormat="1" applyFont="1" applyAlignment="1" applyProtection="1">
      <alignment vertical="top"/>
      <protection/>
    </xf>
    <xf numFmtId="0" fontId="26" fillId="0" borderId="0" xfId="0" applyFont="1" applyAlignment="1" applyProtection="1">
      <alignment vertical="top"/>
      <protection/>
    </xf>
    <xf numFmtId="4" fontId="26" fillId="0" borderId="0" xfId="0" applyNumberFormat="1" applyFont="1" applyAlignment="1" applyProtection="1">
      <alignment vertical="top"/>
      <protection/>
    </xf>
    <xf numFmtId="169" fontId="26" fillId="0" borderId="0" xfId="0" applyNumberFormat="1" applyFont="1" applyAlignment="1" applyProtection="1">
      <alignment vertical="top"/>
      <protection/>
    </xf>
    <xf numFmtId="0" fontId="26" fillId="0" borderId="0" xfId="0" applyFont="1" applyAlignment="1" applyProtection="1">
      <alignment horizontal="center" vertical="top"/>
      <protection/>
    </xf>
    <xf numFmtId="0" fontId="26" fillId="0" borderId="0" xfId="0" applyFont="1" applyAlignment="1" applyProtection="1">
      <alignment wrapText="1"/>
      <protection/>
    </xf>
    <xf numFmtId="49" fontId="28" fillId="0" borderId="0" xfId="119" applyNumberFormat="1" applyFont="1">
      <alignment/>
      <protection/>
    </xf>
    <xf numFmtId="0" fontId="28" fillId="0" borderId="0" xfId="0" applyFont="1" applyAlignment="1" applyProtection="1">
      <alignment horizontal="center"/>
      <protection/>
    </xf>
    <xf numFmtId="0" fontId="28" fillId="0" borderId="0" xfId="0" applyFont="1" applyAlignment="1" applyProtection="1">
      <alignment horizontal="right"/>
      <protection/>
    </xf>
    <xf numFmtId="49" fontId="26" fillId="0" borderId="0" xfId="0" applyNumberFormat="1" applyFont="1" applyAlignment="1" applyProtection="1">
      <alignment/>
      <protection/>
    </xf>
    <xf numFmtId="171" fontId="28" fillId="0" borderId="0" xfId="0" applyNumberFormat="1" applyFont="1" applyAlignment="1" applyProtection="1">
      <alignment horizontal="right"/>
      <protection/>
    </xf>
    <xf numFmtId="4" fontId="28" fillId="0" borderId="0" xfId="0" applyNumberFormat="1" applyFont="1" applyAlignment="1" applyProtection="1">
      <alignment horizontal="right"/>
      <protection/>
    </xf>
    <xf numFmtId="170" fontId="28" fillId="0" borderId="0" xfId="0" applyNumberFormat="1" applyFont="1" applyAlignment="1" applyProtection="1">
      <alignment horizontal="right"/>
      <protection/>
    </xf>
    <xf numFmtId="172" fontId="28" fillId="0" borderId="0" xfId="0" applyNumberFormat="1" applyFont="1" applyAlignment="1" applyProtection="1">
      <alignment horizontal="right"/>
      <protection/>
    </xf>
    <xf numFmtId="0" fontId="28" fillId="0" borderId="0" xfId="0" applyFont="1" applyAlignment="1" applyProtection="1">
      <alignment/>
      <protection locked="0"/>
    </xf>
    <xf numFmtId="49" fontId="26" fillId="0" borderId="0" xfId="0" applyNumberFormat="1" applyFont="1" applyAlignment="1" applyProtection="1">
      <alignment horizontal="center"/>
      <protection/>
    </xf>
    <xf numFmtId="49" fontId="26" fillId="0" borderId="0" xfId="0" applyNumberFormat="1" applyFont="1" applyAlignment="1" applyProtection="1">
      <alignment/>
      <protection/>
    </xf>
    <xf numFmtId="0" fontId="27" fillId="0" borderId="0" xfId="0" applyFont="1" applyAlignment="1" applyProtection="1">
      <alignment wrapText="1"/>
      <protection/>
    </xf>
    <xf numFmtId="0" fontId="26" fillId="0" borderId="32" xfId="0" applyFont="1" applyBorder="1" applyAlignment="1" applyProtection="1">
      <alignment horizontal="center" wrapText="1"/>
      <protection/>
    </xf>
    <xf numFmtId="0" fontId="26" fillId="0" borderId="32" xfId="0" applyNumberFormat="1" applyFont="1" applyBorder="1" applyAlignment="1" applyProtection="1">
      <alignment horizontal="center"/>
      <protection/>
    </xf>
    <xf numFmtId="0" fontId="31" fillId="0" borderId="32" xfId="0" applyFont="1" applyBorder="1" applyAlignment="1" applyProtection="1">
      <alignment horizontal="center"/>
      <protection locked="0"/>
    </xf>
    <xf numFmtId="0" fontId="26" fillId="0" borderId="32" xfId="0" applyFont="1" applyBorder="1" applyAlignment="1" applyProtection="1">
      <alignment horizontal="center"/>
      <protection locked="0"/>
    </xf>
    <xf numFmtId="0" fontId="26" fillId="0" borderId="32" xfId="0" applyFont="1" applyBorder="1" applyAlignment="1" applyProtection="1">
      <alignment horizontal="left"/>
      <protection/>
    </xf>
    <xf numFmtId="49" fontId="26" fillId="0" borderId="32" xfId="0" applyNumberFormat="1" applyFont="1" applyBorder="1" applyAlignment="1" applyProtection="1">
      <alignment horizontal="left"/>
      <protection/>
    </xf>
    <xf numFmtId="0" fontId="26" fillId="0" borderId="32" xfId="0" applyFont="1" applyBorder="1" applyAlignment="1" applyProtection="1">
      <alignment horizontal="right"/>
      <protection/>
    </xf>
    <xf numFmtId="0" fontId="26" fillId="0" borderId="34" xfId="0" applyFont="1" applyBorder="1" applyAlignment="1" applyProtection="1">
      <alignment horizontal="center" vertical="center"/>
      <protection/>
    </xf>
    <xf numFmtId="0" fontId="26" fillId="0" borderId="34" xfId="0" applyFont="1" applyBorder="1" applyAlignment="1" applyProtection="1">
      <alignment horizontal="center" wrapText="1"/>
      <protection/>
    </xf>
    <xf numFmtId="0" fontId="26" fillId="0" borderId="35" xfId="0" applyFont="1" applyBorder="1" applyAlignment="1" applyProtection="1">
      <alignment horizontal="center"/>
      <protection/>
    </xf>
    <xf numFmtId="0" fontId="26" fillId="0" borderId="36" xfId="0" applyFont="1" applyBorder="1" applyAlignment="1" applyProtection="1">
      <alignment horizontal="center"/>
      <protection/>
    </xf>
    <xf numFmtId="0" fontId="26" fillId="0" borderId="34" xfId="0" applyNumberFormat="1" applyFont="1" applyBorder="1" applyAlignment="1" applyProtection="1">
      <alignment horizontal="center"/>
      <protection/>
    </xf>
    <xf numFmtId="0" fontId="31" fillId="0" borderId="34" xfId="0" applyFont="1" applyBorder="1" applyAlignment="1" applyProtection="1">
      <alignment horizontal="center"/>
      <protection locked="0"/>
    </xf>
    <xf numFmtId="0" fontId="26" fillId="0" borderId="34" xfId="0" applyFont="1" applyBorder="1" applyAlignment="1" applyProtection="1">
      <alignment horizontal="center"/>
      <protection locked="0"/>
    </xf>
    <xf numFmtId="170" fontId="26" fillId="0" borderId="34" xfId="0" applyNumberFormat="1" applyFont="1" applyBorder="1" applyAlignment="1" applyProtection="1">
      <alignment/>
      <protection/>
    </xf>
    <xf numFmtId="0" fontId="26" fillId="0" borderId="34" xfId="0" applyFont="1" applyBorder="1" applyAlignment="1" applyProtection="1">
      <alignment/>
      <protection/>
    </xf>
    <xf numFmtId="49" fontId="26" fillId="0" borderId="34" xfId="0" applyNumberFormat="1" applyFont="1" applyBorder="1" applyAlignment="1" applyProtection="1">
      <alignment horizontal="left"/>
      <protection/>
    </xf>
    <xf numFmtId="0" fontId="26" fillId="0" borderId="34" xfId="0" applyFont="1" applyBorder="1" applyAlignment="1" applyProtection="1">
      <alignment horizontal="right"/>
      <protection/>
    </xf>
    <xf numFmtId="171" fontId="26" fillId="0" borderId="0" xfId="0" applyNumberFormat="1" applyFont="1" applyAlignment="1" applyProtection="1">
      <alignment vertical="top"/>
      <protection/>
    </xf>
    <xf numFmtId="49" fontId="30" fillId="0" borderId="0" xfId="0" applyNumberFormat="1" applyFont="1" applyAlignment="1" applyProtection="1">
      <alignment horizontal="left" vertical="top"/>
      <protection/>
    </xf>
    <xf numFmtId="49" fontId="26" fillId="0" borderId="0" xfId="0" applyNumberFormat="1" applyFont="1" applyAlignment="1" applyProtection="1">
      <alignment horizontal="left" vertical="top"/>
      <protection/>
    </xf>
    <xf numFmtId="49" fontId="26" fillId="0" borderId="0" xfId="0" applyNumberFormat="1" applyFont="1" applyAlignment="1" applyProtection="1">
      <alignment horizontal="right" vertical="top" wrapText="1"/>
      <protection/>
    </xf>
    <xf numFmtId="4" fontId="30" fillId="0" borderId="0" xfId="0" applyNumberFormat="1" applyFont="1" applyAlignment="1" applyProtection="1">
      <alignment vertical="top"/>
      <protection/>
    </xf>
    <xf numFmtId="169" fontId="30" fillId="0" borderId="0" xfId="0" applyNumberFormat="1" applyFont="1" applyAlignment="1" applyProtection="1">
      <alignment vertical="top"/>
      <protection/>
    </xf>
    <xf numFmtId="170" fontId="30" fillId="0" borderId="0" xfId="0" applyNumberFormat="1" applyFont="1" applyAlignment="1" applyProtection="1">
      <alignment vertical="top"/>
      <protection/>
    </xf>
    <xf numFmtId="49" fontId="30" fillId="0" borderId="0" xfId="0" applyNumberFormat="1" applyFont="1" applyAlignment="1" applyProtection="1">
      <alignment horizontal="right" vertical="top" wrapText="1"/>
      <protection/>
    </xf>
    <xf numFmtId="0" fontId="26" fillId="0" borderId="22" xfId="119" applyFont="1" applyBorder="1" applyAlignment="1">
      <alignment horizontal="center" vertical="center"/>
      <protection/>
    </xf>
    <xf numFmtId="0" fontId="26" fillId="0" borderId="0" xfId="119" applyFont="1" applyBorder="1" applyAlignment="1">
      <alignment horizontal="center" vertical="center"/>
      <protection/>
    </xf>
    <xf numFmtId="0" fontId="26" fillId="0" borderId="37" xfId="0" applyFont="1" applyBorder="1" applyAlignment="1" applyProtection="1">
      <alignment horizontal="center"/>
      <protection/>
    </xf>
  </cellXfs>
  <cellStyles count="142">
    <cellStyle name="Normal" xfId="0"/>
    <cellStyle name="1 000 Sk" xfId="15"/>
    <cellStyle name="1 000,-  Sk" xfId="16"/>
    <cellStyle name="1 000,- Kč" xfId="17"/>
    <cellStyle name="1 000,- Sk" xfId="18"/>
    <cellStyle name="1000 Sk_fakturuj99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20 % - zvýraznenie1" xfId="26"/>
    <cellStyle name="20 % - zvýraznenie2" xfId="27"/>
    <cellStyle name="20 % - zvýraznenie3" xfId="28"/>
    <cellStyle name="20 % - zvýraznenie4" xfId="29"/>
    <cellStyle name="20 % - zvýraznenie5" xfId="30"/>
    <cellStyle name="20 % - zvýraznenie6" xfId="31"/>
    <cellStyle name="20% - Accent1" xfId="32"/>
    <cellStyle name="20% - Accent2" xfId="33"/>
    <cellStyle name="20% - Accent3" xfId="34"/>
    <cellStyle name="20% - Accent4" xfId="35"/>
    <cellStyle name="20% - Accent5" xfId="36"/>
    <cellStyle name="20% - Accent6" xfId="37"/>
    <cellStyle name="40 % – Zvýraznění1" xfId="38"/>
    <cellStyle name="40 % – Zvýraznění2" xfId="39"/>
    <cellStyle name="40 % – Zvýraznění3" xfId="40"/>
    <cellStyle name="40 % – Zvýraznění4" xfId="41"/>
    <cellStyle name="40 % – Zvýraznění5" xfId="42"/>
    <cellStyle name="40 % – Zvýraznění6" xfId="43"/>
    <cellStyle name="40 % - zvýraznenie1" xfId="44"/>
    <cellStyle name="40 % - zvýraznenie2" xfId="45"/>
    <cellStyle name="40 % - zvýraznenie3" xfId="46"/>
    <cellStyle name="40 % - zvýraznenie4" xfId="47"/>
    <cellStyle name="40 % - zvýraznenie5" xfId="48"/>
    <cellStyle name="40 % - zvýraznenie6" xfId="49"/>
    <cellStyle name="40% - Accent1" xfId="50"/>
    <cellStyle name="40% - Accent2" xfId="51"/>
    <cellStyle name="40% - Accent3" xfId="52"/>
    <cellStyle name="40% - Accent4" xfId="53"/>
    <cellStyle name="40% - Accent5" xfId="54"/>
    <cellStyle name="40% - Accent6" xfId="55"/>
    <cellStyle name="60 % – Zvýraznění1" xfId="56"/>
    <cellStyle name="60 % – Zvýraznění2" xfId="57"/>
    <cellStyle name="60 % – Zvýraznění3" xfId="58"/>
    <cellStyle name="60 % – Zvýraznění4" xfId="59"/>
    <cellStyle name="60 % – Zvýraznění5" xfId="60"/>
    <cellStyle name="60 % – Zvýraznění6" xfId="61"/>
    <cellStyle name="60 % - zvýraznenie1" xfId="62"/>
    <cellStyle name="60 % - zvýraznenie2" xfId="63"/>
    <cellStyle name="60 % - zvýraznenie3" xfId="64"/>
    <cellStyle name="60 % - zvýraznenie4" xfId="65"/>
    <cellStyle name="60 % - zvýraznenie5" xfId="66"/>
    <cellStyle name="60 % - zvýraznenie6" xfId="67"/>
    <cellStyle name="60% - Accent1" xfId="68"/>
    <cellStyle name="60% - Accent2" xfId="69"/>
    <cellStyle name="60% - Accent3" xfId="70"/>
    <cellStyle name="60% - Accent4" xfId="71"/>
    <cellStyle name="60% - Accent5" xfId="72"/>
    <cellStyle name="60% - Accent6" xfId="73"/>
    <cellStyle name="Accent" xfId="74"/>
    <cellStyle name="Accent 1" xfId="75"/>
    <cellStyle name="Accent 2" xfId="76"/>
    <cellStyle name="Accent 3" xfId="77"/>
    <cellStyle name="Accent1" xfId="78"/>
    <cellStyle name="Accent2" xfId="79"/>
    <cellStyle name="Accent3" xfId="80"/>
    <cellStyle name="Accent4" xfId="81"/>
    <cellStyle name="Accent5" xfId="82"/>
    <cellStyle name="Accent6" xfId="83"/>
    <cellStyle name="Bad" xfId="84"/>
    <cellStyle name="Calculation" xfId="85"/>
    <cellStyle name="Celkem" xfId="86"/>
    <cellStyle name="Comma" xfId="87"/>
    <cellStyle name="Comma [0]" xfId="88"/>
    <cellStyle name="data" xfId="89"/>
    <cellStyle name="Dobrá" xfId="90"/>
    <cellStyle name="Error" xfId="91"/>
    <cellStyle name="Explanatory Text" xfId="92"/>
    <cellStyle name="Footnote" xfId="93"/>
    <cellStyle name="Good" xfId="94"/>
    <cellStyle name="Heading" xfId="95"/>
    <cellStyle name="Heading 1" xfId="96"/>
    <cellStyle name="Heading 2" xfId="97"/>
    <cellStyle name="Heading 3" xfId="98"/>
    <cellStyle name="Heading 4" xfId="99"/>
    <cellStyle name="Hyperlink" xfId="100"/>
    <cellStyle name="Check Cell" xfId="101"/>
    <cellStyle name="Chybně" xfId="102"/>
    <cellStyle name="Input" xfId="103"/>
    <cellStyle name="Kontrolná bunka" xfId="104"/>
    <cellStyle name="Kontrolní buňka" xfId="105"/>
    <cellStyle name="Linked Cell" xfId="106"/>
    <cellStyle name="Currency" xfId="107"/>
    <cellStyle name="Currency [0]" xfId="108"/>
    <cellStyle name="Nadpis 1" xfId="109"/>
    <cellStyle name="Nadpis 2" xfId="110"/>
    <cellStyle name="Nadpis 3" xfId="111"/>
    <cellStyle name="Nadpis 4" xfId="112"/>
    <cellStyle name="Název" xfId="113"/>
    <cellStyle name="Názov" xfId="114"/>
    <cellStyle name="Neutral" xfId="115"/>
    <cellStyle name="Neutrálna" xfId="116"/>
    <cellStyle name="Neutrální" xfId="117"/>
    <cellStyle name="normálne_fakturuj99" xfId="118"/>
    <cellStyle name="normálne_KLs" xfId="119"/>
    <cellStyle name="Note" xfId="120"/>
    <cellStyle name="Output" xfId="121"/>
    <cellStyle name="Percent" xfId="122"/>
    <cellStyle name="Poznámka" xfId="123"/>
    <cellStyle name="Prepojená bunka" xfId="124"/>
    <cellStyle name="Propojená buňka" xfId="125"/>
    <cellStyle name="Spolu" xfId="126"/>
    <cellStyle name="Správně" xfId="127"/>
    <cellStyle name="Status" xfId="128"/>
    <cellStyle name="Text" xfId="129"/>
    <cellStyle name="TEXT 1" xfId="130"/>
    <cellStyle name="Text upozornění" xfId="131"/>
    <cellStyle name="Text upozornenia" xfId="132"/>
    <cellStyle name="TEXT1" xfId="133"/>
    <cellStyle name="Title" xfId="134"/>
    <cellStyle name="Total" xfId="135"/>
    <cellStyle name="Vstup" xfId="136"/>
    <cellStyle name="Výpočet" xfId="137"/>
    <cellStyle name="Výstup" xfId="138"/>
    <cellStyle name="Vysvětlující text" xfId="139"/>
    <cellStyle name="Vysvetľujúci text" xfId="140"/>
    <cellStyle name="Warning" xfId="141"/>
    <cellStyle name="Warning Text" xfId="142"/>
    <cellStyle name="Zlá" xfId="143"/>
    <cellStyle name="Zvýraznění 1" xfId="144"/>
    <cellStyle name="Zvýraznění 2" xfId="145"/>
    <cellStyle name="Zvýraznění 3" xfId="146"/>
    <cellStyle name="Zvýraznění 4" xfId="147"/>
    <cellStyle name="Zvýraznění 5" xfId="148"/>
    <cellStyle name="Zvýraznění 6" xfId="149"/>
    <cellStyle name="Zvýraznenie1" xfId="150"/>
    <cellStyle name="Zvýraznenie2" xfId="151"/>
    <cellStyle name="Zvýraznenie3" xfId="152"/>
    <cellStyle name="Zvýraznenie4" xfId="153"/>
    <cellStyle name="Zvýraznenie5" xfId="154"/>
    <cellStyle name="Zvýraznenie6" xfId="1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EE"/>
      <rgbColor rgb="0000CCFF"/>
      <rgbColor rgb="00CCFFFF"/>
      <rgbColor rgb="00A0E0E0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L28"/>
  <sheetViews>
    <sheetView showGridLines="0" tabSelected="1" zoomScalePageLayoutView="0" workbookViewId="0" topLeftCell="A1">
      <selection activeCell="A1" sqref="A1"/>
    </sheetView>
  </sheetViews>
  <sheetFormatPr defaultColWidth="11.57421875" defaultRowHeight="13.5" customHeight="1"/>
  <cols>
    <col min="1" max="1" width="0.71875" style="0" customWidth="1"/>
    <col min="2" max="2" width="3.7109375" style="0" customWidth="1"/>
    <col min="3" max="3" width="6.8515625" style="0" customWidth="1"/>
    <col min="4" max="6" width="14.00390625" style="0" customWidth="1"/>
    <col min="7" max="7" width="3.8515625" style="0" customWidth="1"/>
    <col min="8" max="8" width="22.7109375" style="0" customWidth="1"/>
    <col min="9" max="9" width="14.00390625" style="0" customWidth="1"/>
    <col min="10" max="10" width="4.28125" style="0" customWidth="1"/>
    <col min="11" max="11" width="17.421875" style="0" customWidth="1"/>
    <col min="12" max="12" width="11.421875" style="0" customWidth="1"/>
    <col min="13" max="13" width="14.57421875" style="0" customWidth="1"/>
    <col min="14" max="14" width="0.71875" style="0" customWidth="1"/>
    <col min="15" max="15" width="1.421875" style="0" customWidth="1"/>
    <col min="16" max="23" width="9.140625" style="0" customWidth="1"/>
    <col min="24" max="25" width="5.7109375" style="0" customWidth="1"/>
    <col min="26" max="26" width="6.57421875" style="0" customWidth="1"/>
    <col min="27" max="27" width="21.421875" style="0" customWidth="1"/>
    <col min="28" max="28" width="4.28125" style="0" customWidth="1"/>
    <col min="29" max="29" width="8.28125" style="0" customWidth="1"/>
    <col min="30" max="30" width="8.7109375" style="0" customWidth="1"/>
    <col min="31" max="64" width="9.140625" style="0" customWidth="1"/>
  </cols>
  <sheetData>
    <row r="1" spans="1:64" ht="28.5" customHeight="1">
      <c r="A1" s="1"/>
      <c r="B1" s="2" t="s">
        <v>0</v>
      </c>
      <c r="C1" s="2"/>
      <c r="D1" s="2"/>
      <c r="E1" s="2"/>
      <c r="F1" s="2"/>
      <c r="G1" s="2"/>
      <c r="H1" s="3" t="str">
        <f>CONCATENATE(AA2," ",AB2," ",AC2," ",AD2)</f>
        <v>Krycí list rozpočtu v EUR  </v>
      </c>
      <c r="I1" s="2"/>
      <c r="J1" s="2"/>
      <c r="K1" s="2"/>
      <c r="L1" s="2"/>
      <c r="M1" s="2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4" t="s">
        <v>1</v>
      </c>
      <c r="AA1" s="4" t="s">
        <v>2</v>
      </c>
      <c r="AB1" s="4" t="s">
        <v>3</v>
      </c>
      <c r="AC1" s="4" t="s">
        <v>4</v>
      </c>
      <c r="AD1" s="4" t="s">
        <v>5</v>
      </c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</row>
    <row r="2" spans="1:64" ht="18" customHeight="1">
      <c r="A2" s="1"/>
      <c r="B2" s="5" t="s">
        <v>6</v>
      </c>
      <c r="C2" s="5"/>
      <c r="D2" s="5"/>
      <c r="E2" s="5"/>
      <c r="F2" s="5"/>
      <c r="G2" s="6"/>
      <c r="H2" s="5"/>
      <c r="I2" s="5"/>
      <c r="J2" s="5" t="s">
        <v>7</v>
      </c>
      <c r="K2" s="5"/>
      <c r="L2" s="5" t="s">
        <v>8</v>
      </c>
      <c r="M2" s="5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4" t="s">
        <v>9</v>
      </c>
      <c r="AA2" s="7" t="s">
        <v>10</v>
      </c>
      <c r="AB2" s="8" t="s">
        <v>11</v>
      </c>
      <c r="AC2" s="7"/>
      <c r="AD2" s="9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</row>
    <row r="3" spans="1:64" ht="18" customHeight="1">
      <c r="A3" s="1"/>
      <c r="B3" s="10" t="s">
        <v>12</v>
      </c>
      <c r="C3" s="10"/>
      <c r="D3" s="10"/>
      <c r="E3" s="10"/>
      <c r="F3" s="10"/>
      <c r="G3" s="11"/>
      <c r="H3" s="10"/>
      <c r="I3" s="10"/>
      <c r="J3" s="10" t="s">
        <v>13</v>
      </c>
      <c r="K3" s="10"/>
      <c r="L3" s="10" t="s">
        <v>14</v>
      </c>
      <c r="M3" s="10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4" t="s">
        <v>15</v>
      </c>
      <c r="AA3" s="7" t="s">
        <v>16</v>
      </c>
      <c r="AB3" s="8" t="s">
        <v>11</v>
      </c>
      <c r="AC3" s="7" t="s">
        <v>17</v>
      </c>
      <c r="AD3" s="9" t="s">
        <v>18</v>
      </c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</row>
    <row r="4" spans="1:64" ht="18" customHeight="1">
      <c r="A4" s="1"/>
      <c r="B4" s="12" t="s">
        <v>19</v>
      </c>
      <c r="C4" s="12"/>
      <c r="D4" s="12"/>
      <c r="E4" s="12"/>
      <c r="F4" s="12"/>
      <c r="G4" s="13"/>
      <c r="H4" s="12"/>
      <c r="I4" s="12"/>
      <c r="J4" s="12" t="s">
        <v>20</v>
      </c>
      <c r="K4" s="12"/>
      <c r="L4" s="12" t="s">
        <v>21</v>
      </c>
      <c r="M4" s="12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4" t="s">
        <v>22</v>
      </c>
      <c r="AA4" s="7" t="s">
        <v>23</v>
      </c>
      <c r="AB4" s="8" t="s">
        <v>11</v>
      </c>
      <c r="AC4" s="7"/>
      <c r="AD4" s="9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</row>
    <row r="5" spans="1:64" ht="18" customHeight="1">
      <c r="A5" s="1"/>
      <c r="B5" s="5" t="s">
        <v>24</v>
      </c>
      <c r="C5" s="5"/>
      <c r="D5" s="5"/>
      <c r="E5" s="5"/>
      <c r="F5" s="5"/>
      <c r="G5" s="14"/>
      <c r="H5" s="5"/>
      <c r="I5" s="5"/>
      <c r="J5" s="5" t="s">
        <v>25</v>
      </c>
      <c r="K5" s="5"/>
      <c r="L5" s="5" t="s">
        <v>26</v>
      </c>
      <c r="M5" s="5" t="s">
        <v>27</v>
      </c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4" t="s">
        <v>28</v>
      </c>
      <c r="AA5" s="7" t="s">
        <v>16</v>
      </c>
      <c r="AB5" s="8" t="s">
        <v>11</v>
      </c>
      <c r="AC5" s="7" t="s">
        <v>17</v>
      </c>
      <c r="AD5" s="9" t="s">
        <v>18</v>
      </c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</row>
    <row r="6" spans="1:64" ht="18" customHeight="1">
      <c r="A6" s="1"/>
      <c r="B6" s="10" t="s">
        <v>29</v>
      </c>
      <c r="C6" s="10"/>
      <c r="D6" s="10"/>
      <c r="E6" s="10"/>
      <c r="F6" s="10"/>
      <c r="G6" s="15"/>
      <c r="H6" s="10"/>
      <c r="I6" s="10"/>
      <c r="J6" s="10" t="s">
        <v>25</v>
      </c>
      <c r="K6" s="10"/>
      <c r="L6" s="10" t="s">
        <v>26</v>
      </c>
      <c r="M6" s="10" t="s">
        <v>27</v>
      </c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4" t="s">
        <v>30</v>
      </c>
      <c r="AA6" s="7" t="s">
        <v>31</v>
      </c>
      <c r="AB6" s="8" t="s">
        <v>11</v>
      </c>
      <c r="AC6" s="7" t="s">
        <v>17</v>
      </c>
      <c r="AD6" s="9" t="s">
        <v>18</v>
      </c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</row>
    <row r="7" spans="1:64" ht="18" customHeight="1">
      <c r="A7" s="1"/>
      <c r="B7" s="12" t="s">
        <v>32</v>
      </c>
      <c r="C7" s="12"/>
      <c r="D7" s="12"/>
      <c r="E7" s="12"/>
      <c r="F7" s="12"/>
      <c r="G7" s="16"/>
      <c r="H7" s="12"/>
      <c r="I7" s="12"/>
      <c r="J7" s="12" t="s">
        <v>25</v>
      </c>
      <c r="K7" s="12"/>
      <c r="L7" s="12" t="s">
        <v>26</v>
      </c>
      <c r="M7" s="12" t="s">
        <v>27</v>
      </c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</row>
    <row r="8" spans="1:64" ht="18" customHeight="1">
      <c r="A8" s="1"/>
      <c r="B8" s="6"/>
      <c r="C8" s="17"/>
      <c r="D8" s="18"/>
      <c r="E8" s="19"/>
      <c r="F8" s="20">
        <f>IF(B8&lt;&gt;0,ROUND($M$26/B8,0),0)</f>
        <v>0</v>
      </c>
      <c r="G8" s="14"/>
      <c r="H8" s="17"/>
      <c r="I8" s="20">
        <f>IF(G8&lt;&gt;0,ROUND($M$26/G8,0),0)</f>
        <v>0</v>
      </c>
      <c r="J8" s="6"/>
      <c r="K8" s="17"/>
      <c r="L8" s="19"/>
      <c r="M8" s="21">
        <f>IF(J8&lt;&gt;0,ROUND($M$26/J8,0),0)</f>
        <v>0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</row>
    <row r="9" spans="1:64" ht="18" customHeight="1">
      <c r="A9" s="1"/>
      <c r="B9" s="22"/>
      <c r="C9" s="23"/>
      <c r="D9" s="24"/>
      <c r="E9" s="25"/>
      <c r="F9" s="26">
        <f>IF(B9&lt;&gt;0,ROUND($M$26/B9,0),0)</f>
        <v>0</v>
      </c>
      <c r="G9" s="22"/>
      <c r="H9" s="23"/>
      <c r="I9" s="26">
        <f>IF(G9&lt;&gt;0,ROUND($M$26/G9,0),0)</f>
        <v>0</v>
      </c>
      <c r="J9" s="22"/>
      <c r="K9" s="23"/>
      <c r="L9" s="25"/>
      <c r="M9" s="27">
        <f>IF(J9&lt;&gt;0,ROUND($M$26/J9,0),0)</f>
        <v>0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</row>
    <row r="10" spans="1:64" ht="18" customHeight="1">
      <c r="A10" s="1"/>
      <c r="B10" s="28" t="s">
        <v>33</v>
      </c>
      <c r="C10" s="29" t="s">
        <v>34</v>
      </c>
      <c r="D10" s="30" t="s">
        <v>35</v>
      </c>
      <c r="E10" s="30" t="s">
        <v>36</v>
      </c>
      <c r="F10" s="31" t="s">
        <v>37</v>
      </c>
      <c r="G10" s="28" t="s">
        <v>38</v>
      </c>
      <c r="H10" s="122" t="s">
        <v>39</v>
      </c>
      <c r="I10" s="122"/>
      <c r="J10" s="28" t="s">
        <v>40</v>
      </c>
      <c r="K10" s="122" t="s">
        <v>41</v>
      </c>
      <c r="L10" s="122"/>
      <c r="M10" s="122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</row>
    <row r="11" spans="1:64" ht="18" customHeight="1">
      <c r="A11" s="1"/>
      <c r="B11" s="32">
        <v>1</v>
      </c>
      <c r="C11" s="33" t="s">
        <v>42</v>
      </c>
      <c r="D11" s="34">
        <f>Prehlad!H58</f>
        <v>0</v>
      </c>
      <c r="E11" s="34">
        <f>Prehlad!I58</f>
        <v>0</v>
      </c>
      <c r="F11" s="35">
        <f>D11+E11</f>
        <v>0</v>
      </c>
      <c r="G11" s="32">
        <v>6</v>
      </c>
      <c r="H11" s="33" t="s">
        <v>43</v>
      </c>
      <c r="I11" s="35">
        <v>0</v>
      </c>
      <c r="J11" s="32">
        <v>11</v>
      </c>
      <c r="K11" s="36" t="s">
        <v>44</v>
      </c>
      <c r="L11" s="37">
        <v>0</v>
      </c>
      <c r="M11" s="35">
        <f>ROUND(((D11+E11+D12+E12+D13)*L11),2)</f>
        <v>0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</row>
    <row r="12" spans="1:64" ht="18" customHeight="1">
      <c r="A12" s="1"/>
      <c r="B12" s="38">
        <v>2</v>
      </c>
      <c r="C12" s="39" t="s">
        <v>45</v>
      </c>
      <c r="D12" s="40">
        <f>Prehlad!H71</f>
        <v>0</v>
      </c>
      <c r="E12" s="40">
        <f>Prehlad!I71</f>
        <v>0</v>
      </c>
      <c r="F12" s="35">
        <f>D12+E12</f>
        <v>0</v>
      </c>
      <c r="G12" s="38">
        <v>7</v>
      </c>
      <c r="H12" s="39" t="s">
        <v>46</v>
      </c>
      <c r="I12" s="41">
        <v>0</v>
      </c>
      <c r="J12" s="38">
        <v>12</v>
      </c>
      <c r="K12" s="42" t="s">
        <v>47</v>
      </c>
      <c r="L12" s="43">
        <v>0</v>
      </c>
      <c r="M12" s="41">
        <f>ROUND(((D11+E11+D12+E12+D13)*L12),2)</f>
        <v>0</v>
      </c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</row>
    <row r="13" spans="1:64" ht="18" customHeight="1">
      <c r="A13" s="1"/>
      <c r="B13" s="38">
        <v>3</v>
      </c>
      <c r="C13" s="39" t="s">
        <v>48</v>
      </c>
      <c r="D13" s="40"/>
      <c r="E13" s="40"/>
      <c r="F13" s="35">
        <f>D13+E13</f>
        <v>0</v>
      </c>
      <c r="G13" s="38">
        <v>8</v>
      </c>
      <c r="H13" s="39" t="s">
        <v>49</v>
      </c>
      <c r="I13" s="41">
        <v>0</v>
      </c>
      <c r="J13" s="38">
        <v>13</v>
      </c>
      <c r="K13" s="42" t="s">
        <v>50</v>
      </c>
      <c r="L13" s="43">
        <v>0</v>
      </c>
      <c r="M13" s="41">
        <f>ROUND(((D11+E11+D12+E12+D13)*L13),2)</f>
        <v>0</v>
      </c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</row>
    <row r="14" spans="1:64" ht="18" customHeight="1">
      <c r="A14" s="1"/>
      <c r="B14" s="38">
        <v>4</v>
      </c>
      <c r="C14" s="39" t="s">
        <v>51</v>
      </c>
      <c r="D14" s="40"/>
      <c r="E14" s="40"/>
      <c r="F14" s="44">
        <f>D14+E14</f>
        <v>0</v>
      </c>
      <c r="G14" s="38">
        <v>9</v>
      </c>
      <c r="H14" s="39" t="s">
        <v>19</v>
      </c>
      <c r="I14" s="41">
        <v>0</v>
      </c>
      <c r="J14" s="38">
        <v>14</v>
      </c>
      <c r="K14" s="42" t="s">
        <v>19</v>
      </c>
      <c r="L14" s="43">
        <v>0</v>
      </c>
      <c r="M14" s="41">
        <f>ROUND(((D11+E11+D12+E12+D13+E13)*L14),2)</f>
        <v>0</v>
      </c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</row>
    <row r="15" spans="1:64" ht="18" customHeight="1">
      <c r="A15" s="1"/>
      <c r="B15" s="45">
        <v>5</v>
      </c>
      <c r="C15" s="46" t="s">
        <v>52</v>
      </c>
      <c r="D15" s="47">
        <f>SUM(D11:D14)</f>
        <v>0</v>
      </c>
      <c r="E15" s="44">
        <f>SUM(E11:E14)</f>
        <v>0</v>
      </c>
      <c r="F15" s="48">
        <f>SUM(F11:F14)</f>
        <v>0</v>
      </c>
      <c r="G15" s="45">
        <v>10</v>
      </c>
      <c r="H15" s="49" t="s">
        <v>53</v>
      </c>
      <c r="I15" s="48">
        <f>SUM(I11:I14)</f>
        <v>0</v>
      </c>
      <c r="J15" s="45">
        <v>15</v>
      </c>
      <c r="K15" s="50"/>
      <c r="L15" s="51" t="s">
        <v>54</v>
      </c>
      <c r="M15" s="48">
        <f>SUM(M11:M14)</f>
        <v>0</v>
      </c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</row>
    <row r="16" spans="1:64" ht="18" customHeight="1">
      <c r="A16" s="1"/>
      <c r="B16" s="123" t="s">
        <v>55</v>
      </c>
      <c r="C16" s="123"/>
      <c r="D16" s="123"/>
      <c r="E16" s="123"/>
      <c r="F16" s="52"/>
      <c r="G16" s="123" t="s">
        <v>56</v>
      </c>
      <c r="H16" s="123"/>
      <c r="I16" s="123"/>
      <c r="J16" s="28" t="s">
        <v>57</v>
      </c>
      <c r="K16" s="122" t="s">
        <v>58</v>
      </c>
      <c r="L16" s="122"/>
      <c r="M16" s="122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</row>
    <row r="17" spans="1:64" ht="18" customHeight="1">
      <c r="A17" s="1"/>
      <c r="B17" s="53"/>
      <c r="C17" s="5" t="s">
        <v>59</v>
      </c>
      <c r="D17" s="5"/>
      <c r="E17" s="5" t="s">
        <v>60</v>
      </c>
      <c r="F17" s="5"/>
      <c r="G17" s="53"/>
      <c r="H17" s="53"/>
      <c r="I17" s="53"/>
      <c r="J17" s="38">
        <v>16</v>
      </c>
      <c r="K17" s="42" t="s">
        <v>61</v>
      </c>
      <c r="L17" s="54"/>
      <c r="M17" s="41">
        <v>0</v>
      </c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</row>
    <row r="18" spans="1:64" ht="18" customHeight="1">
      <c r="A18" s="1"/>
      <c r="B18" s="22"/>
      <c r="C18" s="53" t="s">
        <v>62</v>
      </c>
      <c r="D18" s="53"/>
      <c r="E18" s="53"/>
      <c r="F18" s="22"/>
      <c r="G18" s="22"/>
      <c r="H18" s="53" t="s">
        <v>59</v>
      </c>
      <c r="I18" s="53"/>
      <c r="J18" s="38">
        <v>17</v>
      </c>
      <c r="K18" s="42" t="s">
        <v>63</v>
      </c>
      <c r="L18" s="54"/>
      <c r="M18" s="41">
        <v>0</v>
      </c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</row>
    <row r="19" spans="1:64" ht="18" customHeight="1">
      <c r="A19" s="1"/>
      <c r="B19" s="22"/>
      <c r="C19" s="53"/>
      <c r="D19" s="53"/>
      <c r="E19" s="53"/>
      <c r="F19" s="22"/>
      <c r="G19" s="22"/>
      <c r="H19" s="12"/>
      <c r="I19" s="53"/>
      <c r="J19" s="38">
        <v>18</v>
      </c>
      <c r="K19" s="42" t="s">
        <v>64</v>
      </c>
      <c r="L19" s="54"/>
      <c r="M19" s="41">
        <v>0</v>
      </c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</row>
    <row r="20" spans="1:64" ht="18" customHeight="1">
      <c r="A20" s="1"/>
      <c r="B20" s="22"/>
      <c r="C20" s="53"/>
      <c r="D20" s="53"/>
      <c r="E20" s="53"/>
      <c r="F20" s="22"/>
      <c r="G20" s="22"/>
      <c r="H20" s="5" t="s">
        <v>60</v>
      </c>
      <c r="I20" s="53"/>
      <c r="J20" s="38">
        <v>19</v>
      </c>
      <c r="K20" s="42" t="s">
        <v>19</v>
      </c>
      <c r="L20" s="54"/>
      <c r="M20" s="41">
        <v>0</v>
      </c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</row>
    <row r="21" spans="1:64" ht="18" customHeight="1">
      <c r="A21" s="1"/>
      <c r="B21" s="53"/>
      <c r="C21" s="53"/>
      <c r="D21" s="53"/>
      <c r="E21" s="53"/>
      <c r="F21" s="53"/>
      <c r="G21" s="53"/>
      <c r="H21" s="53" t="s">
        <v>62</v>
      </c>
      <c r="I21" s="53"/>
      <c r="J21" s="45">
        <v>20</v>
      </c>
      <c r="K21" s="50"/>
      <c r="L21" s="51" t="s">
        <v>65</v>
      </c>
      <c r="M21" s="48">
        <f>SUM(M17:M20)</f>
        <v>0</v>
      </c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</row>
    <row r="22" spans="1:64" ht="18" customHeight="1">
      <c r="A22" s="1"/>
      <c r="B22" s="123" t="s">
        <v>66</v>
      </c>
      <c r="C22" s="123"/>
      <c r="D22" s="123"/>
      <c r="E22" s="123"/>
      <c r="F22" s="52"/>
      <c r="G22" s="53"/>
      <c r="H22" s="53"/>
      <c r="I22" s="53"/>
      <c r="J22" s="28" t="s">
        <v>67</v>
      </c>
      <c r="K22" s="122" t="s">
        <v>68</v>
      </c>
      <c r="L22" s="122"/>
      <c r="M22" s="122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</row>
    <row r="23" spans="1:64" ht="18" customHeight="1">
      <c r="A23" s="1"/>
      <c r="B23" s="53"/>
      <c r="C23" s="5" t="s">
        <v>59</v>
      </c>
      <c r="D23" s="5"/>
      <c r="E23" s="5" t="s">
        <v>60</v>
      </c>
      <c r="F23" s="5"/>
      <c r="G23" s="53"/>
      <c r="H23" s="53"/>
      <c r="I23" s="53"/>
      <c r="J23" s="32">
        <v>21</v>
      </c>
      <c r="K23" s="36"/>
      <c r="L23" s="55" t="s">
        <v>69</v>
      </c>
      <c r="M23" s="35">
        <f>ROUND(F15,2)+I15+M15+M21</f>
        <v>0</v>
      </c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</row>
    <row r="24" spans="1:64" ht="18" customHeight="1">
      <c r="A24" s="1"/>
      <c r="B24" s="22"/>
      <c r="C24" s="53" t="s">
        <v>62</v>
      </c>
      <c r="D24" s="53"/>
      <c r="E24" s="53"/>
      <c r="F24" s="22"/>
      <c r="G24" s="53"/>
      <c r="H24" s="53"/>
      <c r="I24" s="53"/>
      <c r="J24" s="38">
        <v>22</v>
      </c>
      <c r="K24" s="42" t="s">
        <v>70</v>
      </c>
      <c r="L24" s="56">
        <f>M23-L25</f>
        <v>0</v>
      </c>
      <c r="M24" s="41">
        <f>ROUND((L24*20)/100,2)</f>
        <v>0</v>
      </c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</row>
    <row r="25" spans="1:64" ht="18" customHeight="1">
      <c r="A25" s="1"/>
      <c r="B25" s="22"/>
      <c r="C25" s="53"/>
      <c r="D25" s="53"/>
      <c r="E25" s="53"/>
      <c r="F25" s="22"/>
      <c r="G25" s="53"/>
      <c r="H25" s="53"/>
      <c r="I25" s="53"/>
      <c r="J25" s="38">
        <v>23</v>
      </c>
      <c r="K25" s="42" t="s">
        <v>71</v>
      </c>
      <c r="L25" s="56">
        <f>SUMIF(Prehlad!O11:O10003,0,Prehlad!J11:J10003)</f>
        <v>0</v>
      </c>
      <c r="M25" s="41">
        <f>ROUND((L25*0)/100,2)</f>
        <v>0</v>
      </c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</row>
    <row r="26" spans="1:64" ht="18" customHeight="1">
      <c r="A26" s="1"/>
      <c r="B26" s="22"/>
      <c r="C26" s="53"/>
      <c r="D26" s="53"/>
      <c r="E26" s="53"/>
      <c r="F26" s="22"/>
      <c r="G26" s="53"/>
      <c r="H26" s="53"/>
      <c r="I26" s="53"/>
      <c r="J26" s="45">
        <v>24</v>
      </c>
      <c r="K26" s="50"/>
      <c r="L26" s="51" t="s">
        <v>72</v>
      </c>
      <c r="M26" s="48">
        <f>M23+M24+M25</f>
        <v>0</v>
      </c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</row>
    <row r="27" spans="1:64" ht="16.5" customHeight="1">
      <c r="A27" s="1"/>
      <c r="B27" s="53"/>
      <c r="C27" s="53"/>
      <c r="D27" s="53"/>
      <c r="E27" s="53"/>
      <c r="F27" s="53"/>
      <c r="G27" s="53"/>
      <c r="H27" s="53"/>
      <c r="I27" s="53"/>
      <c r="J27" s="57" t="s">
        <v>73</v>
      </c>
      <c r="K27" s="58" t="s">
        <v>74</v>
      </c>
      <c r="L27" s="53"/>
      <c r="M27" s="59">
        <v>0</v>
      </c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</row>
    <row r="28" spans="1:64" ht="14.2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</row>
  </sheetData>
  <sheetProtection selectLockedCells="1" selectUnlockedCells="1"/>
  <mergeCells count="7">
    <mergeCell ref="H10:I10"/>
    <mergeCell ref="K10:M10"/>
    <mergeCell ref="B16:E16"/>
    <mergeCell ref="G16:I16"/>
    <mergeCell ref="K16:M16"/>
    <mergeCell ref="B22:E22"/>
    <mergeCell ref="K22:M22"/>
  </mergeCells>
  <printOptions horizontalCentered="1"/>
  <pageMargins left="0.2361111111111111" right="0.2361111111111111" top="0.7479166666666667" bottom="0.2361111111111111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22"/>
  <sheetViews>
    <sheetView showGridLines="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" sqref="A1"/>
    </sheetView>
  </sheetViews>
  <sheetFormatPr defaultColWidth="11.57421875" defaultRowHeight="13.5" customHeight="1"/>
  <cols>
    <col min="1" max="1" width="45.8515625" style="60" customWidth="1"/>
    <col min="2" max="2" width="14.28125" style="61" customWidth="1"/>
    <col min="3" max="3" width="13.57421875" style="61" customWidth="1"/>
    <col min="4" max="4" width="11.57421875" style="61" customWidth="1"/>
    <col min="5" max="5" width="12.140625" style="62" customWidth="1"/>
    <col min="6" max="6" width="10.140625" style="63" customWidth="1"/>
    <col min="7" max="7" width="9.140625" style="63" customWidth="1"/>
    <col min="8" max="23" width="9.140625" style="64" customWidth="1"/>
    <col min="24" max="25" width="5.7109375" style="64" customWidth="1"/>
    <col min="26" max="26" width="6.57421875" style="64" customWidth="1"/>
    <col min="27" max="27" width="24.28125" style="64" customWidth="1"/>
    <col min="28" max="28" width="4.28125" style="64" customWidth="1"/>
    <col min="29" max="29" width="8.28125" style="64" customWidth="1"/>
    <col min="30" max="30" width="8.7109375" style="64" customWidth="1"/>
    <col min="31" max="64" width="9.140625" style="64" customWidth="1"/>
  </cols>
  <sheetData>
    <row r="1" spans="1:30" ht="12.75" customHeight="1">
      <c r="A1" s="65" t="s">
        <v>75</v>
      </c>
      <c r="C1" s="64"/>
      <c r="E1" s="65" t="s">
        <v>14</v>
      </c>
      <c r="F1" s="64"/>
      <c r="G1" s="64"/>
      <c r="Z1" s="4" t="s">
        <v>1</v>
      </c>
      <c r="AA1" s="4" t="s">
        <v>2</v>
      </c>
      <c r="AB1" s="4" t="s">
        <v>3</v>
      </c>
      <c r="AC1" s="4" t="s">
        <v>4</v>
      </c>
      <c r="AD1" s="4" t="s">
        <v>5</v>
      </c>
    </row>
    <row r="2" spans="1:30" ht="12.75" customHeight="1">
      <c r="A2" s="65" t="s">
        <v>76</v>
      </c>
      <c r="C2" s="64"/>
      <c r="E2" s="65" t="s">
        <v>13</v>
      </c>
      <c r="F2" s="64"/>
      <c r="G2" s="64"/>
      <c r="Z2" s="4" t="s">
        <v>9</v>
      </c>
      <c r="AA2" s="7" t="s">
        <v>77</v>
      </c>
      <c r="AB2" s="8" t="s">
        <v>11</v>
      </c>
      <c r="AC2" s="7"/>
      <c r="AD2" s="9"/>
    </row>
    <row r="3" spans="1:30" ht="12.75" customHeight="1">
      <c r="A3" s="65" t="s">
        <v>78</v>
      </c>
      <c r="C3" s="64"/>
      <c r="E3" s="65" t="s">
        <v>79</v>
      </c>
      <c r="F3" s="64"/>
      <c r="G3" s="64"/>
      <c r="Z3" s="4" t="s">
        <v>15</v>
      </c>
      <c r="AA3" s="7" t="s">
        <v>80</v>
      </c>
      <c r="AB3" s="8" t="s">
        <v>11</v>
      </c>
      <c r="AC3" s="7" t="s">
        <v>17</v>
      </c>
      <c r="AD3" s="9" t="s">
        <v>18</v>
      </c>
    </row>
    <row r="4" spans="1:30" ht="12.75" customHeight="1">
      <c r="A4" s="64"/>
      <c r="B4" s="64"/>
      <c r="C4" s="64"/>
      <c r="D4" s="64"/>
      <c r="E4" s="64"/>
      <c r="F4" s="64"/>
      <c r="G4" s="64"/>
      <c r="Z4" s="4" t="s">
        <v>22</v>
      </c>
      <c r="AA4" s="7" t="s">
        <v>81</v>
      </c>
      <c r="AB4" s="8" t="s">
        <v>11</v>
      </c>
      <c r="AC4" s="7"/>
      <c r="AD4" s="9"/>
    </row>
    <row r="5" spans="1:30" ht="12.75" customHeight="1">
      <c r="A5" s="65" t="s">
        <v>82</v>
      </c>
      <c r="B5" s="64"/>
      <c r="C5" s="64"/>
      <c r="D5" s="64"/>
      <c r="E5" s="64"/>
      <c r="F5" s="64"/>
      <c r="G5" s="64"/>
      <c r="Z5" s="4" t="s">
        <v>28</v>
      </c>
      <c r="AA5" s="7" t="s">
        <v>80</v>
      </c>
      <c r="AB5" s="8" t="s">
        <v>11</v>
      </c>
      <c r="AC5" s="7" t="s">
        <v>17</v>
      </c>
      <c r="AD5" s="9" t="s">
        <v>18</v>
      </c>
    </row>
    <row r="6" spans="1:30" ht="12.75" customHeight="1">
      <c r="A6" s="65" t="s">
        <v>83</v>
      </c>
      <c r="B6" s="64"/>
      <c r="C6" s="64"/>
      <c r="D6" s="64"/>
      <c r="E6" s="64"/>
      <c r="F6" s="64"/>
      <c r="G6" s="64"/>
      <c r="Z6" s="66" t="s">
        <v>30</v>
      </c>
      <c r="AA6" s="7" t="s">
        <v>84</v>
      </c>
      <c r="AB6" s="8" t="s">
        <v>11</v>
      </c>
      <c r="AC6" s="7" t="s">
        <v>17</v>
      </c>
      <c r="AD6" s="9" t="s">
        <v>18</v>
      </c>
    </row>
    <row r="7" spans="1:7" ht="12.75" customHeight="1">
      <c r="A7" s="65"/>
      <c r="B7" s="64"/>
      <c r="C7" s="64"/>
      <c r="D7" s="64"/>
      <c r="E7" s="64"/>
      <c r="F7" s="64"/>
      <c r="G7" s="64"/>
    </row>
    <row r="8" spans="1:7" ht="12.75" customHeight="1">
      <c r="A8" s="64" t="s">
        <v>0</v>
      </c>
      <c r="B8" s="67" t="str">
        <f>CONCATENATE(AA2," ",AB2," ",AC2," ",AD2)</f>
        <v>Rekapitulácia rozpočtu v EUR  </v>
      </c>
      <c r="G8" s="64"/>
    </row>
    <row r="9" spans="1:7" ht="12.75" customHeight="1">
      <c r="A9" s="68" t="s">
        <v>85</v>
      </c>
      <c r="B9" s="68" t="s">
        <v>35</v>
      </c>
      <c r="C9" s="68" t="s">
        <v>86</v>
      </c>
      <c r="D9" s="68" t="s">
        <v>87</v>
      </c>
      <c r="E9" s="69" t="s">
        <v>88</v>
      </c>
      <c r="F9" s="69" t="s">
        <v>89</v>
      </c>
      <c r="G9" s="69" t="s">
        <v>90</v>
      </c>
    </row>
    <row r="10" spans="1:7" ht="12.75" customHeight="1">
      <c r="A10" s="70"/>
      <c r="B10" s="70"/>
      <c r="C10" s="70" t="s">
        <v>91</v>
      </c>
      <c r="D10" s="70"/>
      <c r="E10" s="69" t="s">
        <v>87</v>
      </c>
      <c r="F10" s="69" t="s">
        <v>87</v>
      </c>
      <c r="G10" s="69" t="s">
        <v>87</v>
      </c>
    </row>
    <row r="12" spans="1:7" ht="13.5" customHeight="1">
      <c r="A12" s="60" t="s">
        <v>92</v>
      </c>
      <c r="B12" s="61">
        <f>Prehlad!H24</f>
        <v>0</v>
      </c>
      <c r="C12" s="61">
        <f>Prehlad!I24</f>
        <v>0</v>
      </c>
      <c r="D12" s="61">
        <f>Prehlad!J24</f>
        <v>0</v>
      </c>
      <c r="E12" s="62">
        <f>Prehlad!L24</f>
        <v>0.06677244</v>
      </c>
      <c r="F12" s="63">
        <f>Prehlad!N24</f>
        <v>0</v>
      </c>
      <c r="G12" s="63">
        <f>Prehlad!W24</f>
        <v>514.1909999999999</v>
      </c>
    </row>
    <row r="13" spans="1:7" ht="13.5" customHeight="1">
      <c r="A13" s="60" t="s">
        <v>93</v>
      </c>
      <c r="B13" s="61">
        <f>Prehlad!H28</f>
        <v>0</v>
      </c>
      <c r="C13" s="61">
        <f>Prehlad!I28</f>
        <v>0</v>
      </c>
      <c r="D13" s="61">
        <f>Prehlad!J28</f>
        <v>0</v>
      </c>
      <c r="E13" s="62">
        <f>Prehlad!L28</f>
        <v>30.176689200000002</v>
      </c>
      <c r="F13" s="63">
        <f>Prehlad!N28</f>
        <v>0</v>
      </c>
      <c r="G13" s="63">
        <f>Prehlad!W28</f>
        <v>19.344</v>
      </c>
    </row>
    <row r="14" spans="1:7" ht="13.5" customHeight="1">
      <c r="A14" s="60" t="s">
        <v>94</v>
      </c>
      <c r="B14" s="61">
        <f>Prehlad!H52</f>
        <v>0</v>
      </c>
      <c r="C14" s="61">
        <f>Prehlad!I52</f>
        <v>0</v>
      </c>
      <c r="D14" s="61">
        <f>Prehlad!J52</f>
        <v>0</v>
      </c>
      <c r="E14" s="62">
        <f>Prehlad!L52</f>
        <v>1.1270799999999999</v>
      </c>
      <c r="F14" s="63">
        <f>Prehlad!N52</f>
        <v>0</v>
      </c>
      <c r="G14" s="63">
        <f>Prehlad!W52</f>
        <v>246.41600000000003</v>
      </c>
    </row>
    <row r="15" spans="1:7" ht="13.5" customHeight="1">
      <c r="A15" s="60" t="s">
        <v>95</v>
      </c>
      <c r="B15" s="61">
        <f>Prehlad!H56</f>
        <v>0</v>
      </c>
      <c r="C15" s="61">
        <f>Prehlad!I56</f>
        <v>0</v>
      </c>
      <c r="D15" s="61">
        <f>Prehlad!J56</f>
        <v>0</v>
      </c>
      <c r="E15" s="62">
        <f>Prehlad!L56</f>
        <v>0</v>
      </c>
      <c r="F15" s="63">
        <f>Prehlad!N56</f>
        <v>0</v>
      </c>
      <c r="G15" s="63">
        <f>Prehlad!W56</f>
        <v>1.468</v>
      </c>
    </row>
    <row r="16" spans="1:7" ht="13.5" customHeight="1">
      <c r="A16" s="60" t="s">
        <v>96</v>
      </c>
      <c r="B16" s="61">
        <f>Prehlad!H58</f>
        <v>0</v>
      </c>
      <c r="C16" s="61">
        <f>Prehlad!I58</f>
        <v>0</v>
      </c>
      <c r="D16" s="61">
        <f>Prehlad!J58</f>
        <v>0</v>
      </c>
      <c r="E16" s="62">
        <f>Prehlad!L58</f>
        <v>31.370541640000003</v>
      </c>
      <c r="F16" s="63">
        <f>Prehlad!N58</f>
        <v>0</v>
      </c>
      <c r="G16" s="63">
        <f>Prehlad!W58</f>
        <v>781.419</v>
      </c>
    </row>
    <row r="18" spans="1:7" ht="13.5" customHeight="1">
      <c r="A18" s="60" t="s">
        <v>97</v>
      </c>
      <c r="B18" s="61">
        <f>Prehlad!H64</f>
        <v>0</v>
      </c>
      <c r="C18" s="61">
        <f>Prehlad!I64</f>
        <v>0</v>
      </c>
      <c r="D18" s="61">
        <f>Prehlad!J64</f>
        <v>0</v>
      </c>
      <c r="E18" s="62">
        <f>Prehlad!L64</f>
        <v>0</v>
      </c>
      <c r="F18" s="63">
        <f>Prehlad!N64</f>
        <v>0</v>
      </c>
      <c r="G18" s="63">
        <f>Prehlad!W64</f>
        <v>1.698</v>
      </c>
    </row>
    <row r="19" spans="1:7" ht="13.5" customHeight="1">
      <c r="A19" s="60" t="s">
        <v>98</v>
      </c>
      <c r="B19" s="61">
        <f>Prehlad!H69</f>
        <v>0</v>
      </c>
      <c r="C19" s="61">
        <f>Prehlad!I69</f>
        <v>0</v>
      </c>
      <c r="D19" s="61">
        <f>Prehlad!J69</f>
        <v>0</v>
      </c>
      <c r="E19" s="62">
        <f>Prehlad!L69</f>
        <v>0.00129</v>
      </c>
      <c r="F19" s="63">
        <f>Prehlad!N69</f>
        <v>0</v>
      </c>
      <c r="G19" s="63">
        <f>Prehlad!W69</f>
        <v>2.039</v>
      </c>
    </row>
    <row r="20" spans="1:7" ht="13.5" customHeight="1">
      <c r="A20" s="60" t="s">
        <v>99</v>
      </c>
      <c r="B20" s="61">
        <f>Prehlad!H71</f>
        <v>0</v>
      </c>
      <c r="C20" s="61">
        <f>Prehlad!I71</f>
        <v>0</v>
      </c>
      <c r="D20" s="61">
        <f>Prehlad!J71</f>
        <v>0</v>
      </c>
      <c r="E20" s="62">
        <f>Prehlad!L71</f>
        <v>0.00129</v>
      </c>
      <c r="F20" s="63">
        <f>Prehlad!N71</f>
        <v>0</v>
      </c>
      <c r="G20" s="63">
        <f>Prehlad!W71</f>
        <v>3.737</v>
      </c>
    </row>
    <row r="22" spans="1:7" ht="13.5" customHeight="1">
      <c r="A22" s="71" t="s">
        <v>100</v>
      </c>
      <c r="B22" s="72">
        <f>Prehlad!H50</f>
        <v>0</v>
      </c>
      <c r="C22" s="72">
        <f>Prehlad!I50</f>
        <v>0</v>
      </c>
      <c r="D22" s="72">
        <f>Prehlad!J50</f>
        <v>0</v>
      </c>
      <c r="E22" s="73">
        <f>Prehlad!L50</f>
        <v>0.015250000000000001</v>
      </c>
      <c r="F22" s="74">
        <f>Prehlad!N50</f>
        <v>0</v>
      </c>
      <c r="G22" s="74">
        <f>Prehlad!W50</f>
        <v>6.1</v>
      </c>
    </row>
  </sheetData>
  <sheetProtection selectLockedCells="1" selectUnlockedCells="1"/>
  <printOptions horizontalCentered="1"/>
  <pageMargins left="0.2361111111111111" right="0.2361111111111111" top="0.3541666666666667" bottom="0.4458333333333333" header="0.5118055555555555" footer="0.2361111111111111"/>
  <pageSetup firstPageNumber="1" useFirstPageNumber="1" horizontalDpi="300" verticalDpi="300" orientation="landscape" paperSize="9"/>
  <headerFooter alignWithMargins="0">
    <oddFooter>&amp;R&amp;"Arial Narrow,Normálne"&amp;8Strana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L73"/>
  <sheetViews>
    <sheetView showGridLines="0" zoomScalePageLayoutView="0" workbookViewId="0" topLeftCell="A1">
      <pane xSplit="4" ySplit="10" topLeftCell="E62" activePane="bottomRight" state="frozen"/>
      <selection pane="topLeft" activeCell="A1" sqref="A1"/>
      <selection pane="topRight" activeCell="E1" sqref="E1"/>
      <selection pane="bottomLeft" activeCell="A37" sqref="A37"/>
      <selection pane="bottomRight" activeCell="G71" sqref="G13:G71"/>
    </sheetView>
  </sheetViews>
  <sheetFormatPr defaultColWidth="9.140625" defaultRowHeight="12.75"/>
  <cols>
    <col min="1" max="1" width="4.57421875" style="75" customWidth="1"/>
    <col min="2" max="2" width="5.28125" style="76" customWidth="1"/>
    <col min="3" max="3" width="13.57421875" style="77" customWidth="1"/>
    <col min="4" max="4" width="51.140625" style="60" customWidth="1"/>
    <col min="5" max="5" width="10.28125" style="78" customWidth="1"/>
    <col min="6" max="6" width="5.8515625" style="79" customWidth="1"/>
    <col min="7" max="7" width="9.28125" style="80" customWidth="1"/>
    <col min="8" max="10" width="10.28125" style="80" customWidth="1"/>
    <col min="11" max="11" width="7.140625" style="81" customWidth="1"/>
    <col min="12" max="12" width="8.28125" style="81" customWidth="1"/>
    <col min="13" max="13" width="7.140625" style="78" customWidth="1"/>
    <col min="14" max="14" width="8.28125" style="78" customWidth="1"/>
    <col min="15" max="15" width="3.57421875" style="79" customWidth="1"/>
    <col min="16" max="16" width="12.7109375" style="79" customWidth="1"/>
    <col min="17" max="19" width="0" style="78" hidden="1" customWidth="1"/>
    <col min="20" max="20" width="10.57421875" style="82" customWidth="1"/>
    <col min="21" max="21" width="10.28125" style="82" customWidth="1"/>
    <col min="22" max="22" width="5.7109375" style="82" customWidth="1"/>
    <col min="23" max="23" width="9.140625" style="78" customWidth="1"/>
    <col min="24" max="24" width="11.28125" style="79" customWidth="1"/>
    <col min="25" max="25" width="9.140625" style="79" customWidth="1"/>
    <col min="26" max="26" width="7.57421875" style="77" customWidth="1"/>
    <col min="27" max="27" width="11.28125" style="77" customWidth="1"/>
    <col min="28" max="28" width="4.28125" style="79" customWidth="1"/>
    <col min="29" max="29" width="8.28125" style="79" customWidth="1"/>
    <col min="30" max="30" width="8.7109375" style="79" customWidth="1"/>
    <col min="31" max="34" width="9.28125" style="79" customWidth="1"/>
    <col min="35" max="35" width="9.140625" style="79" customWidth="1"/>
    <col min="36" max="37" width="0" style="79" hidden="1" customWidth="1"/>
    <col min="38" max="64" width="9.140625" style="79" customWidth="1"/>
  </cols>
  <sheetData>
    <row r="1" spans="1:64" ht="12.75">
      <c r="A1" s="65" t="s">
        <v>75</v>
      </c>
      <c r="B1" s="64"/>
      <c r="C1" s="64"/>
      <c r="D1" s="83"/>
      <c r="E1" s="64"/>
      <c r="F1" s="64"/>
      <c r="G1" s="61"/>
      <c r="H1" s="64"/>
      <c r="I1" s="65" t="s">
        <v>14</v>
      </c>
      <c r="J1" s="61"/>
      <c r="K1" s="62"/>
      <c r="L1" s="64"/>
      <c r="M1" s="64"/>
      <c r="N1" s="64"/>
      <c r="O1" s="64"/>
      <c r="P1" s="64"/>
      <c r="Q1" s="63"/>
      <c r="R1" s="63"/>
      <c r="S1" s="63"/>
      <c r="T1" s="64"/>
      <c r="U1" s="64"/>
      <c r="V1" s="64"/>
      <c r="W1" s="64"/>
      <c r="X1" s="64"/>
      <c r="Y1" s="64"/>
      <c r="Z1" s="84" t="s">
        <v>1</v>
      </c>
      <c r="AA1" s="84" t="s">
        <v>2</v>
      </c>
      <c r="AB1" s="4" t="s">
        <v>3</v>
      </c>
      <c r="AC1" s="4" t="s">
        <v>4</v>
      </c>
      <c r="AD1" s="4" t="s">
        <v>5</v>
      </c>
      <c r="AE1" s="85" t="s">
        <v>101</v>
      </c>
      <c r="AF1" s="86" t="s">
        <v>102</v>
      </c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</row>
    <row r="2" spans="1:64" ht="12.75">
      <c r="A2" s="65" t="s">
        <v>76</v>
      </c>
      <c r="B2" s="64"/>
      <c r="C2" s="64"/>
      <c r="D2" s="83"/>
      <c r="E2" s="64"/>
      <c r="F2" s="64"/>
      <c r="G2" s="61"/>
      <c r="H2" s="87"/>
      <c r="I2" s="65" t="s">
        <v>13</v>
      </c>
      <c r="J2" s="61"/>
      <c r="K2" s="62"/>
      <c r="L2" s="64"/>
      <c r="M2" s="64"/>
      <c r="N2" s="64"/>
      <c r="O2" s="64"/>
      <c r="P2" s="64"/>
      <c r="Q2" s="63"/>
      <c r="R2" s="63"/>
      <c r="S2" s="63"/>
      <c r="T2" s="64"/>
      <c r="U2" s="64"/>
      <c r="V2" s="64"/>
      <c r="W2" s="64"/>
      <c r="X2" s="64"/>
      <c r="Y2" s="64"/>
      <c r="Z2" s="84" t="s">
        <v>9</v>
      </c>
      <c r="AA2" s="9" t="s">
        <v>103</v>
      </c>
      <c r="AB2" s="8" t="s">
        <v>11</v>
      </c>
      <c r="AC2" s="7"/>
      <c r="AD2" s="9"/>
      <c r="AE2" s="85">
        <v>1</v>
      </c>
      <c r="AF2" s="88">
        <v>123.4567</v>
      </c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</row>
    <row r="3" spans="1:64" ht="12.75">
      <c r="A3" s="65" t="s">
        <v>78</v>
      </c>
      <c r="B3" s="64"/>
      <c r="C3" s="64"/>
      <c r="D3" s="83"/>
      <c r="E3" s="64"/>
      <c r="F3" s="64"/>
      <c r="G3" s="61"/>
      <c r="H3" s="64"/>
      <c r="I3" s="65" t="s">
        <v>79</v>
      </c>
      <c r="J3" s="61"/>
      <c r="K3" s="62"/>
      <c r="L3" s="64"/>
      <c r="M3" s="64"/>
      <c r="N3" s="64"/>
      <c r="O3" s="64"/>
      <c r="P3" s="64"/>
      <c r="Q3" s="63"/>
      <c r="R3" s="63"/>
      <c r="S3" s="63"/>
      <c r="T3" s="64"/>
      <c r="U3" s="64"/>
      <c r="V3" s="64"/>
      <c r="W3" s="64"/>
      <c r="X3" s="64"/>
      <c r="Y3" s="64"/>
      <c r="Z3" s="84" t="s">
        <v>15</v>
      </c>
      <c r="AA3" s="9" t="s">
        <v>104</v>
      </c>
      <c r="AB3" s="8" t="s">
        <v>11</v>
      </c>
      <c r="AC3" s="7" t="s">
        <v>17</v>
      </c>
      <c r="AD3" s="9" t="s">
        <v>18</v>
      </c>
      <c r="AE3" s="85">
        <v>2</v>
      </c>
      <c r="AF3" s="89">
        <v>123.4567</v>
      </c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</row>
    <row r="4" spans="1:64" ht="12.75">
      <c r="A4" s="64"/>
      <c r="B4" s="64"/>
      <c r="C4" s="64"/>
      <c r="D4" s="83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3"/>
      <c r="R4" s="63"/>
      <c r="S4" s="63"/>
      <c r="T4" s="64"/>
      <c r="U4" s="64"/>
      <c r="V4" s="64"/>
      <c r="W4" s="64"/>
      <c r="X4" s="64"/>
      <c r="Y4" s="64"/>
      <c r="Z4" s="84" t="s">
        <v>22</v>
      </c>
      <c r="AA4" s="9" t="s">
        <v>105</v>
      </c>
      <c r="AB4" s="8" t="s">
        <v>11</v>
      </c>
      <c r="AC4" s="7"/>
      <c r="AD4" s="9"/>
      <c r="AE4" s="85">
        <v>3</v>
      </c>
      <c r="AF4" s="90">
        <v>123.4567</v>
      </c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64"/>
      <c r="BD4" s="64"/>
      <c r="BE4" s="64"/>
      <c r="BF4" s="64"/>
      <c r="BG4" s="64"/>
      <c r="BH4" s="64"/>
      <c r="BI4" s="64"/>
      <c r="BJ4" s="64"/>
      <c r="BK4" s="64"/>
      <c r="BL4" s="64"/>
    </row>
    <row r="5" spans="1:64" ht="12.75">
      <c r="A5" s="65" t="s">
        <v>82</v>
      </c>
      <c r="B5" s="64"/>
      <c r="C5" s="64"/>
      <c r="D5" s="83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3"/>
      <c r="R5" s="63"/>
      <c r="S5" s="63"/>
      <c r="T5" s="64"/>
      <c r="U5" s="64"/>
      <c r="V5" s="64"/>
      <c r="W5" s="64"/>
      <c r="X5" s="64"/>
      <c r="Y5" s="64"/>
      <c r="Z5" s="84" t="s">
        <v>28</v>
      </c>
      <c r="AA5" s="9" t="s">
        <v>104</v>
      </c>
      <c r="AB5" s="8" t="s">
        <v>11</v>
      </c>
      <c r="AC5" s="7" t="s">
        <v>17</v>
      </c>
      <c r="AD5" s="9" t="s">
        <v>18</v>
      </c>
      <c r="AE5" s="85">
        <v>4</v>
      </c>
      <c r="AF5" s="91">
        <v>123.4567</v>
      </c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4"/>
      <c r="BK5" s="64"/>
      <c r="BL5" s="64"/>
    </row>
    <row r="6" spans="1:64" ht="12.75">
      <c r="A6" s="65" t="s">
        <v>83</v>
      </c>
      <c r="B6" s="64"/>
      <c r="C6" s="64"/>
      <c r="D6" s="83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3"/>
      <c r="R6" s="63"/>
      <c r="S6" s="63"/>
      <c r="T6" s="64"/>
      <c r="U6" s="64"/>
      <c r="V6" s="64"/>
      <c r="W6" s="64"/>
      <c r="X6" s="64"/>
      <c r="Y6" s="64"/>
      <c r="Z6" s="92" t="s">
        <v>30</v>
      </c>
      <c r="AA6" s="9" t="s">
        <v>106</v>
      </c>
      <c r="AB6" s="8" t="s">
        <v>11</v>
      </c>
      <c r="AC6" s="7" t="s">
        <v>17</v>
      </c>
      <c r="AD6" s="9" t="s">
        <v>18</v>
      </c>
      <c r="AE6" s="85" t="s">
        <v>107</v>
      </c>
      <c r="AF6" s="86">
        <v>123.4567</v>
      </c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</row>
    <row r="7" spans="1:64" ht="12.75">
      <c r="A7" s="65"/>
      <c r="B7" s="64"/>
      <c r="C7" s="64"/>
      <c r="D7" s="83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3"/>
      <c r="R7" s="63"/>
      <c r="S7" s="63"/>
      <c r="T7" s="64"/>
      <c r="U7" s="64"/>
      <c r="V7" s="64"/>
      <c r="W7" s="64"/>
      <c r="X7" s="64"/>
      <c r="Y7" s="64"/>
      <c r="Z7" s="87"/>
      <c r="AA7" s="87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</row>
    <row r="8" spans="1:64" ht="13.5">
      <c r="A8" s="64" t="s">
        <v>0</v>
      </c>
      <c r="B8" s="93"/>
      <c r="C8" s="94"/>
      <c r="D8" s="95" t="str">
        <f>CONCATENATE(AA2," ",AB2," ",AC2," ",AD2)</f>
        <v>Prehľad rozpočtových nákladov v EUR  </v>
      </c>
      <c r="E8" s="63"/>
      <c r="F8" s="64"/>
      <c r="G8" s="61"/>
      <c r="H8" s="61"/>
      <c r="I8" s="61"/>
      <c r="J8" s="61"/>
      <c r="K8" s="62"/>
      <c r="L8" s="62"/>
      <c r="M8" s="63"/>
      <c r="N8" s="63"/>
      <c r="O8" s="64"/>
      <c r="P8" s="64"/>
      <c r="Q8" s="63"/>
      <c r="R8" s="63"/>
      <c r="S8" s="63"/>
      <c r="T8" s="64"/>
      <c r="U8" s="64"/>
      <c r="V8" s="64"/>
      <c r="W8" s="64"/>
      <c r="X8" s="64"/>
      <c r="Y8" s="64"/>
      <c r="Z8" s="87"/>
      <c r="AA8" s="87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</row>
    <row r="9" spans="1:64" ht="12.75">
      <c r="A9" s="68" t="s">
        <v>108</v>
      </c>
      <c r="B9" s="68" t="s">
        <v>109</v>
      </c>
      <c r="C9" s="68" t="s">
        <v>110</v>
      </c>
      <c r="D9" s="96" t="s">
        <v>111</v>
      </c>
      <c r="E9" s="68" t="s">
        <v>112</v>
      </c>
      <c r="F9" s="68" t="s">
        <v>113</v>
      </c>
      <c r="G9" s="68" t="s">
        <v>114</v>
      </c>
      <c r="H9" s="68" t="s">
        <v>35</v>
      </c>
      <c r="I9" s="68" t="s">
        <v>86</v>
      </c>
      <c r="J9" s="68" t="s">
        <v>87</v>
      </c>
      <c r="K9" s="124" t="s">
        <v>88</v>
      </c>
      <c r="L9" s="124"/>
      <c r="M9" s="124" t="s">
        <v>89</v>
      </c>
      <c r="N9" s="124"/>
      <c r="O9" s="68" t="s">
        <v>115</v>
      </c>
      <c r="P9" s="97" t="s">
        <v>116</v>
      </c>
      <c r="Q9" s="97" t="s">
        <v>112</v>
      </c>
      <c r="R9" s="97" t="s">
        <v>112</v>
      </c>
      <c r="S9" s="97" t="s">
        <v>112</v>
      </c>
      <c r="T9" s="98" t="s">
        <v>117</v>
      </c>
      <c r="U9" s="98" t="s">
        <v>118</v>
      </c>
      <c r="V9" s="99" t="s">
        <v>119</v>
      </c>
      <c r="W9" s="68" t="s">
        <v>90</v>
      </c>
      <c r="X9" s="100" t="s">
        <v>110</v>
      </c>
      <c r="Y9" s="100" t="s">
        <v>110</v>
      </c>
      <c r="Z9" s="101" t="s">
        <v>120</v>
      </c>
      <c r="AA9" s="101" t="s">
        <v>121</v>
      </c>
      <c r="AB9" s="68" t="s">
        <v>119</v>
      </c>
      <c r="AC9" s="68" t="s">
        <v>122</v>
      </c>
      <c r="AD9" s="68" t="s">
        <v>123</v>
      </c>
      <c r="AE9" s="102" t="s">
        <v>124</v>
      </c>
      <c r="AF9" s="102" t="s">
        <v>125</v>
      </c>
      <c r="AG9" s="102" t="s">
        <v>112</v>
      </c>
      <c r="AH9" s="102" t="s">
        <v>126</v>
      </c>
      <c r="AI9" s="64"/>
      <c r="AJ9" s="64" t="s">
        <v>127</v>
      </c>
      <c r="AK9" s="64" t="s">
        <v>128</v>
      </c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</row>
    <row r="10" spans="1:64" ht="12.75">
      <c r="A10" s="70" t="s">
        <v>129</v>
      </c>
      <c r="B10" s="70" t="s">
        <v>130</v>
      </c>
      <c r="C10" s="103"/>
      <c r="D10" s="104" t="s">
        <v>131</v>
      </c>
      <c r="E10" s="70" t="s">
        <v>132</v>
      </c>
      <c r="F10" s="70" t="s">
        <v>133</v>
      </c>
      <c r="G10" s="70" t="s">
        <v>134</v>
      </c>
      <c r="H10" s="70"/>
      <c r="I10" s="70" t="s">
        <v>91</v>
      </c>
      <c r="J10" s="70"/>
      <c r="K10" s="105" t="s">
        <v>114</v>
      </c>
      <c r="L10" s="106" t="s">
        <v>87</v>
      </c>
      <c r="M10" s="70" t="s">
        <v>114</v>
      </c>
      <c r="N10" s="70" t="s">
        <v>87</v>
      </c>
      <c r="O10" s="70" t="s">
        <v>135</v>
      </c>
      <c r="P10" s="107"/>
      <c r="Q10" s="107" t="s">
        <v>136</v>
      </c>
      <c r="R10" s="107" t="s">
        <v>137</v>
      </c>
      <c r="S10" s="107" t="s">
        <v>138</v>
      </c>
      <c r="T10" s="108" t="s">
        <v>139</v>
      </c>
      <c r="U10" s="108" t="s">
        <v>115</v>
      </c>
      <c r="V10" s="109" t="s">
        <v>140</v>
      </c>
      <c r="W10" s="110"/>
      <c r="X10" s="111" t="s">
        <v>141</v>
      </c>
      <c r="Y10" s="111"/>
      <c r="Z10" s="112" t="s">
        <v>142</v>
      </c>
      <c r="AA10" s="112" t="s">
        <v>129</v>
      </c>
      <c r="AB10" s="70" t="s">
        <v>143</v>
      </c>
      <c r="AC10" s="111"/>
      <c r="AD10" s="111"/>
      <c r="AE10" s="113"/>
      <c r="AF10" s="113"/>
      <c r="AG10" s="113"/>
      <c r="AH10" s="113"/>
      <c r="AI10" s="64"/>
      <c r="AJ10" s="64" t="s">
        <v>144</v>
      </c>
      <c r="AK10" s="64" t="s">
        <v>145</v>
      </c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</row>
    <row r="11" ht="13.5" customHeight="1">
      <c r="G11" s="114"/>
    </row>
    <row r="12" ht="12.75">
      <c r="B12" s="115" t="s">
        <v>146</v>
      </c>
    </row>
    <row r="13" ht="12.75">
      <c r="B13" s="116" t="s">
        <v>92</v>
      </c>
    </row>
    <row r="14" spans="1:37" ht="12.75">
      <c r="A14" s="75">
        <v>1</v>
      </c>
      <c r="B14" s="76" t="s">
        <v>147</v>
      </c>
      <c r="C14" s="77" t="s">
        <v>148</v>
      </c>
      <c r="D14" s="60" t="s">
        <v>149</v>
      </c>
      <c r="E14" s="78">
        <v>222.574</v>
      </c>
      <c r="F14" s="79" t="s">
        <v>150</v>
      </c>
      <c r="H14" s="80">
        <f aca="true" t="shared" si="0" ref="H14:H23">ROUND(E14*G14,2)</f>
        <v>0</v>
      </c>
      <c r="J14" s="80">
        <f aca="true" t="shared" si="1" ref="J14:J23">ROUND(E14*G14,2)</f>
        <v>0</v>
      </c>
      <c r="O14" s="79">
        <v>20</v>
      </c>
      <c r="P14" s="79" t="s">
        <v>151</v>
      </c>
      <c r="V14" s="82" t="s">
        <v>67</v>
      </c>
      <c r="W14" s="78">
        <v>141.557</v>
      </c>
      <c r="X14" s="79" t="s">
        <v>152</v>
      </c>
      <c r="Y14" s="79" t="s">
        <v>148</v>
      </c>
      <c r="Z14" s="77" t="s">
        <v>153</v>
      </c>
      <c r="AA14" s="77" t="s">
        <v>151</v>
      </c>
      <c r="AB14" s="79" t="s">
        <v>33</v>
      </c>
      <c r="AJ14" s="79" t="s">
        <v>154</v>
      </c>
      <c r="AK14" s="79" t="s">
        <v>155</v>
      </c>
    </row>
    <row r="15" spans="1:37" ht="12.75">
      <c r="A15" s="75">
        <v>2</v>
      </c>
      <c r="B15" s="76" t="s">
        <v>147</v>
      </c>
      <c r="C15" s="77" t="s">
        <v>156</v>
      </c>
      <c r="D15" s="60" t="s">
        <v>157</v>
      </c>
      <c r="E15" s="78">
        <v>222.574</v>
      </c>
      <c r="F15" s="79" t="s">
        <v>150</v>
      </c>
      <c r="H15" s="80">
        <f t="shared" si="0"/>
        <v>0</v>
      </c>
      <c r="J15" s="80">
        <f t="shared" si="1"/>
        <v>0</v>
      </c>
      <c r="O15" s="79">
        <v>20</v>
      </c>
      <c r="P15" s="79" t="s">
        <v>151</v>
      </c>
      <c r="V15" s="82" t="s">
        <v>67</v>
      </c>
      <c r="W15" s="78">
        <v>39.841</v>
      </c>
      <c r="X15" s="79" t="s">
        <v>158</v>
      </c>
      <c r="Y15" s="79" t="s">
        <v>156</v>
      </c>
      <c r="Z15" s="77" t="s">
        <v>153</v>
      </c>
      <c r="AA15" s="77" t="s">
        <v>151</v>
      </c>
      <c r="AB15" s="79" t="s">
        <v>33</v>
      </c>
      <c r="AJ15" s="79" t="s">
        <v>154</v>
      </c>
      <c r="AK15" s="79" t="s">
        <v>155</v>
      </c>
    </row>
    <row r="16" spans="1:37" ht="12.75">
      <c r="A16" s="75">
        <v>3</v>
      </c>
      <c r="B16" s="76" t="s">
        <v>159</v>
      </c>
      <c r="C16" s="77" t="s">
        <v>160</v>
      </c>
      <c r="D16" s="60" t="s">
        <v>161</v>
      </c>
      <c r="E16" s="78">
        <v>317.964</v>
      </c>
      <c r="F16" s="79" t="s">
        <v>162</v>
      </c>
      <c r="H16" s="80">
        <f t="shared" si="0"/>
        <v>0</v>
      </c>
      <c r="J16" s="80">
        <f t="shared" si="1"/>
        <v>0</v>
      </c>
      <c r="K16" s="81">
        <v>0.00021</v>
      </c>
      <c r="L16" s="81">
        <f>E16*K16</f>
        <v>0.06677244</v>
      </c>
      <c r="O16" s="79">
        <v>20</v>
      </c>
      <c r="P16" s="79" t="s">
        <v>151</v>
      </c>
      <c r="V16" s="82" t="s">
        <v>67</v>
      </c>
      <c r="W16" s="78">
        <v>75.04</v>
      </c>
      <c r="X16" s="79" t="s">
        <v>163</v>
      </c>
      <c r="Y16" s="79" t="s">
        <v>160</v>
      </c>
      <c r="Z16" s="77" t="s">
        <v>153</v>
      </c>
      <c r="AA16" s="77" t="s">
        <v>151</v>
      </c>
      <c r="AB16" s="79" t="s">
        <v>33</v>
      </c>
      <c r="AJ16" s="79" t="s">
        <v>154</v>
      </c>
      <c r="AK16" s="79" t="s">
        <v>155</v>
      </c>
    </row>
    <row r="17" spans="1:37" ht="12.75">
      <c r="A17" s="75">
        <v>4</v>
      </c>
      <c r="B17" s="76" t="s">
        <v>159</v>
      </c>
      <c r="C17" s="77" t="s">
        <v>164</v>
      </c>
      <c r="D17" s="60" t="s">
        <v>165</v>
      </c>
      <c r="E17" s="78">
        <v>317.964</v>
      </c>
      <c r="F17" s="79" t="s">
        <v>162</v>
      </c>
      <c r="H17" s="80">
        <f t="shared" si="0"/>
        <v>0</v>
      </c>
      <c r="J17" s="80">
        <f t="shared" si="1"/>
        <v>0</v>
      </c>
      <c r="O17" s="79">
        <v>20</v>
      </c>
      <c r="P17" s="79" t="s">
        <v>151</v>
      </c>
      <c r="V17" s="82" t="s">
        <v>67</v>
      </c>
      <c r="W17" s="78">
        <v>22.257</v>
      </c>
      <c r="X17" s="79" t="s">
        <v>166</v>
      </c>
      <c r="Y17" s="79" t="s">
        <v>164</v>
      </c>
      <c r="Z17" s="77" t="s">
        <v>153</v>
      </c>
      <c r="AA17" s="77" t="s">
        <v>151</v>
      </c>
      <c r="AB17" s="79" t="s">
        <v>33</v>
      </c>
      <c r="AJ17" s="79" t="s">
        <v>154</v>
      </c>
      <c r="AK17" s="79" t="s">
        <v>155</v>
      </c>
    </row>
    <row r="18" spans="1:37" ht="12.75">
      <c r="A18" s="75">
        <v>5</v>
      </c>
      <c r="B18" s="76" t="s">
        <v>159</v>
      </c>
      <c r="C18" s="77" t="s">
        <v>167</v>
      </c>
      <c r="D18" s="60" t="s">
        <v>168</v>
      </c>
      <c r="E18" s="78">
        <v>66.52</v>
      </c>
      <c r="F18" s="79" t="s">
        <v>150</v>
      </c>
      <c r="H18" s="80">
        <f t="shared" si="0"/>
        <v>0</v>
      </c>
      <c r="J18" s="80">
        <f t="shared" si="1"/>
        <v>0</v>
      </c>
      <c r="O18" s="79">
        <v>20</v>
      </c>
      <c r="P18" s="79" t="s">
        <v>151</v>
      </c>
      <c r="V18" s="82" t="s">
        <v>67</v>
      </c>
      <c r="W18" s="78">
        <v>4.59</v>
      </c>
      <c r="X18" s="79" t="s">
        <v>169</v>
      </c>
      <c r="Y18" s="79" t="s">
        <v>167</v>
      </c>
      <c r="Z18" s="77" t="s">
        <v>170</v>
      </c>
      <c r="AA18" s="77" t="s">
        <v>151</v>
      </c>
      <c r="AB18" s="79" t="s">
        <v>33</v>
      </c>
      <c r="AJ18" s="79" t="s">
        <v>154</v>
      </c>
      <c r="AK18" s="79" t="s">
        <v>155</v>
      </c>
    </row>
    <row r="19" spans="1:37" ht="12.75">
      <c r="A19" s="75">
        <v>6</v>
      </c>
      <c r="B19" s="76" t="s">
        <v>159</v>
      </c>
      <c r="C19" s="77" t="s">
        <v>171</v>
      </c>
      <c r="D19" s="60" t="s">
        <v>172</v>
      </c>
      <c r="E19" s="78">
        <v>66.52</v>
      </c>
      <c r="F19" s="79" t="s">
        <v>150</v>
      </c>
      <c r="H19" s="80">
        <f t="shared" si="0"/>
        <v>0</v>
      </c>
      <c r="J19" s="80">
        <f t="shared" si="1"/>
        <v>0</v>
      </c>
      <c r="O19" s="79">
        <v>20</v>
      </c>
      <c r="P19" s="79" t="s">
        <v>151</v>
      </c>
      <c r="V19" s="82" t="s">
        <v>67</v>
      </c>
      <c r="W19" s="78">
        <v>39.912</v>
      </c>
      <c r="X19" s="79" t="s">
        <v>173</v>
      </c>
      <c r="Y19" s="79" t="s">
        <v>171</v>
      </c>
      <c r="Z19" s="77" t="s">
        <v>153</v>
      </c>
      <c r="AA19" s="77" t="s">
        <v>151</v>
      </c>
      <c r="AB19" s="79" t="s">
        <v>33</v>
      </c>
      <c r="AJ19" s="79" t="s">
        <v>154</v>
      </c>
      <c r="AK19" s="79" t="s">
        <v>155</v>
      </c>
    </row>
    <row r="20" spans="1:37" ht="12.75">
      <c r="A20" s="75">
        <v>7</v>
      </c>
      <c r="B20" s="76" t="s">
        <v>159</v>
      </c>
      <c r="C20" s="77" t="s">
        <v>174</v>
      </c>
      <c r="D20" s="60" t="s">
        <v>175</v>
      </c>
      <c r="E20" s="78">
        <v>66.52</v>
      </c>
      <c r="F20" s="79" t="s">
        <v>150</v>
      </c>
      <c r="H20" s="80">
        <f t="shared" si="0"/>
        <v>0</v>
      </c>
      <c r="J20" s="80">
        <f t="shared" si="1"/>
        <v>0</v>
      </c>
      <c r="O20" s="79">
        <v>20</v>
      </c>
      <c r="P20" s="79" t="s">
        <v>151</v>
      </c>
      <c r="V20" s="82" t="s">
        <v>67</v>
      </c>
      <c r="W20" s="78">
        <v>0.599</v>
      </c>
      <c r="X20" s="79" t="s">
        <v>176</v>
      </c>
      <c r="Y20" s="79" t="s">
        <v>174</v>
      </c>
      <c r="Z20" s="77" t="s">
        <v>170</v>
      </c>
      <c r="AA20" s="77" t="s">
        <v>151</v>
      </c>
      <c r="AB20" s="79" t="s">
        <v>33</v>
      </c>
      <c r="AJ20" s="79" t="s">
        <v>154</v>
      </c>
      <c r="AK20" s="79" t="s">
        <v>155</v>
      </c>
    </row>
    <row r="21" spans="1:37" ht="12.75">
      <c r="A21" s="75">
        <v>8</v>
      </c>
      <c r="B21" s="76" t="s">
        <v>147</v>
      </c>
      <c r="C21" s="77" t="s">
        <v>177</v>
      </c>
      <c r="D21" s="60" t="s">
        <v>178</v>
      </c>
      <c r="E21" s="78">
        <v>156.054</v>
      </c>
      <c r="F21" s="79" t="s">
        <v>150</v>
      </c>
      <c r="H21" s="80">
        <f t="shared" si="0"/>
        <v>0</v>
      </c>
      <c r="J21" s="80">
        <f t="shared" si="1"/>
        <v>0</v>
      </c>
      <c r="O21" s="79">
        <v>20</v>
      </c>
      <c r="P21" s="79" t="s">
        <v>151</v>
      </c>
      <c r="V21" s="82" t="s">
        <v>67</v>
      </c>
      <c r="W21" s="78">
        <v>35.736</v>
      </c>
      <c r="X21" s="79" t="s">
        <v>179</v>
      </c>
      <c r="Y21" s="79" t="s">
        <v>177</v>
      </c>
      <c r="Z21" s="77" t="s">
        <v>153</v>
      </c>
      <c r="AA21" s="77" t="s">
        <v>151</v>
      </c>
      <c r="AB21" s="79" t="s">
        <v>33</v>
      </c>
      <c r="AJ21" s="79" t="s">
        <v>154</v>
      </c>
      <c r="AK21" s="79" t="s">
        <v>155</v>
      </c>
    </row>
    <row r="22" spans="1:37" ht="12.75">
      <c r="A22" s="75">
        <v>9</v>
      </c>
      <c r="B22" s="76" t="s">
        <v>147</v>
      </c>
      <c r="C22" s="77" t="s">
        <v>180</v>
      </c>
      <c r="D22" s="60" t="s">
        <v>181</v>
      </c>
      <c r="E22" s="78">
        <v>66.52</v>
      </c>
      <c r="F22" s="79" t="s">
        <v>150</v>
      </c>
      <c r="H22" s="80">
        <f t="shared" si="0"/>
        <v>0</v>
      </c>
      <c r="J22" s="80">
        <f t="shared" si="1"/>
        <v>0</v>
      </c>
      <c r="O22" s="79">
        <v>20</v>
      </c>
      <c r="P22" s="79" t="s">
        <v>151</v>
      </c>
      <c r="V22" s="82" t="s">
        <v>67</v>
      </c>
      <c r="W22" s="78">
        <v>97.119</v>
      </c>
      <c r="X22" s="79" t="s">
        <v>182</v>
      </c>
      <c r="Y22" s="79" t="s">
        <v>180</v>
      </c>
      <c r="Z22" s="77" t="s">
        <v>153</v>
      </c>
      <c r="AA22" s="77" t="s">
        <v>151</v>
      </c>
      <c r="AB22" s="79" t="s">
        <v>33</v>
      </c>
      <c r="AJ22" s="79" t="s">
        <v>154</v>
      </c>
      <c r="AK22" s="79" t="s">
        <v>155</v>
      </c>
    </row>
    <row r="23" spans="1:37" ht="12.75">
      <c r="A23" s="75">
        <v>10</v>
      </c>
      <c r="B23" s="76" t="s">
        <v>147</v>
      </c>
      <c r="C23" s="77" t="s">
        <v>183</v>
      </c>
      <c r="D23" s="60" t="s">
        <v>184</v>
      </c>
      <c r="E23" s="78">
        <v>66.52</v>
      </c>
      <c r="F23" s="79" t="s">
        <v>150</v>
      </c>
      <c r="H23" s="80">
        <f t="shared" si="0"/>
        <v>0</v>
      </c>
      <c r="J23" s="80">
        <f t="shared" si="1"/>
        <v>0</v>
      </c>
      <c r="O23" s="79">
        <v>20</v>
      </c>
      <c r="P23" s="79" t="s">
        <v>151</v>
      </c>
      <c r="V23" s="82" t="s">
        <v>67</v>
      </c>
      <c r="W23" s="78">
        <v>57.54</v>
      </c>
      <c r="X23" s="79" t="s">
        <v>185</v>
      </c>
      <c r="Y23" s="79" t="s">
        <v>183</v>
      </c>
      <c r="Z23" s="77" t="s">
        <v>153</v>
      </c>
      <c r="AA23" s="77" t="s">
        <v>151</v>
      </c>
      <c r="AB23" s="79" t="s">
        <v>33</v>
      </c>
      <c r="AJ23" s="79" t="s">
        <v>154</v>
      </c>
      <c r="AK23" s="79" t="s">
        <v>155</v>
      </c>
    </row>
    <row r="24" spans="4:23" ht="12.75">
      <c r="D24" s="117" t="s">
        <v>186</v>
      </c>
      <c r="E24" s="118">
        <f>J24</f>
        <v>0</v>
      </c>
      <c r="H24" s="118">
        <f>SUM(H11:H23)</f>
        <v>0</v>
      </c>
      <c r="I24" s="118">
        <f>SUM(I11:I23)</f>
        <v>0</v>
      </c>
      <c r="J24" s="118">
        <f>SUM(J11:J23)</f>
        <v>0</v>
      </c>
      <c r="L24" s="119">
        <f>SUM(L11:L23)</f>
        <v>0.06677244</v>
      </c>
      <c r="N24" s="120">
        <f>SUM(N11:N23)</f>
        <v>0</v>
      </c>
      <c r="W24" s="120">
        <f>SUM(W11:W23)</f>
        <v>514.1909999999999</v>
      </c>
    </row>
    <row r="26" ht="12.75">
      <c r="B26" s="116" t="s">
        <v>93</v>
      </c>
    </row>
    <row r="27" spans="1:37" ht="12.75">
      <c r="A27" s="75">
        <v>11</v>
      </c>
      <c r="B27" s="76" t="s">
        <v>187</v>
      </c>
      <c r="C27" s="77" t="s">
        <v>188</v>
      </c>
      <c r="D27" s="60" t="s">
        <v>189</v>
      </c>
      <c r="E27" s="78">
        <v>15.96</v>
      </c>
      <c r="F27" s="79" t="s">
        <v>150</v>
      </c>
      <c r="H27" s="80">
        <f>ROUND(E27*G27,2)</f>
        <v>0</v>
      </c>
      <c r="J27" s="80">
        <f>ROUND(E27*G27,2)</f>
        <v>0</v>
      </c>
      <c r="K27" s="81">
        <v>1.89077</v>
      </c>
      <c r="L27" s="81">
        <f>E27*K27</f>
        <v>30.176689200000002</v>
      </c>
      <c r="O27" s="79">
        <v>20</v>
      </c>
      <c r="P27" s="79" t="s">
        <v>151</v>
      </c>
      <c r="V27" s="82" t="s">
        <v>67</v>
      </c>
      <c r="W27" s="78">
        <v>19.344</v>
      </c>
      <c r="X27" s="79" t="s">
        <v>190</v>
      </c>
      <c r="Y27" s="79" t="s">
        <v>188</v>
      </c>
      <c r="Z27" s="77" t="s">
        <v>191</v>
      </c>
      <c r="AA27" s="77" t="s">
        <v>151</v>
      </c>
      <c r="AB27" s="79" t="s">
        <v>33</v>
      </c>
      <c r="AJ27" s="79" t="s">
        <v>154</v>
      </c>
      <c r="AK27" s="79" t="s">
        <v>155</v>
      </c>
    </row>
    <row r="28" spans="4:23" ht="12.75">
      <c r="D28" s="117" t="s">
        <v>192</v>
      </c>
      <c r="E28" s="118">
        <f>J28</f>
        <v>0</v>
      </c>
      <c r="H28" s="118">
        <f>SUM(H25:H27)</f>
        <v>0</v>
      </c>
      <c r="I28" s="118">
        <f>SUM(I25:I27)</f>
        <v>0</v>
      </c>
      <c r="J28" s="118">
        <f>SUM(J25:J27)</f>
        <v>0</v>
      </c>
      <c r="L28" s="119">
        <f>SUM(L25:L27)</f>
        <v>30.176689200000002</v>
      </c>
      <c r="N28" s="120">
        <f>SUM(N25:N27)</f>
        <v>0</v>
      </c>
      <c r="W28" s="120">
        <f>SUM(W25:W27)</f>
        <v>19.344</v>
      </c>
    </row>
    <row r="30" ht="12.75">
      <c r="B30" s="116" t="s">
        <v>94</v>
      </c>
    </row>
    <row r="31" spans="1:37" ht="12.75">
      <c r="A31" s="75">
        <v>12</v>
      </c>
      <c r="B31" s="76" t="s">
        <v>193</v>
      </c>
      <c r="C31" s="77" t="s">
        <v>194</v>
      </c>
      <c r="D31" s="60" t="s">
        <v>280</v>
      </c>
      <c r="E31" s="78">
        <v>80</v>
      </c>
      <c r="F31" s="79" t="s">
        <v>195</v>
      </c>
      <c r="I31" s="80">
        <f>ROUND(E48*G48,2)</f>
        <v>0</v>
      </c>
      <c r="J31" s="80">
        <f>ROUND(E48*G48,2)</f>
        <v>0</v>
      </c>
      <c r="O31" s="79">
        <v>20</v>
      </c>
      <c r="P31" s="79" t="s">
        <v>151</v>
      </c>
      <c r="V31" s="82" t="s">
        <v>57</v>
      </c>
      <c r="X31" s="79" t="s">
        <v>194</v>
      </c>
      <c r="Y31" s="79" t="s">
        <v>194</v>
      </c>
      <c r="Z31" s="77" t="s">
        <v>196</v>
      </c>
      <c r="AA31" s="77" t="s">
        <v>197</v>
      </c>
      <c r="AB31" s="79" t="s">
        <v>198</v>
      </c>
      <c r="AJ31" s="79" t="s">
        <v>199</v>
      </c>
      <c r="AK31" s="79" t="s">
        <v>155</v>
      </c>
    </row>
    <row r="32" spans="1:37" ht="12.75">
      <c r="A32" s="75">
        <v>13</v>
      </c>
      <c r="B32" s="76" t="s">
        <v>193</v>
      </c>
      <c r="C32" s="77" t="s">
        <v>200</v>
      </c>
      <c r="D32" s="60" t="s">
        <v>281</v>
      </c>
      <c r="E32" s="78">
        <v>240</v>
      </c>
      <c r="F32" s="79" t="s">
        <v>195</v>
      </c>
      <c r="I32" s="80">
        <f aca="true" t="shared" si="2" ref="I32:I42">ROUND(E32*G32,2)</f>
        <v>0</v>
      </c>
      <c r="J32" s="80">
        <f aca="true" t="shared" si="3" ref="J32:J47">ROUND(E32*G32,2)</f>
        <v>0</v>
      </c>
      <c r="O32" s="79">
        <v>20</v>
      </c>
      <c r="P32" s="79" t="s">
        <v>151</v>
      </c>
      <c r="V32" s="82" t="s">
        <v>57</v>
      </c>
      <c r="X32" s="79" t="s">
        <v>200</v>
      </c>
      <c r="Y32" s="79" t="s">
        <v>200</v>
      </c>
      <c r="Z32" s="77" t="s">
        <v>196</v>
      </c>
      <c r="AA32" s="77" t="s">
        <v>201</v>
      </c>
      <c r="AB32" s="79" t="s">
        <v>198</v>
      </c>
      <c r="AJ32" s="79" t="s">
        <v>199</v>
      </c>
      <c r="AK32" s="79" t="s">
        <v>155</v>
      </c>
    </row>
    <row r="33" spans="1:37" ht="12.75">
      <c r="A33" s="75">
        <v>14</v>
      </c>
      <c r="B33" s="76" t="s">
        <v>193</v>
      </c>
      <c r="C33" s="77" t="s">
        <v>202</v>
      </c>
      <c r="D33" s="60" t="s">
        <v>282</v>
      </c>
      <c r="E33" s="78">
        <v>1</v>
      </c>
      <c r="F33" s="79" t="s">
        <v>203</v>
      </c>
      <c r="I33" s="80">
        <f t="shared" si="2"/>
        <v>0</v>
      </c>
      <c r="J33" s="80">
        <f t="shared" si="3"/>
        <v>0</v>
      </c>
      <c r="O33" s="79">
        <v>20</v>
      </c>
      <c r="P33" s="79" t="s">
        <v>151</v>
      </c>
      <c r="V33" s="82" t="s">
        <v>57</v>
      </c>
      <c r="X33" s="79" t="s">
        <v>202</v>
      </c>
      <c r="Y33" s="79" t="s">
        <v>202</v>
      </c>
      <c r="Z33" s="77" t="s">
        <v>196</v>
      </c>
      <c r="AA33" s="77" t="s">
        <v>204</v>
      </c>
      <c r="AB33" s="79" t="s">
        <v>198</v>
      </c>
      <c r="AJ33" s="79" t="s">
        <v>199</v>
      </c>
      <c r="AK33" s="79" t="s">
        <v>155</v>
      </c>
    </row>
    <row r="34" spans="1:37" ht="12.75">
      <c r="A34" s="75">
        <v>15</v>
      </c>
      <c r="B34" s="76" t="s">
        <v>193</v>
      </c>
      <c r="C34" s="77" t="s">
        <v>205</v>
      </c>
      <c r="D34" s="60" t="s">
        <v>283</v>
      </c>
      <c r="E34" s="78">
        <v>1</v>
      </c>
      <c r="F34" s="79" t="s">
        <v>203</v>
      </c>
      <c r="I34" s="80">
        <f t="shared" si="2"/>
        <v>0</v>
      </c>
      <c r="J34" s="80">
        <f t="shared" si="3"/>
        <v>0</v>
      </c>
      <c r="O34" s="79">
        <v>20</v>
      </c>
      <c r="P34" s="79" t="s">
        <v>151</v>
      </c>
      <c r="V34" s="82" t="s">
        <v>57</v>
      </c>
      <c r="X34" s="79" t="s">
        <v>205</v>
      </c>
      <c r="Y34" s="79" t="s">
        <v>205</v>
      </c>
      <c r="Z34" s="77" t="s">
        <v>196</v>
      </c>
      <c r="AA34" s="77" t="s">
        <v>206</v>
      </c>
      <c r="AB34" s="79" t="s">
        <v>198</v>
      </c>
      <c r="AJ34" s="79" t="s">
        <v>199</v>
      </c>
      <c r="AK34" s="79" t="s">
        <v>155</v>
      </c>
    </row>
    <row r="35" spans="1:37" ht="12.75">
      <c r="A35" s="75">
        <v>16</v>
      </c>
      <c r="B35" s="76" t="s">
        <v>193</v>
      </c>
      <c r="C35" s="77" t="s">
        <v>207</v>
      </c>
      <c r="D35" s="60" t="s">
        <v>284</v>
      </c>
      <c r="E35" s="78">
        <v>2</v>
      </c>
      <c r="F35" s="79" t="s">
        <v>203</v>
      </c>
      <c r="I35" s="80">
        <f t="shared" si="2"/>
        <v>0</v>
      </c>
      <c r="J35" s="80">
        <f t="shared" si="3"/>
        <v>0</v>
      </c>
      <c r="O35" s="79">
        <v>20</v>
      </c>
      <c r="P35" s="79" t="s">
        <v>151</v>
      </c>
      <c r="V35" s="82" t="s">
        <v>57</v>
      </c>
      <c r="X35" s="79" t="s">
        <v>207</v>
      </c>
      <c r="Y35" s="79" t="s">
        <v>207</v>
      </c>
      <c r="Z35" s="77" t="s">
        <v>196</v>
      </c>
      <c r="AA35" s="77" t="s">
        <v>208</v>
      </c>
      <c r="AB35" s="79" t="s">
        <v>198</v>
      </c>
      <c r="AJ35" s="79" t="s">
        <v>199</v>
      </c>
      <c r="AK35" s="79" t="s">
        <v>155</v>
      </c>
    </row>
    <row r="36" spans="1:37" ht="12.75">
      <c r="A36" s="75">
        <v>17</v>
      </c>
      <c r="B36" s="76" t="s">
        <v>193</v>
      </c>
      <c r="C36" s="77" t="s">
        <v>209</v>
      </c>
      <c r="D36" s="60" t="s">
        <v>285</v>
      </c>
      <c r="E36" s="78">
        <v>6</v>
      </c>
      <c r="F36" s="79" t="s">
        <v>203</v>
      </c>
      <c r="I36" s="80">
        <f t="shared" si="2"/>
        <v>0</v>
      </c>
      <c r="J36" s="80">
        <f t="shared" si="3"/>
        <v>0</v>
      </c>
      <c r="O36" s="79">
        <v>20</v>
      </c>
      <c r="P36" s="79" t="s">
        <v>151</v>
      </c>
      <c r="V36" s="82" t="s">
        <v>57</v>
      </c>
      <c r="X36" s="79" t="s">
        <v>209</v>
      </c>
      <c r="Y36" s="79" t="s">
        <v>209</v>
      </c>
      <c r="Z36" s="77" t="s">
        <v>196</v>
      </c>
      <c r="AA36" s="77" t="s">
        <v>210</v>
      </c>
      <c r="AB36" s="79" t="s">
        <v>198</v>
      </c>
      <c r="AJ36" s="79" t="s">
        <v>199</v>
      </c>
      <c r="AK36" s="79" t="s">
        <v>155</v>
      </c>
    </row>
    <row r="37" spans="1:37" ht="12.75">
      <c r="A37" s="75">
        <v>18</v>
      </c>
      <c r="B37" s="76" t="s">
        <v>193</v>
      </c>
      <c r="C37" s="77" t="s">
        <v>211</v>
      </c>
      <c r="D37" s="60" t="s">
        <v>286</v>
      </c>
      <c r="E37" s="78">
        <v>8</v>
      </c>
      <c r="F37" s="79" t="s">
        <v>203</v>
      </c>
      <c r="I37" s="80">
        <f t="shared" si="2"/>
        <v>0</v>
      </c>
      <c r="J37" s="80">
        <f t="shared" si="3"/>
        <v>0</v>
      </c>
      <c r="O37" s="79">
        <v>20</v>
      </c>
      <c r="P37" s="79" t="s">
        <v>151</v>
      </c>
      <c r="V37" s="82" t="s">
        <v>57</v>
      </c>
      <c r="X37" s="79" t="s">
        <v>211</v>
      </c>
      <c r="Y37" s="79" t="s">
        <v>211</v>
      </c>
      <c r="Z37" s="77" t="s">
        <v>196</v>
      </c>
      <c r="AA37" s="77" t="s">
        <v>212</v>
      </c>
      <c r="AB37" s="79" t="s">
        <v>198</v>
      </c>
      <c r="AJ37" s="79" t="s">
        <v>199</v>
      </c>
      <c r="AK37" s="79" t="s">
        <v>155</v>
      </c>
    </row>
    <row r="38" spans="1:37" ht="12.75">
      <c r="A38" s="75">
        <v>19</v>
      </c>
      <c r="B38" s="76" t="s">
        <v>193</v>
      </c>
      <c r="C38" s="77" t="s">
        <v>213</v>
      </c>
      <c r="D38" s="60" t="s">
        <v>287</v>
      </c>
      <c r="E38" s="78">
        <v>8</v>
      </c>
      <c r="F38" s="79" t="s">
        <v>203</v>
      </c>
      <c r="I38" s="80">
        <f t="shared" si="2"/>
        <v>0</v>
      </c>
      <c r="J38" s="80">
        <f t="shared" si="3"/>
        <v>0</v>
      </c>
      <c r="O38" s="79">
        <v>20</v>
      </c>
      <c r="P38" s="79" t="s">
        <v>151</v>
      </c>
      <c r="V38" s="82" t="s">
        <v>57</v>
      </c>
      <c r="X38" s="79" t="s">
        <v>213</v>
      </c>
      <c r="Y38" s="79" t="s">
        <v>213</v>
      </c>
      <c r="Z38" s="77" t="s">
        <v>196</v>
      </c>
      <c r="AA38" s="77" t="s">
        <v>214</v>
      </c>
      <c r="AB38" s="79" t="s">
        <v>198</v>
      </c>
      <c r="AJ38" s="79" t="s">
        <v>199</v>
      </c>
      <c r="AK38" s="79" t="s">
        <v>155</v>
      </c>
    </row>
    <row r="39" spans="1:37" ht="20.25">
      <c r="A39" s="75">
        <v>20</v>
      </c>
      <c r="B39" s="76" t="s">
        <v>193</v>
      </c>
      <c r="C39" s="77" t="s">
        <v>215</v>
      </c>
      <c r="D39" s="60" t="s">
        <v>288</v>
      </c>
      <c r="E39" s="78">
        <v>4</v>
      </c>
      <c r="F39" s="79" t="s">
        <v>216</v>
      </c>
      <c r="I39" s="80">
        <f t="shared" si="2"/>
        <v>0</v>
      </c>
      <c r="J39" s="80">
        <f t="shared" si="3"/>
        <v>0</v>
      </c>
      <c r="O39" s="79">
        <v>20</v>
      </c>
      <c r="P39" s="79" t="s">
        <v>151</v>
      </c>
      <c r="V39" s="82" t="s">
        <v>57</v>
      </c>
      <c r="X39" s="79" t="s">
        <v>215</v>
      </c>
      <c r="Y39" s="79" t="s">
        <v>215</v>
      </c>
      <c r="Z39" s="77" t="s">
        <v>196</v>
      </c>
      <c r="AA39" s="77" t="s">
        <v>217</v>
      </c>
      <c r="AB39" s="79" t="s">
        <v>198</v>
      </c>
      <c r="AJ39" s="79" t="s">
        <v>199</v>
      </c>
      <c r="AK39" s="79" t="s">
        <v>155</v>
      </c>
    </row>
    <row r="40" spans="1:37" ht="20.25">
      <c r="A40" s="75">
        <v>21</v>
      </c>
      <c r="B40" s="76" t="s">
        <v>193</v>
      </c>
      <c r="C40" s="77" t="s">
        <v>218</v>
      </c>
      <c r="D40" s="60" t="s">
        <v>219</v>
      </c>
      <c r="E40" s="78">
        <v>1</v>
      </c>
      <c r="F40" s="79" t="s">
        <v>203</v>
      </c>
      <c r="I40" s="80">
        <f t="shared" si="2"/>
        <v>0</v>
      </c>
      <c r="J40" s="80">
        <f t="shared" si="3"/>
        <v>0</v>
      </c>
      <c r="K40" s="81">
        <v>0.12025</v>
      </c>
      <c r="L40" s="81">
        <f aca="true" t="shared" si="4" ref="L40:L48">E40*K40</f>
        <v>0.12025</v>
      </c>
      <c r="O40" s="79">
        <v>20</v>
      </c>
      <c r="P40" s="79" t="s">
        <v>151</v>
      </c>
      <c r="V40" s="82" t="s">
        <v>57</v>
      </c>
      <c r="X40" s="79" t="s">
        <v>218</v>
      </c>
      <c r="Y40" s="79" t="s">
        <v>218</v>
      </c>
      <c r="Z40" s="77" t="s">
        <v>220</v>
      </c>
      <c r="AA40" s="77" t="s">
        <v>151</v>
      </c>
      <c r="AB40" s="79" t="s">
        <v>198</v>
      </c>
      <c r="AJ40" s="79" t="s">
        <v>199</v>
      </c>
      <c r="AK40" s="79" t="s">
        <v>155</v>
      </c>
    </row>
    <row r="41" spans="1:37" ht="20.25">
      <c r="A41" s="75">
        <v>22</v>
      </c>
      <c r="B41" s="76" t="s">
        <v>193</v>
      </c>
      <c r="C41" s="77" t="s">
        <v>221</v>
      </c>
      <c r="D41" s="60" t="s">
        <v>222</v>
      </c>
      <c r="E41" s="78">
        <v>1</v>
      </c>
      <c r="F41" s="79" t="s">
        <v>203</v>
      </c>
      <c r="I41" s="80">
        <f t="shared" si="2"/>
        <v>0</v>
      </c>
      <c r="J41" s="80">
        <f t="shared" si="3"/>
        <v>0</v>
      </c>
      <c r="K41" s="81">
        <v>0.0133</v>
      </c>
      <c r="L41" s="81">
        <f t="shared" si="4"/>
        <v>0.0133</v>
      </c>
      <c r="O41" s="79">
        <v>20</v>
      </c>
      <c r="P41" s="79" t="s">
        <v>151</v>
      </c>
      <c r="V41" s="82" t="s">
        <v>57</v>
      </c>
      <c r="X41" s="79" t="s">
        <v>221</v>
      </c>
      <c r="Y41" s="79" t="s">
        <v>221</v>
      </c>
      <c r="Z41" s="77" t="s">
        <v>220</v>
      </c>
      <c r="AA41" s="77" t="s">
        <v>151</v>
      </c>
      <c r="AB41" s="79" t="s">
        <v>198</v>
      </c>
      <c r="AJ41" s="79" t="s">
        <v>199</v>
      </c>
      <c r="AK41" s="79" t="s">
        <v>155</v>
      </c>
    </row>
    <row r="42" spans="1:37" ht="20.25">
      <c r="A42" s="75">
        <v>23</v>
      </c>
      <c r="B42" s="76" t="s">
        <v>193</v>
      </c>
      <c r="C42" s="77" t="s">
        <v>223</v>
      </c>
      <c r="D42" s="60" t="s">
        <v>224</v>
      </c>
      <c r="E42" s="78">
        <v>2</v>
      </c>
      <c r="F42" s="79" t="s">
        <v>203</v>
      </c>
      <c r="I42" s="80">
        <f t="shared" si="2"/>
        <v>0</v>
      </c>
      <c r="J42" s="80">
        <f t="shared" si="3"/>
        <v>0</v>
      </c>
      <c r="K42" s="81">
        <v>0.0314</v>
      </c>
      <c r="L42" s="81">
        <f t="shared" si="4"/>
        <v>0.0628</v>
      </c>
      <c r="O42" s="79">
        <v>20</v>
      </c>
      <c r="P42" s="79" t="s">
        <v>151</v>
      </c>
      <c r="V42" s="82" t="s">
        <v>57</v>
      </c>
      <c r="X42" s="79" t="s">
        <v>223</v>
      </c>
      <c r="Y42" s="79" t="s">
        <v>223</v>
      </c>
      <c r="Z42" s="77" t="s">
        <v>220</v>
      </c>
      <c r="AA42" s="77" t="s">
        <v>151</v>
      </c>
      <c r="AB42" s="79" t="s">
        <v>198</v>
      </c>
      <c r="AJ42" s="79" t="s">
        <v>199</v>
      </c>
      <c r="AK42" s="79" t="s">
        <v>155</v>
      </c>
    </row>
    <row r="43" spans="1:37" ht="20.25">
      <c r="A43" s="75">
        <v>24</v>
      </c>
      <c r="B43" s="76" t="s">
        <v>187</v>
      </c>
      <c r="C43" s="77" t="s">
        <v>225</v>
      </c>
      <c r="D43" s="60" t="s">
        <v>226</v>
      </c>
      <c r="E43" s="78">
        <v>80</v>
      </c>
      <c r="F43" s="79" t="s">
        <v>195</v>
      </c>
      <c r="H43" s="80">
        <f>ROUND(E43*G43,2)</f>
        <v>0</v>
      </c>
      <c r="J43" s="80">
        <f t="shared" si="3"/>
        <v>0</v>
      </c>
      <c r="K43" s="81">
        <v>0.00188</v>
      </c>
      <c r="L43" s="81">
        <f t="shared" si="4"/>
        <v>0.1504</v>
      </c>
      <c r="O43" s="79">
        <v>20</v>
      </c>
      <c r="P43" s="79" t="s">
        <v>151</v>
      </c>
      <c r="V43" s="82" t="s">
        <v>67</v>
      </c>
      <c r="W43" s="78">
        <v>60</v>
      </c>
      <c r="X43" s="79" t="s">
        <v>227</v>
      </c>
      <c r="Y43" s="79" t="s">
        <v>225</v>
      </c>
      <c r="Z43" s="77" t="s">
        <v>220</v>
      </c>
      <c r="AA43" s="77" t="s">
        <v>151</v>
      </c>
      <c r="AB43" s="79" t="s">
        <v>33</v>
      </c>
      <c r="AJ43" s="79" t="s">
        <v>154</v>
      </c>
      <c r="AK43" s="79" t="s">
        <v>155</v>
      </c>
    </row>
    <row r="44" spans="1:37" ht="20.25">
      <c r="A44" s="75">
        <v>25</v>
      </c>
      <c r="B44" s="76" t="s">
        <v>187</v>
      </c>
      <c r="C44" s="77" t="s">
        <v>228</v>
      </c>
      <c r="D44" s="60" t="s">
        <v>229</v>
      </c>
      <c r="E44" s="78">
        <v>240</v>
      </c>
      <c r="F44" s="79" t="s">
        <v>195</v>
      </c>
      <c r="H44" s="80">
        <f>ROUND(E44*G44,2)</f>
        <v>0</v>
      </c>
      <c r="J44" s="80">
        <f t="shared" si="3"/>
        <v>0</v>
      </c>
      <c r="K44" s="81">
        <v>0.00245</v>
      </c>
      <c r="L44" s="81">
        <f t="shared" si="4"/>
        <v>0.588</v>
      </c>
      <c r="O44" s="79">
        <v>20</v>
      </c>
      <c r="P44" s="79" t="s">
        <v>151</v>
      </c>
      <c r="V44" s="82" t="s">
        <v>67</v>
      </c>
      <c r="W44" s="78">
        <v>182.16</v>
      </c>
      <c r="X44" s="79" t="s">
        <v>230</v>
      </c>
      <c r="Y44" s="79" t="s">
        <v>228</v>
      </c>
      <c r="Z44" s="77" t="s">
        <v>220</v>
      </c>
      <c r="AA44" s="77" t="s">
        <v>151</v>
      </c>
      <c r="AB44" s="79" t="s">
        <v>33</v>
      </c>
      <c r="AJ44" s="79" t="s">
        <v>154</v>
      </c>
      <c r="AK44" s="79" t="s">
        <v>155</v>
      </c>
    </row>
    <row r="45" spans="1:37" ht="20.25">
      <c r="A45" s="75">
        <v>26</v>
      </c>
      <c r="B45" s="76" t="s">
        <v>187</v>
      </c>
      <c r="C45" s="77" t="s">
        <v>231</v>
      </c>
      <c r="D45" s="60" t="s">
        <v>232</v>
      </c>
      <c r="E45" s="78">
        <v>1</v>
      </c>
      <c r="F45" s="79" t="s">
        <v>203</v>
      </c>
      <c r="H45" s="80">
        <f>ROUND(E45*G45,2)</f>
        <v>0</v>
      </c>
      <c r="J45" s="80">
        <f t="shared" si="3"/>
        <v>0</v>
      </c>
      <c r="K45" s="81">
        <v>0.02277</v>
      </c>
      <c r="L45" s="81">
        <f t="shared" si="4"/>
        <v>0.02277</v>
      </c>
      <c r="O45" s="79">
        <v>20</v>
      </c>
      <c r="P45" s="79" t="s">
        <v>151</v>
      </c>
      <c r="V45" s="82" t="s">
        <v>67</v>
      </c>
      <c r="W45" s="78">
        <v>0.692</v>
      </c>
      <c r="X45" s="79" t="s">
        <v>233</v>
      </c>
      <c r="Y45" s="79" t="s">
        <v>231</v>
      </c>
      <c r="Z45" s="77" t="s">
        <v>220</v>
      </c>
      <c r="AA45" s="77" t="s">
        <v>151</v>
      </c>
      <c r="AB45" s="79" t="s">
        <v>33</v>
      </c>
      <c r="AJ45" s="79" t="s">
        <v>154</v>
      </c>
      <c r="AK45" s="79" t="s">
        <v>155</v>
      </c>
    </row>
    <row r="46" spans="1:37" ht="20.25">
      <c r="A46" s="75">
        <v>27</v>
      </c>
      <c r="B46" s="76" t="s">
        <v>187</v>
      </c>
      <c r="C46" s="77" t="s">
        <v>234</v>
      </c>
      <c r="D46" s="60" t="s">
        <v>235</v>
      </c>
      <c r="E46" s="78">
        <v>1</v>
      </c>
      <c r="F46" s="79" t="s">
        <v>203</v>
      </c>
      <c r="H46" s="80">
        <f>ROUND(E46*G46,2)</f>
        <v>0</v>
      </c>
      <c r="J46" s="80">
        <f t="shared" si="3"/>
        <v>0</v>
      </c>
      <c r="K46" s="81">
        <v>0.03146</v>
      </c>
      <c r="L46" s="81">
        <f t="shared" si="4"/>
        <v>0.03146</v>
      </c>
      <c r="O46" s="79">
        <v>20</v>
      </c>
      <c r="P46" s="79" t="s">
        <v>151</v>
      </c>
      <c r="V46" s="82" t="s">
        <v>67</v>
      </c>
      <c r="W46" s="78">
        <v>0.824</v>
      </c>
      <c r="X46" s="79" t="s">
        <v>236</v>
      </c>
      <c r="Y46" s="79" t="s">
        <v>234</v>
      </c>
      <c r="Z46" s="77" t="s">
        <v>220</v>
      </c>
      <c r="AA46" s="77" t="s">
        <v>151</v>
      </c>
      <c r="AB46" s="79" t="s">
        <v>33</v>
      </c>
      <c r="AJ46" s="79" t="s">
        <v>154</v>
      </c>
      <c r="AK46" s="79" t="s">
        <v>155</v>
      </c>
    </row>
    <row r="47" spans="1:37" ht="20.25">
      <c r="A47" s="75">
        <v>28</v>
      </c>
      <c r="B47" s="76" t="s">
        <v>187</v>
      </c>
      <c r="C47" s="77" t="s">
        <v>237</v>
      </c>
      <c r="D47" s="60" t="s">
        <v>238</v>
      </c>
      <c r="E47" s="78">
        <v>2</v>
      </c>
      <c r="F47" s="79" t="s">
        <v>203</v>
      </c>
      <c r="H47" s="80">
        <f>ROUND(E47*G47,2)</f>
        <v>0</v>
      </c>
      <c r="J47" s="80">
        <f t="shared" si="3"/>
        <v>0</v>
      </c>
      <c r="K47" s="81">
        <v>0.06905</v>
      </c>
      <c r="L47" s="81">
        <f t="shared" si="4"/>
        <v>0.1381</v>
      </c>
      <c r="O47" s="79">
        <v>20</v>
      </c>
      <c r="P47" s="79" t="s">
        <v>151</v>
      </c>
      <c r="V47" s="82" t="s">
        <v>67</v>
      </c>
      <c r="W47" s="78">
        <v>2.74</v>
      </c>
      <c r="X47" s="79" t="s">
        <v>239</v>
      </c>
      <c r="Y47" s="79" t="s">
        <v>237</v>
      </c>
      <c r="Z47" s="77" t="s">
        <v>220</v>
      </c>
      <c r="AA47" s="77" t="s">
        <v>151</v>
      </c>
      <c r="AB47" s="79" t="s">
        <v>33</v>
      </c>
      <c r="AJ47" s="79" t="s">
        <v>154</v>
      </c>
      <c r="AK47" s="79" t="s">
        <v>155</v>
      </c>
    </row>
    <row r="48" spans="1:37" ht="12.75">
      <c r="A48" s="75">
        <v>29</v>
      </c>
      <c r="B48" s="76" t="s">
        <v>193</v>
      </c>
      <c r="C48" s="77" t="s">
        <v>240</v>
      </c>
      <c r="D48" s="60" t="s">
        <v>241</v>
      </c>
      <c r="E48" s="78">
        <v>305</v>
      </c>
      <c r="F48" s="79" t="s">
        <v>195</v>
      </c>
      <c r="I48" s="80">
        <f>ROUND(E48*G48,2)</f>
        <v>0</v>
      </c>
      <c r="J48" s="80">
        <f>ROUND(E48*G48,2)</f>
        <v>0</v>
      </c>
      <c r="K48" s="81">
        <v>0.00021</v>
      </c>
      <c r="L48" s="81">
        <f t="shared" si="4"/>
        <v>0.06405</v>
      </c>
      <c r="O48" s="79">
        <v>20</v>
      </c>
      <c r="P48" s="79" t="s">
        <v>151</v>
      </c>
      <c r="V48" s="82" t="s">
        <v>57</v>
      </c>
      <c r="X48" s="79" t="s">
        <v>240</v>
      </c>
      <c r="Y48" s="79" t="s">
        <v>240</v>
      </c>
      <c r="Z48" s="77" t="s">
        <v>242</v>
      </c>
      <c r="AA48" s="77" t="s">
        <v>151</v>
      </c>
      <c r="AB48" s="79" t="s">
        <v>198</v>
      </c>
      <c r="AJ48" s="79" t="s">
        <v>199</v>
      </c>
      <c r="AK48" s="79" t="s">
        <v>155</v>
      </c>
    </row>
    <row r="49" spans="1:37" ht="22.5" customHeight="1">
      <c r="A49" s="75">
        <v>30</v>
      </c>
      <c r="B49" s="76" t="s">
        <v>187</v>
      </c>
      <c r="C49" s="77" t="s">
        <v>243</v>
      </c>
      <c r="D49" s="60" t="s">
        <v>244</v>
      </c>
      <c r="E49" s="78">
        <v>305</v>
      </c>
      <c r="F49" s="79" t="s">
        <v>195</v>
      </c>
      <c r="H49" s="80">
        <f>ROUND(E49*G49,2)</f>
        <v>0</v>
      </c>
      <c r="J49" s="80">
        <f>ROUND(E49*G49,2)</f>
        <v>0</v>
      </c>
      <c r="O49" s="79">
        <v>20</v>
      </c>
      <c r="P49" s="79" t="s">
        <v>151</v>
      </c>
      <c r="V49" s="82" t="s">
        <v>67</v>
      </c>
      <c r="W49" s="78">
        <v>13.42</v>
      </c>
      <c r="X49" s="79" t="s">
        <v>245</v>
      </c>
      <c r="Y49" s="79" t="s">
        <v>243</v>
      </c>
      <c r="Z49" s="77" t="s">
        <v>191</v>
      </c>
      <c r="AA49" s="77" t="s">
        <v>151</v>
      </c>
      <c r="AB49" s="79" t="s">
        <v>33</v>
      </c>
      <c r="AJ49" s="79" t="s">
        <v>154</v>
      </c>
      <c r="AK49" s="79" t="s">
        <v>155</v>
      </c>
    </row>
    <row r="50" spans="1:37" ht="12.75">
      <c r="A50" s="75">
        <v>31</v>
      </c>
      <c r="B50" s="76" t="s">
        <v>159</v>
      </c>
      <c r="C50" s="77" t="s">
        <v>246</v>
      </c>
      <c r="D50" s="60" t="s">
        <v>247</v>
      </c>
      <c r="E50" s="78">
        <v>305</v>
      </c>
      <c r="F50" s="79" t="s">
        <v>195</v>
      </c>
      <c r="H50" s="80">
        <f>ROUND(E50*G50,2)</f>
        <v>0</v>
      </c>
      <c r="J50" s="80">
        <f>ROUND(E50*G50,2)</f>
        <v>0</v>
      </c>
      <c r="K50" s="81">
        <v>5E-05</v>
      </c>
      <c r="L50" s="81">
        <f>E50*K50</f>
        <v>0.015250000000000001</v>
      </c>
      <c r="O50" s="79">
        <v>20</v>
      </c>
      <c r="P50" s="79" t="s">
        <v>151</v>
      </c>
      <c r="V50" s="82" t="s">
        <v>248</v>
      </c>
      <c r="W50" s="78">
        <v>6.1</v>
      </c>
      <c r="X50" s="79" t="s">
        <v>249</v>
      </c>
      <c r="Y50" s="79" t="s">
        <v>246</v>
      </c>
      <c r="Z50" s="77" t="s">
        <v>191</v>
      </c>
      <c r="AA50" s="77" t="s">
        <v>151</v>
      </c>
      <c r="AB50" s="79" t="s">
        <v>33</v>
      </c>
      <c r="AJ50" s="79" t="s">
        <v>250</v>
      </c>
      <c r="AK50" s="79" t="s">
        <v>155</v>
      </c>
    </row>
    <row r="51" spans="1:37" ht="12.75">
      <c r="A51" s="75">
        <v>32</v>
      </c>
      <c r="B51" s="76" t="s">
        <v>159</v>
      </c>
      <c r="C51" s="77" t="s">
        <v>251</v>
      </c>
      <c r="D51" s="60" t="s">
        <v>252</v>
      </c>
      <c r="E51" s="78">
        <v>4</v>
      </c>
      <c r="F51" s="79" t="s">
        <v>203</v>
      </c>
      <c r="H51" s="80">
        <f>ROUND(E51*G51,2)</f>
        <v>0</v>
      </c>
      <c r="J51" s="80">
        <f>ROUND(E51*G51,2)</f>
        <v>0</v>
      </c>
      <c r="O51" s="79">
        <v>20</v>
      </c>
      <c r="P51" s="79" t="s">
        <v>151</v>
      </c>
      <c r="V51" s="82" t="s">
        <v>248</v>
      </c>
      <c r="W51" s="78">
        <v>0.304</v>
      </c>
      <c r="X51" s="79" t="s">
        <v>253</v>
      </c>
      <c r="Y51" s="79" t="s">
        <v>251</v>
      </c>
      <c r="Z51" s="77" t="s">
        <v>191</v>
      </c>
      <c r="AA51" s="77" t="s">
        <v>151</v>
      </c>
      <c r="AB51" s="79" t="s">
        <v>33</v>
      </c>
      <c r="AJ51" s="79" t="s">
        <v>250</v>
      </c>
      <c r="AK51" s="79" t="s">
        <v>155</v>
      </c>
    </row>
    <row r="52" spans="4:23" ht="12.75">
      <c r="D52" s="117" t="s">
        <v>254</v>
      </c>
      <c r="E52" s="118">
        <f>J52</f>
        <v>0</v>
      </c>
      <c r="H52" s="118">
        <f>SUM(H29:H47)</f>
        <v>0</v>
      </c>
      <c r="I52" s="118">
        <f>SUM(I29:I47)</f>
        <v>0</v>
      </c>
      <c r="J52" s="118">
        <f>SUM(J29:J47)</f>
        <v>0</v>
      </c>
      <c r="L52" s="119">
        <f>SUM(L29:L47)</f>
        <v>1.1270799999999999</v>
      </c>
      <c r="N52" s="120">
        <f>SUM(N29:N47)</f>
        <v>0</v>
      </c>
      <c r="W52" s="120">
        <f>SUM(W29:W47)</f>
        <v>246.41600000000003</v>
      </c>
    </row>
    <row r="54" ht="12.75">
      <c r="B54" s="116" t="s">
        <v>95</v>
      </c>
    </row>
    <row r="55" spans="1:37" ht="12.75">
      <c r="A55" s="75">
        <v>33</v>
      </c>
      <c r="B55" s="76" t="s">
        <v>187</v>
      </c>
      <c r="C55" s="77" t="s">
        <v>255</v>
      </c>
      <c r="D55" s="60" t="s">
        <v>256</v>
      </c>
      <c r="E55" s="78">
        <v>1.127</v>
      </c>
      <c r="F55" s="79" t="s">
        <v>257</v>
      </c>
      <c r="H55" s="80">
        <f>ROUND(E55*G55,2)</f>
        <v>0</v>
      </c>
      <c r="J55" s="80">
        <f>ROUND(E55*G55,2)</f>
        <v>0</v>
      </c>
      <c r="O55" s="79">
        <v>20</v>
      </c>
      <c r="P55" s="79" t="s">
        <v>151</v>
      </c>
      <c r="V55" s="82" t="s">
        <v>67</v>
      </c>
      <c r="W55" s="78">
        <v>1.468</v>
      </c>
      <c r="X55" s="79" t="s">
        <v>258</v>
      </c>
      <c r="Y55" s="79" t="s">
        <v>255</v>
      </c>
      <c r="Z55" s="77" t="s">
        <v>191</v>
      </c>
      <c r="AA55" s="77" t="s">
        <v>151</v>
      </c>
      <c r="AB55" s="79" t="s">
        <v>33</v>
      </c>
      <c r="AJ55" s="79" t="s">
        <v>154</v>
      </c>
      <c r="AK55" s="79" t="s">
        <v>155</v>
      </c>
    </row>
    <row r="56" spans="4:23" ht="12.75">
      <c r="D56" s="117" t="s">
        <v>259</v>
      </c>
      <c r="E56" s="118">
        <f>J56</f>
        <v>0</v>
      </c>
      <c r="H56" s="118">
        <f>SUM(H53:H55)</f>
        <v>0</v>
      </c>
      <c r="I56" s="118">
        <f>SUM(I53:I55)</f>
        <v>0</v>
      </c>
      <c r="J56" s="118">
        <f>SUM(J53:J55)</f>
        <v>0</v>
      </c>
      <c r="L56" s="119">
        <f>SUM(L53:L55)</f>
        <v>0</v>
      </c>
      <c r="N56" s="120">
        <f>SUM(N53:N55)</f>
        <v>0</v>
      </c>
      <c r="W56" s="120">
        <f>SUM(W53:W55)</f>
        <v>1.468</v>
      </c>
    </row>
    <row r="58" spans="4:23" ht="12.75">
      <c r="D58" s="117" t="s">
        <v>96</v>
      </c>
      <c r="E58" s="120">
        <f>J58</f>
        <v>0</v>
      </c>
      <c r="H58" s="118">
        <f>H24+H28+H52+H56</f>
        <v>0</v>
      </c>
      <c r="I58" s="118">
        <f>I24+I28+I52+I56</f>
        <v>0</v>
      </c>
      <c r="J58" s="118">
        <f>J24+J28+J52+J56</f>
        <v>0</v>
      </c>
      <c r="L58" s="119">
        <f>L24+L28+L52+L56</f>
        <v>31.370541640000003</v>
      </c>
      <c r="N58" s="120">
        <f>N24+N28+N52+N56</f>
        <v>0</v>
      </c>
      <c r="W58" s="120">
        <f>W24+W28+W52+W56</f>
        <v>781.419</v>
      </c>
    </row>
    <row r="60" ht="12.75">
      <c r="B60" s="115" t="s">
        <v>99</v>
      </c>
    </row>
    <row r="61" ht="12.75">
      <c r="B61" s="116" t="s">
        <v>97</v>
      </c>
    </row>
    <row r="62" spans="1:37" ht="12.75">
      <c r="A62" s="75">
        <v>34</v>
      </c>
      <c r="B62" s="76" t="s">
        <v>260</v>
      </c>
      <c r="C62" s="77" t="s">
        <v>261</v>
      </c>
      <c r="D62" s="60" t="s">
        <v>262</v>
      </c>
      <c r="E62" s="78">
        <v>2</v>
      </c>
      <c r="F62" s="79" t="s">
        <v>203</v>
      </c>
      <c r="H62" s="80">
        <f>ROUND(E62*G62,2)</f>
        <v>0</v>
      </c>
      <c r="J62" s="80">
        <f>ROUND(E62*G62,2)</f>
        <v>0</v>
      </c>
      <c r="O62" s="79">
        <v>20</v>
      </c>
      <c r="P62" s="79" t="s">
        <v>151</v>
      </c>
      <c r="V62" s="82" t="s">
        <v>263</v>
      </c>
      <c r="W62" s="78">
        <v>0.402</v>
      </c>
      <c r="X62" s="79" t="s">
        <v>264</v>
      </c>
      <c r="Y62" s="79" t="s">
        <v>261</v>
      </c>
      <c r="Z62" s="77" t="s">
        <v>220</v>
      </c>
      <c r="AA62" s="77" t="s">
        <v>151</v>
      </c>
      <c r="AB62" s="79" t="s">
        <v>33</v>
      </c>
      <c r="AJ62" s="79" t="s">
        <v>265</v>
      </c>
      <c r="AK62" s="79" t="s">
        <v>155</v>
      </c>
    </row>
    <row r="63" spans="1:37" ht="12.75">
      <c r="A63" s="75">
        <v>35</v>
      </c>
      <c r="B63" s="76" t="s">
        <v>260</v>
      </c>
      <c r="C63" s="77" t="s">
        <v>266</v>
      </c>
      <c r="D63" s="60" t="s">
        <v>267</v>
      </c>
      <c r="E63" s="78">
        <v>6</v>
      </c>
      <c r="F63" s="79" t="s">
        <v>203</v>
      </c>
      <c r="H63" s="80">
        <f>ROUND(E63*G63,2)</f>
        <v>0</v>
      </c>
      <c r="J63" s="80">
        <f>ROUND(E63*G63,2)</f>
        <v>0</v>
      </c>
      <c r="O63" s="79">
        <v>20</v>
      </c>
      <c r="P63" s="79" t="s">
        <v>151</v>
      </c>
      <c r="V63" s="82" t="s">
        <v>263</v>
      </c>
      <c r="W63" s="78">
        <v>1.296</v>
      </c>
      <c r="X63" s="79" t="s">
        <v>268</v>
      </c>
      <c r="Y63" s="79" t="s">
        <v>266</v>
      </c>
      <c r="Z63" s="77" t="s">
        <v>220</v>
      </c>
      <c r="AA63" s="77" t="s">
        <v>151</v>
      </c>
      <c r="AB63" s="79" t="s">
        <v>33</v>
      </c>
      <c r="AJ63" s="79" t="s">
        <v>265</v>
      </c>
      <c r="AK63" s="79" t="s">
        <v>155</v>
      </c>
    </row>
    <row r="64" spans="4:23" ht="12.75">
      <c r="D64" s="117" t="s">
        <v>269</v>
      </c>
      <c r="E64" s="118">
        <f>J64</f>
        <v>0</v>
      </c>
      <c r="H64" s="118">
        <f>SUM(H59:H63)</f>
        <v>0</v>
      </c>
      <c r="I64" s="118">
        <f>SUM(I59:I63)</f>
        <v>0</v>
      </c>
      <c r="J64" s="118">
        <f>SUM(J59:J63)</f>
        <v>0</v>
      </c>
      <c r="L64" s="119">
        <f>SUM(L59:L63)</f>
        <v>0</v>
      </c>
      <c r="N64" s="120">
        <f>SUM(N59:N63)</f>
        <v>0</v>
      </c>
      <c r="W64" s="120">
        <f>SUM(W59:W63)</f>
        <v>1.698</v>
      </c>
    </row>
    <row r="66" ht="12.75">
      <c r="B66" s="116" t="s">
        <v>98</v>
      </c>
    </row>
    <row r="67" spans="1:37" ht="12.75">
      <c r="A67" s="75">
        <v>36</v>
      </c>
      <c r="B67" s="76" t="s">
        <v>270</v>
      </c>
      <c r="C67" s="77" t="s">
        <v>271</v>
      </c>
      <c r="D67" s="60" t="s">
        <v>272</v>
      </c>
      <c r="E67" s="78">
        <v>1</v>
      </c>
      <c r="F67" s="79" t="s">
        <v>203</v>
      </c>
      <c r="H67" s="80">
        <f>ROUND(E67*G67,2)</f>
        <v>0</v>
      </c>
      <c r="J67" s="80">
        <f>ROUND(E67*G67,2)</f>
        <v>0</v>
      </c>
      <c r="K67" s="81">
        <v>0.0003</v>
      </c>
      <c r="L67" s="81">
        <f>E67*K67</f>
        <v>0.0003</v>
      </c>
      <c r="O67" s="79">
        <v>20</v>
      </c>
      <c r="P67" s="79" t="s">
        <v>151</v>
      </c>
      <c r="V67" s="82" t="s">
        <v>263</v>
      </c>
      <c r="W67" s="78">
        <v>0.464</v>
      </c>
      <c r="X67" s="79" t="s">
        <v>273</v>
      </c>
      <c r="Y67" s="79" t="s">
        <v>271</v>
      </c>
      <c r="Z67" s="77" t="s">
        <v>274</v>
      </c>
      <c r="AA67" s="77" t="s">
        <v>151</v>
      </c>
      <c r="AB67" s="79" t="s">
        <v>33</v>
      </c>
      <c r="AJ67" s="79" t="s">
        <v>265</v>
      </c>
      <c r="AK67" s="79" t="s">
        <v>155</v>
      </c>
    </row>
    <row r="68" spans="1:37" ht="12.75">
      <c r="A68" s="75">
        <v>37</v>
      </c>
      <c r="B68" s="76" t="s">
        <v>270</v>
      </c>
      <c r="C68" s="77" t="s">
        <v>275</v>
      </c>
      <c r="D68" s="60" t="s">
        <v>276</v>
      </c>
      <c r="E68" s="78">
        <v>3</v>
      </c>
      <c r="F68" s="79" t="s">
        <v>203</v>
      </c>
      <c r="H68" s="80">
        <f>ROUND(E68*G68,2)</f>
        <v>0</v>
      </c>
      <c r="J68" s="80">
        <f>ROUND(E68*G68,2)</f>
        <v>0</v>
      </c>
      <c r="K68" s="81">
        <v>0.00033</v>
      </c>
      <c r="L68" s="81">
        <f>E68*K68</f>
        <v>0.00099</v>
      </c>
      <c r="O68" s="79">
        <v>20</v>
      </c>
      <c r="P68" s="79" t="s">
        <v>151</v>
      </c>
      <c r="V68" s="82" t="s">
        <v>263</v>
      </c>
      <c r="W68" s="78">
        <v>1.575</v>
      </c>
      <c r="X68" s="79" t="s">
        <v>277</v>
      </c>
      <c r="Y68" s="79" t="s">
        <v>275</v>
      </c>
      <c r="Z68" s="77" t="s">
        <v>274</v>
      </c>
      <c r="AA68" s="77" t="s">
        <v>151</v>
      </c>
      <c r="AB68" s="79" t="s">
        <v>33</v>
      </c>
      <c r="AJ68" s="79" t="s">
        <v>265</v>
      </c>
      <c r="AK68" s="79" t="s">
        <v>155</v>
      </c>
    </row>
    <row r="69" spans="4:23" ht="12.75">
      <c r="D69" s="117" t="s">
        <v>278</v>
      </c>
      <c r="E69" s="118">
        <f>J69</f>
        <v>0</v>
      </c>
      <c r="H69" s="118">
        <f>SUM(H65:H68)</f>
        <v>0</v>
      </c>
      <c r="I69" s="118">
        <f>SUM(I65:I68)</f>
        <v>0</v>
      </c>
      <c r="J69" s="118">
        <f>SUM(J65:J68)</f>
        <v>0</v>
      </c>
      <c r="L69" s="119">
        <f>SUM(L65:L68)</f>
        <v>0.00129</v>
      </c>
      <c r="N69" s="120">
        <f>SUM(N65:N68)</f>
        <v>0</v>
      </c>
      <c r="W69" s="120">
        <f>SUM(W65:W68)</f>
        <v>2.039</v>
      </c>
    </row>
    <row r="71" spans="4:23" ht="12.75">
      <c r="D71" s="117" t="s">
        <v>279</v>
      </c>
      <c r="E71" s="118">
        <f>J71</f>
        <v>0</v>
      </c>
      <c r="H71" s="118">
        <f>H64+H69</f>
        <v>0</v>
      </c>
      <c r="I71" s="118">
        <f>I64+I69</f>
        <v>0</v>
      </c>
      <c r="J71" s="118">
        <f>J64+J69</f>
        <v>0</v>
      </c>
      <c r="L71" s="119">
        <f>L64+L69</f>
        <v>0.00129</v>
      </c>
      <c r="N71" s="120">
        <f>N64+N69</f>
        <v>0</v>
      </c>
      <c r="W71" s="120">
        <f>W64+W69</f>
        <v>3.737</v>
      </c>
    </row>
    <row r="73" spans="4:23" ht="12.75">
      <c r="D73" s="121" t="s">
        <v>100</v>
      </c>
      <c r="E73" s="118">
        <f>J50</f>
        <v>0</v>
      </c>
      <c r="H73" s="118">
        <f>H58+H71</f>
        <v>0</v>
      </c>
      <c r="I73" s="118">
        <f>I58+I71</f>
        <v>0</v>
      </c>
      <c r="J73" s="118">
        <f>J58+J71</f>
        <v>0</v>
      </c>
      <c r="L73" s="119">
        <f>L58+L71</f>
        <v>31.371831640000003</v>
      </c>
      <c r="N73" s="120">
        <f>N58+N71</f>
        <v>0</v>
      </c>
      <c r="W73" s="120">
        <f>W58+W71</f>
        <v>785.156</v>
      </c>
    </row>
  </sheetData>
  <sheetProtection selectLockedCells="1" selectUnlockedCells="1"/>
  <mergeCells count="2">
    <mergeCell ref="K9:L9"/>
    <mergeCell ref="M9:N9"/>
  </mergeCells>
  <printOptions/>
  <pageMargins left="0.17222222222222222" right="0.11944444444444445" top="0.3541666666666667" bottom="0.4458333333333333" header="0.5118055555555555" footer="0.2361111111111111"/>
  <pageSetup firstPageNumber="1" useFirstPageNumber="1" horizontalDpi="300" verticalDpi="300" orientation="landscape" paperSize="9"/>
  <headerFooter alignWithMargins="0">
    <oddFooter>&amp;R&amp;"Arial Narrow,Normálne"&amp;8Strana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JANKO</cp:lastModifiedBy>
  <dcterms:modified xsi:type="dcterms:W3CDTF">2021-08-31T17:27:38Z</dcterms:modified>
  <cp:category/>
  <cp:version/>
  <cp:contentType/>
  <cp:contentStatus/>
</cp:coreProperties>
</file>