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ACER2\Bystré\Infraštruktúra 2\E mail\"/>
    </mc:Choice>
  </mc:AlternateContent>
  <xr:revisionPtr revIDLastSave="0" documentId="13_ncr:1_{E4DDEC8C-006C-45AE-8FCE-2FEE170679FA}" xr6:coauthVersionLast="47" xr6:coauthVersionMax="47" xr10:uidLastSave="{00000000-0000-0000-0000-000000000000}"/>
  <bookViews>
    <workbookView xWindow="28680" yWindow="-120" windowWidth="29040" windowHeight="15840" xr2:uid="{0D1EFABF-1A51-42F5-B5C4-870684D4E225}"/>
  </bookViews>
  <sheets>
    <sheet name="Rekapitulácia" sheetId="1" r:id="rId1"/>
    <sheet name="Krycí list stavby" sheetId="2" r:id="rId2"/>
    <sheet name="SO 15642" sheetId="3" r:id="rId3"/>
  </sheets>
  <definedNames>
    <definedName name="_xlnm.Print_Area" localSheetId="2">'SO 15642'!$B$2:$V$113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E18" i="2"/>
  <c r="E19" i="2"/>
  <c r="D19" i="2"/>
  <c r="C19" i="2"/>
  <c r="D18" i="2"/>
  <c r="C18" i="2"/>
  <c r="E17" i="2"/>
  <c r="D17" i="2"/>
  <c r="C17" i="2"/>
  <c r="E16" i="2"/>
  <c r="D16" i="2"/>
  <c r="C16" i="2"/>
  <c r="F8" i="1"/>
  <c r="E7" i="1"/>
  <c r="E8" i="1" s="1"/>
  <c r="I16" i="2" s="1"/>
  <c r="D7" i="1"/>
  <c r="K7" i="1"/>
  <c r="H29" i="3"/>
  <c r="P29" i="3" s="1"/>
  <c r="P17" i="3"/>
  <c r="P16" i="3"/>
  <c r="Y113" i="3"/>
  <c r="Z113" i="3"/>
  <c r="V110" i="3"/>
  <c r="I59" i="3" s="1"/>
  <c r="M110" i="3"/>
  <c r="F59" i="3" s="1"/>
  <c r="K109" i="3"/>
  <c r="J109" i="3"/>
  <c r="S109" i="3"/>
  <c r="S110" i="3" s="1"/>
  <c r="H59" i="3" s="1"/>
  <c r="L109" i="3"/>
  <c r="L110" i="3" s="1"/>
  <c r="E59" i="3" s="1"/>
  <c r="I109" i="3"/>
  <c r="I110" i="3" s="1"/>
  <c r="G59" i="3" s="1"/>
  <c r="I58" i="3"/>
  <c r="V106" i="3"/>
  <c r="K105" i="3"/>
  <c r="J105" i="3"/>
  <c r="S105" i="3"/>
  <c r="L105" i="3"/>
  <c r="I105" i="3"/>
  <c r="K104" i="3"/>
  <c r="J104" i="3"/>
  <c r="S104" i="3"/>
  <c r="L104" i="3"/>
  <c r="I104" i="3"/>
  <c r="K103" i="3"/>
  <c r="J103" i="3"/>
  <c r="S103" i="3"/>
  <c r="L103" i="3"/>
  <c r="I103" i="3"/>
  <c r="K102" i="3"/>
  <c r="J102" i="3"/>
  <c r="S102" i="3"/>
  <c r="M102" i="3"/>
  <c r="I102" i="3"/>
  <c r="K101" i="3"/>
  <c r="J101" i="3"/>
  <c r="S101" i="3"/>
  <c r="L101" i="3"/>
  <c r="I101" i="3"/>
  <c r="K100" i="3"/>
  <c r="J100" i="3"/>
  <c r="S100" i="3"/>
  <c r="M100" i="3"/>
  <c r="I100" i="3"/>
  <c r="K99" i="3"/>
  <c r="J99" i="3"/>
  <c r="S99" i="3"/>
  <c r="S106" i="3" s="1"/>
  <c r="H58" i="3" s="1"/>
  <c r="L99" i="3"/>
  <c r="I99" i="3"/>
  <c r="I106" i="3" s="1"/>
  <c r="G58" i="3" s="1"/>
  <c r="F57" i="3"/>
  <c r="V96" i="3"/>
  <c r="I57" i="3" s="1"/>
  <c r="M96" i="3"/>
  <c r="K95" i="3"/>
  <c r="J95" i="3"/>
  <c r="S95" i="3"/>
  <c r="L95" i="3"/>
  <c r="I95" i="3"/>
  <c r="K94" i="3"/>
  <c r="J94" i="3"/>
  <c r="S94" i="3"/>
  <c r="L94" i="3"/>
  <c r="I94" i="3"/>
  <c r="K93" i="3"/>
  <c r="J93" i="3"/>
  <c r="S93" i="3"/>
  <c r="L93" i="3"/>
  <c r="I93" i="3"/>
  <c r="K92" i="3"/>
  <c r="J92" i="3"/>
  <c r="S92" i="3"/>
  <c r="L92" i="3"/>
  <c r="I92" i="3"/>
  <c r="K91" i="3"/>
  <c r="J91" i="3"/>
  <c r="S91" i="3"/>
  <c r="L91" i="3"/>
  <c r="I91" i="3"/>
  <c r="K90" i="3"/>
  <c r="J90" i="3"/>
  <c r="S90" i="3"/>
  <c r="L90" i="3"/>
  <c r="I90" i="3"/>
  <c r="K89" i="3"/>
  <c r="J89" i="3"/>
  <c r="S89" i="3"/>
  <c r="S96" i="3" s="1"/>
  <c r="H57" i="3" s="1"/>
  <c r="L89" i="3"/>
  <c r="I89" i="3"/>
  <c r="F56" i="3"/>
  <c r="V86" i="3"/>
  <c r="M86" i="3"/>
  <c r="K85" i="3"/>
  <c r="J85" i="3"/>
  <c r="S85" i="3"/>
  <c r="L85" i="3"/>
  <c r="I85" i="3"/>
  <c r="K84" i="3"/>
  <c r="J84" i="3"/>
  <c r="S84" i="3"/>
  <c r="L84" i="3"/>
  <c r="I84" i="3"/>
  <c r="K83" i="3"/>
  <c r="J83" i="3"/>
  <c r="S83" i="3"/>
  <c r="L83" i="3"/>
  <c r="I83" i="3"/>
  <c r="K82" i="3"/>
  <c r="J82" i="3"/>
  <c r="S82" i="3"/>
  <c r="L82" i="3"/>
  <c r="I82" i="3"/>
  <c r="K81" i="3"/>
  <c r="J81" i="3"/>
  <c r="S81" i="3"/>
  <c r="L81" i="3"/>
  <c r="I81" i="3"/>
  <c r="K80" i="3"/>
  <c r="J80" i="3"/>
  <c r="S80" i="3"/>
  <c r="L80" i="3"/>
  <c r="I80" i="3"/>
  <c r="K79" i="3"/>
  <c r="K113" i="3" s="1"/>
  <c r="J79" i="3"/>
  <c r="S79" i="3"/>
  <c r="L79" i="3"/>
  <c r="I79" i="3"/>
  <c r="I86" i="3" s="1"/>
  <c r="G56" i="3" s="1"/>
  <c r="P20" i="3"/>
  <c r="L106" i="3" l="1"/>
  <c r="E58" i="3" s="1"/>
  <c r="I96" i="3"/>
  <c r="G57" i="3" s="1"/>
  <c r="L96" i="3"/>
  <c r="E57" i="3" s="1"/>
  <c r="L86" i="3"/>
  <c r="E56" i="3" s="1"/>
  <c r="M106" i="3"/>
  <c r="F58" i="3" s="1"/>
  <c r="D8" i="1"/>
  <c r="I17" i="2" s="1"/>
  <c r="I20" i="2" s="1"/>
  <c r="I112" i="3"/>
  <c r="G60" i="3" s="1"/>
  <c r="E15" i="3" s="1"/>
  <c r="P22" i="3" s="1"/>
  <c r="I23" i="2" s="1"/>
  <c r="S86" i="3"/>
  <c r="H56" i="3" s="1"/>
  <c r="V112" i="3"/>
  <c r="I60" i="3" s="1"/>
  <c r="I56" i="3"/>
  <c r="P21" i="3"/>
  <c r="I22" i="2" s="1"/>
  <c r="E23" i="3"/>
  <c r="E24" i="2" s="1"/>
  <c r="E21" i="3"/>
  <c r="E22" i="2" s="1"/>
  <c r="M112" i="3" l="1"/>
  <c r="F60" i="3" s="1"/>
  <c r="D15" i="3" s="1"/>
  <c r="D15" i="2" s="1"/>
  <c r="E20" i="3"/>
  <c r="L112" i="3"/>
  <c r="E60" i="3" s="1"/>
  <c r="C15" i="3" s="1"/>
  <c r="C15" i="2" s="1"/>
  <c r="E22" i="3"/>
  <c r="E23" i="2" s="1"/>
  <c r="I25" i="2" s="1"/>
  <c r="E15" i="2"/>
  <c r="E20" i="2" s="1"/>
  <c r="L113" i="3"/>
  <c r="E62" i="3" s="1"/>
  <c r="M113" i="3"/>
  <c r="F62" i="3" s="1"/>
  <c r="P23" i="3"/>
  <c r="I24" i="2" s="1"/>
  <c r="S112" i="3"/>
  <c r="H60" i="3" s="1"/>
  <c r="I113" i="3"/>
  <c r="V113" i="3"/>
  <c r="I62" i="3" s="1"/>
  <c r="P25" i="3"/>
  <c r="I27" i="2" l="1"/>
  <c r="P27" i="3"/>
  <c r="C7" i="1"/>
  <c r="C8" i="1" s="1"/>
  <c r="G62" i="3"/>
  <c r="B7" i="1"/>
  <c r="S113" i="3"/>
  <c r="H62" i="3" s="1"/>
  <c r="B8" i="1" l="1"/>
  <c r="G7" i="1"/>
  <c r="G8" i="1" s="1"/>
  <c r="H28" i="3"/>
  <c r="P28" i="3" s="1"/>
  <c r="P30" i="3" s="1"/>
  <c r="B9" i="1" l="1"/>
  <c r="B10" i="1" s="1"/>
  <c r="G10" i="1" l="1"/>
  <c r="H29" i="2"/>
  <c r="I29" i="2" s="1"/>
  <c r="H28" i="2"/>
  <c r="I28" i="2" s="1"/>
  <c r="G9" i="1"/>
  <c r="I30" i="2" l="1"/>
  <c r="G11" i="1"/>
</calcChain>
</file>

<file path=xl/sharedStrings.xml><?xml version="1.0" encoding="utf-8"?>
<sst xmlns="http://schemas.openxmlformats.org/spreadsheetml/2006/main" count="237" uniqueCount="144">
  <si>
    <t>Rekapitulácia rozpočtu</t>
  </si>
  <si>
    <t>Stavba Zlepšenie dopravnej a technickej vybavenosti obce Bystré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</si>
  <si>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</si>
  <si>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</si>
  <si>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</si>
  <si>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</si>
  <si>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</si>
  <si>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</si>
  <si>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</si>
  <si>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</si>
  <si>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</si>
  <si>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</si>
  <si>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Vlastný</t>
  </si>
  <si>
    <t>Krycí list rozpočtu</t>
  </si>
  <si>
    <t>Stavba  Zlepšenie dopravnej a technickej vybavenosti obce Bystré</t>
  </si>
  <si>
    <t>Objekt Vlastný</t>
  </si>
  <si>
    <t xml:space="preserve">Miesto:  </t>
  </si>
  <si>
    <t xml:space="preserve">Ks: </t>
  </si>
  <si>
    <t xml:space="preserve">Zákazka: </t>
  </si>
  <si>
    <t>Spracoval: Ing. Ján Halgaš</t>
  </si>
  <si>
    <t xml:space="preserve">Dňa </t>
  </si>
  <si>
    <t>7. 3. 2022</t>
  </si>
  <si>
    <t>Odberateľ: Obec Bystré</t>
  </si>
  <si>
    <t>Projektant: L+H  KOM  s.r.o.</t>
  </si>
  <si>
    <t xml:space="preserve">Dodávateľ: 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</si>
  <si>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</si>
  <si>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</si>
  <si>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</si>
  <si>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</si>
  <si>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</si>
  <si>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</si>
  <si>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</si>
  <si>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</si>
  <si>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Ostatné náklady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</si>
  <si>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</si>
  <si>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</si>
  <si>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</si>
  <si>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</si>
  <si>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</si>
  <si>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</si>
  <si>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</si>
  <si>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</si>
  <si>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Sťažené výrobné podmienky 0%</t>
  </si>
  <si>
    <t>Prevádzkové vplyvy 0%</t>
  </si>
  <si>
    <t>Sťažené podmienky dopravy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</si>
  <si>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</si>
  <si>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</si>
  <si>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</si>
  <si>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</si>
  <si>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</si>
  <si>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</si>
  <si>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</si>
  <si>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</si>
  <si>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</si>
  <si>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</si>
  <si>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</si>
  <si>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7. 3. 2022</t>
  </si>
  <si>
    <t>Prehľad rozpočtových nákladov</t>
  </si>
  <si>
    <t>Práce HSV</t>
  </si>
  <si>
    <t xml:space="preserve">   ZEMNÉ PRÁCE</t>
  </si>
  <si>
    <t xml:space="preserve">   SPEVNENÉ PLOCHY</t>
  </si>
  <si>
    <t xml:space="preserve">   OSTATNÉ PRÁCE</t>
  </si>
  <si>
    <t xml:space="preserve">   PRESUNY HMÔT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</si>
  <si>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</si>
  <si>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</si>
  <si>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</si>
  <si>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</si>
  <si>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</si>
  <si>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</si>
  <si>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</si>
  <si>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</si>
  <si>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</si>
  <si>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</si>
  <si>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</si>
  <si>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</si>
  <si>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 xml:space="preserve">Spracoval: </t>
  </si>
  <si>
    <t>Ing. Ján Halgaš</t>
  </si>
  <si>
    <t xml:space="preserve">Dátum: </t>
  </si>
  <si>
    <t>Zákazka  Zlepšenie dopravnej a technickej vybavenosti obce Bystré</t>
  </si>
  <si>
    <t>ZEMNÉ PRÁCE</t>
  </si>
  <si>
    <t>113206111.S</t>
  </si>
  <si>
    <t xml:space="preserve">Vytrhanie obrúb betónových, s vybúraním lôžka, z krajníkov alebo obrubníkov stojatých,  -0,14500t   </t>
  </si>
  <si>
    <t>m</t>
  </si>
  <si>
    <t>122201101.S</t>
  </si>
  <si>
    <t xml:space="preserve">Odkopávka a prekopávka nezapažená v hornine 3, do 100 m3   </t>
  </si>
  <si>
    <t>m3</t>
  </si>
  <si>
    <t>122201109.S</t>
  </si>
  <si>
    <t xml:space="preserve">Odkopávky a prekopávky nezapažené. Príplatok k cenám za lepivosť horniny 3   </t>
  </si>
  <si>
    <t>162501112.S</t>
  </si>
  <si>
    <t xml:space="preserve">Vodorovné premiestnenie výkopku po nespevnenej ceste z horniny tr.1-4, do 100 m3 na vzdialenosť do 3000 m   </t>
  </si>
  <si>
    <t>162501113.S</t>
  </si>
  <si>
    <t xml:space="preserve">Vodorovné premiestnenie výkopku po nespevnenej ceste z horniny tr.1-4, do 100 m3, príplatok k cene za každých ďalšich a začatých 1000 m   </t>
  </si>
  <si>
    <t>171201201.S</t>
  </si>
  <si>
    <t xml:space="preserve">Uloženie sypaniny na skládky do 100 m3   </t>
  </si>
  <si>
    <t>181101102.S</t>
  </si>
  <si>
    <t xml:space="preserve">Úprava pláne v zárezoch v hornine 1-4 so zhutnením   </t>
  </si>
  <si>
    <t>m2</t>
  </si>
  <si>
    <t>SPEVNENÉ PLOCHY</t>
  </si>
  <si>
    <t>564271111.S</t>
  </si>
  <si>
    <t xml:space="preserve">Podklad alebo podsyp zo štrkopiesku s rozprestretím, vlhčením a zhutnením, po zhutnení hr. 250 mm   </t>
  </si>
  <si>
    <t>564750211.S</t>
  </si>
  <si>
    <t xml:space="preserve">Podklad alebo kryt z kameniva hrubého drveného veľ. 4-32 mm s rozprestretím a zhutnením hr. 150 mm   </t>
  </si>
  <si>
    <t>565141121.S</t>
  </si>
  <si>
    <t xml:space="preserve">Podklad z asfaltového betónu AC 16 P (OK II) s rozprestretím a zhutnením v pruhu š. nad 3 m, po zhutnení hr. 60 mm   </t>
  </si>
  <si>
    <t>565141220</t>
  </si>
  <si>
    <t xml:space="preserve">Podklad z asfaltového betónu AC 32 P s rozprestretím a zhutnením v pruhu š. nad 3 m, po zhutnení hr. 60 mm   </t>
  </si>
  <si>
    <t>573231107.S</t>
  </si>
  <si>
    <t xml:space="preserve">Postrek asfaltový spojovací bez posypu kamenivom z cestnej emulzie v množstve 0,50 kg/m2   </t>
  </si>
  <si>
    <t>577134121.S</t>
  </si>
  <si>
    <t xml:space="preserve">Asfaltový betón vrstva obrusná AC 8 O v pruhu š. nad 3 m z nemodifik. asfaltu tr. II, po zhutnení hr. 40 mm   </t>
  </si>
  <si>
    <t>577144122</t>
  </si>
  <si>
    <t xml:space="preserve">Asfaltový betón vrstva obrusná AC 8 O v pruhu š. nad 3 m z nemodifik. asfaltu tr. II, po zhutnení hr. 60 mm   </t>
  </si>
  <si>
    <t>OSTATNÉ PRÁCE</t>
  </si>
  <si>
    <t>916362112.S</t>
  </si>
  <si>
    <t xml:space="preserve">Osadenie cestného obrubníka betónového stojatého do lôžka z betónu prostého tr. C 16/20 s bočnou oporou   </t>
  </si>
  <si>
    <t>592170003800</t>
  </si>
  <si>
    <t>ks</t>
  </si>
  <si>
    <t>916561112.S</t>
  </si>
  <si>
    <t xml:space="preserve">Osadenie záhonového alebo parkového obrubníka betón., do lôžka z bet. pros. tr. C 16/20 s bočnou oporou   </t>
  </si>
  <si>
    <t>592170001220</t>
  </si>
  <si>
    <t>979082213.S</t>
  </si>
  <si>
    <t xml:space="preserve">Vodorovná doprava sutiny so zložením a hrubým urovnaním na vzdialenosť do 1 km   </t>
  </si>
  <si>
    <t>t</t>
  </si>
  <si>
    <t>979082219.S</t>
  </si>
  <si>
    <t xml:space="preserve">Príplatok k cene za každý ďalší aj začatý 1 km nad 1 km pre vodorovnú dopravu sutiny   </t>
  </si>
  <si>
    <t>979089012.S</t>
  </si>
  <si>
    <t xml:space="preserve">Poplatok za skladovanie - betón, tehly, dlaždice (17 01) ostatné   </t>
  </si>
  <si>
    <t>PRESUNY HMÔT</t>
  </si>
  <si>
    <t>998225111.S</t>
  </si>
  <si>
    <t xml:space="preserve">Presun hmôt pre pozemnú komunikáciu a letisko s krytom asfaltovým akejkoľvek dĺžky objektu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</si>
  <si>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</si>
  <si>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</si>
  <si>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</si>
  <si>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</si>
  <si>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</si>
  <si>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VRN</t>
  </si>
  <si>
    <t>Zariadenie staveniska</t>
  </si>
  <si>
    <t>Sťažené výrobné podmienky</t>
  </si>
  <si>
    <t>Prevádzkové vplyvy</t>
  </si>
  <si>
    <t>Sťažené podmienky dopravy</t>
  </si>
  <si>
    <t>Horské oblasti</t>
  </si>
  <si>
    <t>Mimostavenisková doprava</t>
  </si>
  <si>
    <r>
      <t xml:space="preserve">Obrubník cestný, lxšxv 1000x150x250 mm   </t>
    </r>
    <r>
      <rPr>
        <sz val="8"/>
        <color rgb="FFFF0000"/>
        <rFont val="Arial CE"/>
        <charset val="238"/>
      </rPr>
      <t>obchodný názov a typ uvedie uchádzač</t>
    </r>
  </si>
  <si>
    <r>
      <t xml:space="preserve">Obrubník parkový, lxšxv 1000x80x200 mm   </t>
    </r>
    <r>
      <rPr>
        <sz val="8"/>
        <color rgb="FFFF0000"/>
        <rFont val="Arial CE"/>
        <charset val="238"/>
      </rPr>
      <t>obchodný názov a typ uvedie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</si>
</sst>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0" fontId="0" fillId="0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Fill="1" applyBorder="1"/>
    <xf numFmtId="0" fontId="1" fillId="0" borderId="5" xfId="0" applyFont="1" applyFill="1" applyBorder="1"/>
    <xf numFmtId="0" fontId="0" fillId="0" borderId="3" xfId="0" applyFill="1" applyBorder="1"/>
    <xf numFmtId="0" fontId="1" fillId="0" borderId="7" xfId="0" applyFont="1" applyFill="1" applyBorder="1"/>
    <xf numFmtId="0" fontId="0" fillId="0" borderId="7" xfId="0" applyFill="1" applyBorder="1"/>
    <xf numFmtId="0" fontId="1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1" fillId="0" borderId="10" xfId="0" applyFont="1" applyFill="1" applyBorder="1"/>
    <xf numFmtId="0" fontId="0" fillId="0" borderId="10" xfId="0" applyFill="1" applyBorder="1"/>
    <xf numFmtId="0" fontId="1" fillId="0" borderId="11" xfId="0" applyFont="1" applyFill="1" applyBorder="1"/>
    <xf numFmtId="0" fontId="0" fillId="0" borderId="11" xfId="0" applyFill="1" applyBorder="1"/>
    <xf numFmtId="164" fontId="1" fillId="0" borderId="3" xfId="0" applyNumberFormat="1" applyFont="1" applyFill="1" applyBorder="1"/>
    <xf numFmtId="0" fontId="1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164" fontId="6" fillId="0" borderId="15" xfId="0" applyNumberFormat="1" applyFont="1" applyFill="1" applyBorder="1"/>
    <xf numFmtId="164" fontId="1" fillId="0" borderId="15" xfId="0" applyNumberFormat="1" applyFont="1" applyFill="1" applyBorder="1"/>
    <xf numFmtId="164" fontId="1" fillId="0" borderId="16" xfId="0" applyNumberFormat="1" applyFont="1" applyFill="1" applyBorder="1"/>
    <xf numFmtId="0" fontId="1" fillId="0" borderId="17" xfId="0" applyFont="1" applyFill="1" applyBorder="1"/>
    <xf numFmtId="0" fontId="1" fillId="0" borderId="6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0" fillId="0" borderId="21" xfId="0" applyFont="1" applyFill="1" applyBorder="1"/>
    <xf numFmtId="0" fontId="6" fillId="0" borderId="11" xfId="0" applyFont="1" applyFill="1" applyBorder="1"/>
    <xf numFmtId="0" fontId="6" fillId="0" borderId="21" xfId="0" applyFont="1" applyFill="1" applyBorder="1"/>
    <xf numFmtId="0" fontId="1" fillId="0" borderId="32" xfId="0" applyFont="1" applyFill="1" applyBorder="1"/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6" fillId="0" borderId="31" xfId="0" applyFont="1" applyFill="1" applyBorder="1"/>
    <xf numFmtId="0" fontId="6" fillId="0" borderId="12" xfId="0" applyFont="1" applyFill="1" applyBorder="1"/>
    <xf numFmtId="164" fontId="1" fillId="0" borderId="32" xfId="0" applyNumberFormat="1" applyFont="1" applyFill="1" applyBorder="1"/>
    <xf numFmtId="0" fontId="6" fillId="0" borderId="33" xfId="0" applyFont="1" applyFill="1" applyBorder="1"/>
    <xf numFmtId="0" fontId="13" fillId="0" borderId="0" xfId="0" applyFont="1"/>
    <xf numFmtId="0" fontId="6" fillId="0" borderId="28" xfId="0" applyFont="1" applyFill="1" applyBorder="1"/>
    <xf numFmtId="0" fontId="6" fillId="0" borderId="44" xfId="0" applyFont="1" applyFill="1" applyBorder="1"/>
    <xf numFmtId="0" fontId="6" fillId="0" borderId="45" xfId="0" applyFont="1" applyFill="1" applyBorder="1"/>
    <xf numFmtId="164" fontId="1" fillId="0" borderId="46" xfId="0" applyNumberFormat="1" applyFont="1" applyFill="1" applyBorder="1"/>
    <xf numFmtId="164" fontId="6" fillId="0" borderId="48" xfId="0" applyNumberFormat="1" applyFont="1" applyFill="1" applyBorder="1"/>
    <xf numFmtId="164" fontId="6" fillId="0" borderId="49" xfId="0" applyNumberFormat="1" applyFont="1" applyFill="1" applyBorder="1"/>
    <xf numFmtId="164" fontId="6" fillId="0" borderId="50" xfId="0" applyNumberFormat="1" applyFont="1" applyFill="1" applyBorder="1"/>
    <xf numFmtId="0" fontId="6" fillId="0" borderId="47" xfId="0" applyFont="1" applyFill="1" applyBorder="1"/>
    <xf numFmtId="0" fontId="6" fillId="0" borderId="51" xfId="0" applyFont="1" applyFill="1" applyBorder="1"/>
    <xf numFmtId="164" fontId="6" fillId="0" borderId="52" xfId="0" applyNumberFormat="1" applyFont="1" applyFill="1" applyBorder="1"/>
    <xf numFmtId="164" fontId="6" fillId="0" borderId="53" xfId="0" applyNumberFormat="1" applyFont="1" applyFill="1" applyBorder="1"/>
    <xf numFmtId="164" fontId="6" fillId="0" borderId="54" xfId="0" applyNumberFormat="1" applyFont="1" applyFill="1" applyBorder="1"/>
    <xf numFmtId="0" fontId="6" fillId="0" borderId="29" xfId="0" applyFont="1" applyFill="1" applyBorder="1"/>
    <xf numFmtId="164" fontId="6" fillId="0" borderId="0" xfId="0" applyNumberFormat="1" applyFont="1" applyFill="1" applyBorder="1"/>
    <xf numFmtId="164" fontId="6" fillId="0" borderId="55" xfId="0" applyNumberFormat="1" applyFont="1" applyFill="1" applyBorder="1"/>
    <xf numFmtId="164" fontId="6" fillId="0" borderId="43" xfId="0" applyNumberFormat="1" applyFont="1" applyFill="1" applyBorder="1"/>
    <xf numFmtId="164" fontId="6" fillId="0" borderId="56" xfId="0" applyNumberFormat="1" applyFont="1" applyFill="1" applyBorder="1"/>
    <xf numFmtId="164" fontId="1" fillId="0" borderId="56" xfId="0" applyNumberFormat="1" applyFont="1" applyFill="1" applyBorder="1"/>
    <xf numFmtId="0" fontId="1" fillId="0" borderId="57" xfId="0" applyFont="1" applyFill="1" applyBorder="1"/>
    <xf numFmtId="0" fontId="0" fillId="0" borderId="56" xfId="0" applyFill="1" applyBorder="1"/>
    <xf numFmtId="0" fontId="0" fillId="0" borderId="41" xfId="0" applyFill="1" applyBorder="1"/>
    <xf numFmtId="0" fontId="0" fillId="0" borderId="43" xfId="0" applyFill="1" applyBorder="1"/>
    <xf numFmtId="0" fontId="0" fillId="0" borderId="42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32" xfId="0" applyFill="1" applyBorder="1"/>
    <xf numFmtId="0" fontId="0" fillId="0" borderId="14" xfId="0" applyFill="1" applyBorder="1"/>
    <xf numFmtId="0" fontId="11" fillId="0" borderId="21" xfId="0" applyFont="1" applyFill="1" applyBorder="1"/>
    <xf numFmtId="164" fontId="0" fillId="0" borderId="21" xfId="0" applyNumberFormat="1" applyFill="1" applyBorder="1"/>
    <xf numFmtId="164" fontId="11" fillId="0" borderId="21" xfId="0" applyNumberFormat="1" applyFont="1" applyFill="1" applyBorder="1"/>
    <xf numFmtId="164" fontId="12" fillId="0" borderId="21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164" fontId="11" fillId="0" borderId="31" xfId="0" applyNumberFormat="1" applyFont="1" applyFill="1" applyBorder="1"/>
    <xf numFmtId="0" fontId="11" fillId="0" borderId="20" xfId="0" applyFont="1" applyFill="1" applyBorder="1"/>
    <xf numFmtId="0" fontId="0" fillId="0" borderId="62" xfId="0" applyFill="1" applyBorder="1"/>
    <xf numFmtId="164" fontId="1" fillId="0" borderId="43" xfId="0" applyNumberFormat="1" applyFont="1" applyFill="1" applyBorder="1"/>
    <xf numFmtId="164" fontId="6" fillId="0" borderId="51" xfId="0" applyNumberFormat="1" applyFont="1" applyFill="1" applyBorder="1"/>
    <xf numFmtId="164" fontId="6" fillId="0" borderId="47" xfId="0" applyNumberFormat="1" applyFont="1" applyFill="1" applyBorder="1"/>
    <xf numFmtId="164" fontId="6" fillId="0" borderId="29" xfId="0" applyNumberFormat="1" applyFont="1" applyFill="1" applyBorder="1"/>
    <xf numFmtId="164" fontId="1" fillId="0" borderId="64" xfId="0" applyNumberFormat="1" applyFont="1" applyFill="1" applyBorder="1"/>
    <xf numFmtId="164" fontId="5" fillId="0" borderId="65" xfId="0" applyNumberFormat="1" applyFont="1" applyFill="1" applyBorder="1"/>
    <xf numFmtId="0" fontId="1" fillId="0" borderId="68" xfId="0" applyFont="1" applyFill="1" applyBorder="1"/>
    <xf numFmtId="164" fontId="1" fillId="0" borderId="69" xfId="0" applyNumberFormat="1" applyFont="1" applyFill="1" applyBorder="1"/>
    <xf numFmtId="164" fontId="1" fillId="0" borderId="8" xfId="0" applyNumberFormat="1" applyFont="1" applyFill="1" applyBorder="1"/>
    <xf numFmtId="164" fontId="1" fillId="0" borderId="70" xfId="0" applyNumberFormat="1" applyFont="1" applyFill="1" applyBorder="1"/>
    <xf numFmtId="0" fontId="1" fillId="0" borderId="18" xfId="0" applyFont="1" applyFill="1" applyBorder="1"/>
    <xf numFmtId="0" fontId="1" fillId="0" borderId="69" xfId="0" applyFont="1" applyFill="1" applyBorder="1"/>
    <xf numFmtId="164" fontId="2" fillId="0" borderId="14" xfId="0" applyNumberFormat="1" applyFont="1" applyFill="1" applyBorder="1"/>
    <xf numFmtId="0" fontId="6" fillId="0" borderId="9" xfId="0" applyFont="1" applyFill="1" applyBorder="1"/>
    <xf numFmtId="164" fontId="12" fillId="0" borderId="20" xfId="0" applyNumberFormat="1" applyFont="1" applyFill="1" applyBorder="1"/>
    <xf numFmtId="164" fontId="1" fillId="0" borderId="88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6" fillId="0" borderId="68" xfId="0" applyFont="1" applyFill="1" applyBorder="1"/>
    <xf numFmtId="0" fontId="6" fillId="0" borderId="7" xfId="0" applyFont="1" applyFill="1" applyBorder="1"/>
    <xf numFmtId="0" fontId="0" fillId="3" borderId="3" xfId="0" applyFill="1" applyBorder="1"/>
    <xf numFmtId="0" fontId="0" fillId="0" borderId="94" xfId="0" applyFill="1" applyBorder="1"/>
    <xf numFmtId="0" fontId="13" fillId="0" borderId="94" xfId="0" applyFont="1" applyFill="1" applyBorder="1"/>
    <xf numFmtId="0" fontId="0" fillId="0" borderId="95" xfId="0" applyFill="1" applyBorder="1"/>
    <xf numFmtId="0" fontId="0" fillId="0" borderId="96" xfId="0" applyFill="1" applyBorder="1"/>
    <xf numFmtId="0" fontId="0" fillId="0" borderId="97" xfId="0" applyFill="1" applyBorder="1"/>
    <xf numFmtId="0" fontId="0" fillId="0" borderId="98" xfId="0" applyFill="1" applyBorder="1"/>
    <xf numFmtId="0" fontId="0" fillId="0" borderId="99" xfId="0" applyFill="1" applyBorder="1"/>
    <xf numFmtId="0" fontId="0" fillId="0" borderId="100" xfId="0" applyFill="1" applyBorder="1"/>
    <xf numFmtId="0" fontId="1" fillId="0" borderId="101" xfId="0" applyFont="1" applyFill="1" applyBorder="1"/>
    <xf numFmtId="0" fontId="1" fillId="0" borderId="27" xfId="0" applyFont="1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102" xfId="0" applyFill="1" applyBorder="1"/>
    <xf numFmtId="0" fontId="0" fillId="2" borderId="0" xfId="0" applyFill="1"/>
    <xf numFmtId="0" fontId="1" fillId="0" borderId="87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5" xfId="0" applyFill="1" applyBorder="1"/>
    <xf numFmtId="164" fontId="1" fillId="0" borderId="87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7" xfId="0" applyFont="1" applyBorder="1"/>
    <xf numFmtId="164" fontId="6" fillId="0" borderId="87" xfId="0" applyNumberFormat="1" applyFont="1" applyBorder="1"/>
    <xf numFmtId="165" fontId="6" fillId="0" borderId="87" xfId="0" applyNumberFormat="1" applyFont="1" applyBorder="1"/>
    <xf numFmtId="0" fontId="11" fillId="0" borderId="87" xfId="0" applyFont="1" applyBorder="1"/>
    <xf numFmtId="0" fontId="11" fillId="0" borderId="0" xfId="0" applyFont="1"/>
    <xf numFmtId="164" fontId="6" fillId="0" borderId="0" xfId="0" applyNumberFormat="1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7" xfId="0" applyNumberFormat="1" applyFont="1" applyBorder="1"/>
    <xf numFmtId="165" fontId="14" fillId="0" borderId="67" xfId="0" applyNumberFormat="1" applyFont="1" applyBorder="1"/>
    <xf numFmtId="165" fontId="15" fillId="0" borderId="67" xfId="0" applyNumberFormat="1" applyFont="1" applyBorder="1"/>
    <xf numFmtId="0" fontId="16" fillId="0" borderId="67" xfId="0" applyFont="1" applyBorder="1"/>
    <xf numFmtId="0" fontId="0" fillId="2" borderId="105" xfId="0" applyFill="1" applyBorder="1"/>
    <xf numFmtId="0" fontId="11" fillId="0" borderId="106" xfId="0" applyFont="1" applyBorder="1"/>
    <xf numFmtId="0" fontId="11" fillId="0" borderId="105" xfId="0" applyFont="1" applyBorder="1"/>
    <xf numFmtId="0" fontId="0" fillId="0" borderId="105" xfId="0" applyBorder="1"/>
    <xf numFmtId="0" fontId="16" fillId="0" borderId="107" xfId="0" applyFont="1" applyBorder="1"/>
    <xf numFmtId="165" fontId="1" fillId="0" borderId="1" xfId="0" applyNumberFormat="1" applyFont="1" applyFill="1" applyBorder="1"/>
    <xf numFmtId="165" fontId="1" fillId="0" borderId="3" xfId="0" applyNumberFormat="1" applyFont="1" applyFill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Fill="1" applyBorder="1" applyAlignment="1">
      <alignment wrapText="1"/>
    </xf>
    <xf numFmtId="165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Fill="1" applyBorder="1" applyAlignment="1">
      <alignment wrapText="1"/>
    </xf>
    <xf numFmtId="165" fontId="5" fillId="0" borderId="7" xfId="0" applyNumberFormat="1" applyFont="1" applyFill="1" applyBorder="1" applyAlignment="1">
      <alignment wrapText="1"/>
    </xf>
    <xf numFmtId="165" fontId="1" fillId="0" borderId="8" xfId="0" applyNumberFormat="1" applyFont="1" applyFill="1" applyBorder="1"/>
    <xf numFmtId="49" fontId="6" fillId="0" borderId="87" xfId="0" applyNumberFormat="1" applyFont="1" applyBorder="1"/>
    <xf numFmtId="166" fontId="6" fillId="0" borderId="87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9" xfId="0" applyFont="1" applyBorder="1"/>
    <xf numFmtId="166" fontId="14" fillId="0" borderId="109" xfId="0" applyNumberFormat="1" applyFont="1" applyBorder="1"/>
    <xf numFmtId="164" fontId="14" fillId="0" borderId="109" xfId="0" applyNumberFormat="1" applyFont="1" applyBorder="1"/>
    <xf numFmtId="0" fontId="6" fillId="0" borderId="106" xfId="0" applyFont="1" applyBorder="1"/>
    <xf numFmtId="0" fontId="6" fillId="0" borderId="105" xfId="0" applyFont="1" applyBorder="1"/>
    <xf numFmtId="166" fontId="17" fillId="0" borderId="105" xfId="0" applyNumberFormat="1" applyFont="1" applyBorder="1"/>
    <xf numFmtId="0" fontId="5" fillId="0" borderId="105" xfId="0" applyFont="1" applyBorder="1"/>
    <xf numFmtId="0" fontId="1" fillId="0" borderId="105" xfId="0" applyFont="1" applyBorder="1"/>
    <xf numFmtId="166" fontId="18" fillId="0" borderId="105" xfId="0" applyNumberFormat="1" applyFont="1" applyBorder="1"/>
    <xf numFmtId="0" fontId="14" fillId="0" borderId="110" xfId="0" applyFont="1" applyBorder="1"/>
    <xf numFmtId="0" fontId="1" fillId="0" borderId="5" xfId="0" applyFont="1" applyFill="1" applyBorder="1" applyAlignment="1">
      <alignment wrapText="1"/>
    </xf>
    <xf numFmtId="0" fontId="0" fillId="0" borderId="24" xfId="0" applyFill="1" applyBorder="1"/>
    <xf numFmtId="0" fontId="0" fillId="0" borderId="19" xfId="0" applyFill="1" applyBorder="1"/>
    <xf numFmtId="0" fontId="0" fillId="0" borderId="23" xfId="0" applyFill="1" applyBorder="1"/>
    <xf numFmtId="0" fontId="4" fillId="0" borderId="24" xfId="0" applyFont="1" applyFill="1" applyBorder="1"/>
    <xf numFmtId="0" fontId="1" fillId="0" borderId="44" xfId="0" applyFont="1" applyBorder="1"/>
    <xf numFmtId="0" fontId="4" fillId="0" borderId="24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6" fillId="0" borderId="44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12" xfId="0" applyFont="1" applyBorder="1"/>
    <xf numFmtId="0" fontId="13" fillId="0" borderId="1" xfId="0" applyFont="1" applyFill="1" applyBorder="1"/>
    <xf numFmtId="0" fontId="19" fillId="0" borderId="0" xfId="0" applyFont="1"/>
    <xf numFmtId="164" fontId="6" fillId="0" borderId="14" xfId="0" applyNumberFormat="1" applyFont="1" applyFill="1" applyBorder="1"/>
    <xf numFmtId="164" fontId="5" fillId="0" borderId="1" xfId="0" applyNumberFormat="1" applyFont="1" applyFill="1" applyBorder="1"/>
    <xf numFmtId="164" fontId="5" fillId="0" borderId="49" xfId="0" applyNumberFormat="1" applyFont="1" applyFill="1" applyBorder="1"/>
    <xf numFmtId="0" fontId="5" fillId="0" borderId="7" xfId="0" applyFont="1" applyFill="1" applyBorder="1"/>
    <xf numFmtId="164" fontId="5" fillId="0" borderId="7" xfId="0" applyNumberFormat="1" applyFont="1" applyFill="1" applyBorder="1"/>
    <xf numFmtId="0" fontId="5" fillId="0" borderId="8" xfId="0" applyFont="1" applyFill="1" applyBorder="1"/>
    <xf numFmtId="164" fontId="5" fillId="0" borderId="8" xfId="0" applyNumberFormat="1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0" fontId="1" fillId="0" borderId="55" xfId="0" applyFont="1" applyBorder="1"/>
    <xf numFmtId="164" fontId="6" fillId="0" borderId="55" xfId="0" applyNumberFormat="1" applyFont="1" applyBorder="1"/>
    <xf numFmtId="164" fontId="1" fillId="0" borderId="55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164" fontId="1" fillId="0" borderId="29" xfId="0" applyNumberFormat="1" applyFont="1" applyBorder="1"/>
    <xf numFmtId="0" fontId="1" fillId="0" borderId="59" xfId="0" applyFont="1" applyBorder="1"/>
    <xf numFmtId="0" fontId="1" fillId="0" borderId="45" xfId="0" applyFont="1" applyBorder="1"/>
    <xf numFmtId="0" fontId="10" fillId="0" borderId="45" xfId="0" applyFont="1" applyBorder="1"/>
    <xf numFmtId="0" fontId="6" fillId="0" borderId="55" xfId="0" applyFont="1" applyBorder="1"/>
    <xf numFmtId="0" fontId="6" fillId="0" borderId="45" xfId="0" applyFont="1" applyBorder="1"/>
    <xf numFmtId="0" fontId="1" fillId="0" borderId="55" xfId="0" applyFont="1" applyBorder="1" applyAlignment="1">
      <alignment wrapText="1"/>
    </xf>
    <xf numFmtId="164" fontId="6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0" xfId="0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0" fontId="6" fillId="0" borderId="47" xfId="0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164" fontId="6" fillId="0" borderId="44" xfId="0" applyNumberFormat="1" applyFont="1" applyBorder="1"/>
    <xf numFmtId="164" fontId="6" fillId="0" borderId="45" xfId="0" applyNumberFormat="1" applyFont="1" applyBorder="1"/>
    <xf numFmtId="164" fontId="5" fillId="0" borderId="28" xfId="0" applyNumberFormat="1" applyFont="1" applyBorder="1"/>
    <xf numFmtId="164" fontId="1" fillId="0" borderId="44" xfId="0" applyNumberFormat="1" applyFont="1" applyBorder="1"/>
    <xf numFmtId="164" fontId="5" fillId="0" borderId="45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8" xfId="0" applyNumberFormat="1" applyFont="1" applyBorder="1"/>
    <xf numFmtId="164" fontId="5" fillId="0" borderId="93" xfId="0" applyNumberFormat="1" applyFont="1" applyBorder="1"/>
    <xf numFmtId="164" fontId="1" fillId="0" borderId="78" xfId="0" applyNumberFormat="1" applyFont="1" applyBorder="1"/>
    <xf numFmtId="0" fontId="1" fillId="0" borderId="79" xfId="0" applyFont="1" applyBorder="1"/>
    <xf numFmtId="0" fontId="1" fillId="0" borderId="77" xfId="0" applyFont="1" applyBorder="1"/>
    <xf numFmtId="0" fontId="0" fillId="0" borderId="0" xfId="0" applyBorder="1"/>
    <xf numFmtId="0" fontId="1" fillId="0" borderId="66" xfId="0" applyFont="1" applyBorder="1"/>
    <xf numFmtId="0" fontId="1" fillId="0" borderId="67" xfId="0" applyFont="1" applyBorder="1"/>
    <xf numFmtId="0" fontId="1" fillId="0" borderId="113" xfId="0" applyFont="1" applyBorder="1"/>
    <xf numFmtId="0" fontId="1" fillId="0" borderId="113" xfId="0" applyFont="1" applyBorder="1" applyAlignment="1">
      <alignment wrapText="1"/>
    </xf>
    <xf numFmtId="0" fontId="1" fillId="0" borderId="106" xfId="0" applyFont="1" applyBorder="1"/>
    <xf numFmtId="0" fontId="1" fillId="0" borderId="93" xfId="0" applyFont="1" applyBorder="1"/>
    <xf numFmtId="0" fontId="1" fillId="0" borderId="107" xfId="0" applyFont="1" applyBorder="1"/>
    <xf numFmtId="0" fontId="5" fillId="2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59" xfId="0" applyFont="1" applyBorder="1"/>
    <xf numFmtId="0" fontId="1" fillId="0" borderId="73" xfId="0" applyFont="1" applyBorder="1"/>
    <xf numFmtId="0" fontId="3" fillId="0" borderId="112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3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6" fillId="0" borderId="0" xfId="0" applyFont="1" applyBorder="1"/>
    <xf numFmtId="0" fontId="1" fillId="0" borderId="78" xfId="0" applyFont="1" applyBorder="1"/>
    <xf numFmtId="0" fontId="1" fillId="0" borderId="38" xfId="0" applyFont="1" applyBorder="1"/>
    <xf numFmtId="0" fontId="1" fillId="0" borderId="79" xfId="0" applyFont="1" applyBorder="1"/>
    <xf numFmtId="0" fontId="6" fillId="0" borderId="37" xfId="0" applyFont="1" applyBorder="1"/>
    <xf numFmtId="0" fontId="6" fillId="0" borderId="81" xfId="0" applyFont="1" applyBorder="1"/>
    <xf numFmtId="0" fontId="1" fillId="0" borderId="80" xfId="0" applyFont="1" applyBorder="1"/>
    <xf numFmtId="0" fontId="1" fillId="0" borderId="39" xfId="0" applyFont="1" applyBorder="1"/>
    <xf numFmtId="0" fontId="1" fillId="0" borderId="74" xfId="0" applyFont="1" applyBorder="1"/>
    <xf numFmtId="0" fontId="1" fillId="0" borderId="82" xfId="0" applyFont="1" applyBorder="1"/>
    <xf numFmtId="0" fontId="1" fillId="0" borderId="75" xfId="0" applyFont="1" applyBorder="1"/>
    <xf numFmtId="0" fontId="6" fillId="0" borderId="2" xfId="0" applyFont="1" applyBorder="1"/>
    <xf numFmtId="0" fontId="6" fillId="0" borderId="50" xfId="0" applyFont="1" applyBorder="1"/>
    <xf numFmtId="0" fontId="1" fillId="0" borderId="76" xfId="0" applyFont="1" applyBorder="1"/>
    <xf numFmtId="0" fontId="6" fillId="0" borderId="77" xfId="0" applyFont="1" applyBorder="1"/>
    <xf numFmtId="0" fontId="1" fillId="0" borderId="77" xfId="0" applyFont="1" applyBorder="1"/>
    <xf numFmtId="0" fontId="6" fillId="0" borderId="73" xfId="0" applyFont="1" applyBorder="1"/>
    <xf numFmtId="164" fontId="1" fillId="0" borderId="73" xfId="0" applyNumberFormat="1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34" xfId="0" applyFont="1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0" fontId="1" fillId="0" borderId="36" xfId="0" applyFont="1" applyFill="1" applyBorder="1" applyAlignment="1">
      <alignment wrapText="1"/>
    </xf>
    <xf numFmtId="0" fontId="8" fillId="3" borderId="18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4" fillId="0" borderId="28" xfId="0" applyFont="1" applyFill="1" applyBorder="1"/>
    <xf numFmtId="0" fontId="4" fillId="0" borderId="29" xfId="0" applyFont="1" applyFill="1" applyBorder="1"/>
    <xf numFmtId="0" fontId="1" fillId="0" borderId="29" xfId="0" applyFont="1" applyFill="1" applyBorder="1"/>
    <xf numFmtId="0" fontId="1" fillId="0" borderId="93" xfId="0" applyFont="1" applyFill="1" applyBorder="1"/>
    <xf numFmtId="0" fontId="6" fillId="0" borderId="28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49" xfId="0" applyFont="1" applyFill="1" applyBorder="1"/>
    <xf numFmtId="0" fontId="1" fillId="0" borderId="76" xfId="0" applyFont="1" applyFill="1" applyBorder="1"/>
    <xf numFmtId="0" fontId="1" fillId="0" borderId="36" xfId="0" applyFont="1" applyFill="1" applyBorder="1"/>
    <xf numFmtId="0" fontId="6" fillId="0" borderId="59" xfId="0" applyFont="1" applyFill="1" applyBorder="1"/>
    <xf numFmtId="0" fontId="1" fillId="0" borderId="73" xfId="0" applyFont="1" applyFill="1" applyBorder="1"/>
    <xf numFmtId="0" fontId="1" fillId="0" borderId="30" xfId="0" applyFont="1" applyFill="1" applyBorder="1"/>
    <xf numFmtId="0" fontId="6" fillId="0" borderId="38" xfId="0" applyFont="1" applyFill="1" applyBorder="1"/>
    <xf numFmtId="0" fontId="1" fillId="0" borderId="74" xfId="0" applyFont="1" applyFill="1" applyBorder="1"/>
    <xf numFmtId="0" fontId="6" fillId="0" borderId="37" xfId="0" applyFont="1" applyFill="1" applyBorder="1"/>
    <xf numFmtId="0" fontId="6" fillId="0" borderId="81" xfId="0" applyFont="1" applyFill="1" applyBorder="1"/>
    <xf numFmtId="0" fontId="1" fillId="0" borderId="39" xfId="0" applyFont="1" applyFill="1" applyBorder="1"/>
    <xf numFmtId="0" fontId="1" fillId="0" borderId="58" xfId="0" applyFont="1" applyFill="1" applyBorder="1"/>
    <xf numFmtId="0" fontId="1" fillId="0" borderId="83" xfId="0" applyFont="1" applyFill="1" applyBorder="1"/>
    <xf numFmtId="0" fontId="1" fillId="0" borderId="40" xfId="0" applyFont="1" applyFill="1" applyBorder="1"/>
    <xf numFmtId="0" fontId="6" fillId="0" borderId="0" xfId="0" applyFont="1" applyFill="1" applyBorder="1"/>
    <xf numFmtId="0" fontId="1" fillId="0" borderId="80" xfId="0" applyFont="1" applyFill="1" applyBorder="1"/>
    <xf numFmtId="0" fontId="6" fillId="0" borderId="2" xfId="0" applyFont="1" applyFill="1" applyBorder="1"/>
    <xf numFmtId="0" fontId="1" fillId="0" borderId="84" xfId="0" applyFont="1" applyFill="1" applyBorder="1"/>
    <xf numFmtId="0" fontId="1" fillId="0" borderId="16" xfId="0" applyFont="1" applyFill="1" applyBorder="1"/>
    <xf numFmtId="0" fontId="6" fillId="0" borderId="86" xfId="0" applyFont="1" applyFill="1" applyBorder="1"/>
    <xf numFmtId="0" fontId="1" fillId="0" borderId="77" xfId="0" applyFont="1" applyFill="1" applyBorder="1"/>
    <xf numFmtId="0" fontId="1" fillId="0" borderId="27" xfId="0" applyFont="1" applyFill="1" applyBorder="1"/>
    <xf numFmtId="0" fontId="6" fillId="0" borderId="78" xfId="0" applyFont="1" applyFill="1" applyBorder="1"/>
    <xf numFmtId="164" fontId="1" fillId="0" borderId="78" xfId="0" applyNumberFormat="1" applyFont="1" applyFill="1" applyBorder="1"/>
    <xf numFmtId="0" fontId="6" fillId="0" borderId="79" xfId="0" applyFont="1" applyFill="1" applyBorder="1"/>
    <xf numFmtId="164" fontId="1" fillId="0" borderId="79" xfId="0" applyNumberFormat="1" applyFont="1" applyFill="1" applyBorder="1"/>
    <xf numFmtId="0" fontId="6" fillId="0" borderId="87" xfId="0" applyFont="1" applyFill="1" applyBorder="1"/>
    <xf numFmtId="164" fontId="1" fillId="0" borderId="85" xfId="0" applyNumberFormat="1" applyFont="1" applyFill="1" applyBorder="1"/>
    <xf numFmtId="0" fontId="5" fillId="0" borderId="111" xfId="0" applyFont="1" applyFill="1" applyBorder="1" applyAlignment="1">
      <alignment wrapText="1"/>
    </xf>
    <xf numFmtId="0" fontId="1" fillId="0" borderId="10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5" fontId="5" fillId="0" borderId="57" xfId="0" applyNumberFormat="1" applyFont="1" applyFill="1" applyBorder="1" applyAlignment="1">
      <alignment wrapText="1"/>
    </xf>
    <xf numFmtId="165" fontId="5" fillId="0" borderId="108" xfId="0" applyNumberFormat="1" applyFont="1" applyFill="1" applyBorder="1" applyAlignment="1">
      <alignment wrapText="1"/>
    </xf>
    <xf numFmtId="165" fontId="5" fillId="0" borderId="17" xfId="0" applyNumberFormat="1" applyFont="1" applyFill="1" applyBorder="1" applyAlignment="1">
      <alignment wrapText="1"/>
    </xf>
    <xf numFmtId="0" fontId="5" fillId="0" borderId="59" xfId="0" applyFont="1" applyBorder="1"/>
    <xf numFmtId="0" fontId="5" fillId="0" borderId="87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5" fillId="0" borderId="0" xfId="0" applyFont="1"/>
    <xf numFmtId="0" fontId="14" fillId="0" borderId="66" xfId="0" applyFont="1" applyBorder="1"/>
    <xf numFmtId="0" fontId="14" fillId="0" borderId="67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5" fillId="0" borderId="60" xfId="0" applyFont="1" applyFill="1" applyBorder="1" applyAlignment="1">
      <alignment wrapText="1"/>
    </xf>
    <xf numFmtId="0" fontId="1" fillId="0" borderId="108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79" xfId="0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4" fillId="0" borderId="111" xfId="0" applyFont="1" applyFill="1" applyBorder="1" applyAlignment="1">
      <alignment wrapText="1"/>
    </xf>
    <xf numFmtId="0" fontId="4" fillId="0" borderId="10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6" fillId="0" borderId="72" xfId="0" applyFont="1" applyFill="1" applyBorder="1"/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4" fillId="0" borderId="109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B0A5-4F12-4B75-B54E-6542B7B938B0}">
  <dimension ref="A1:Z11"/>
  <sheetViews>
    <sheetView tabSelected="1" workbookViewId="0">
      <selection activeCell="A13" sqref="A13:F22"/>
    </sheetView>
  </sheetViews>
  <sheetFormatPr defaultColWidth="0" defaultRowHeight="14.4" x14ac:dyDescent="0.3"/>
  <cols>
    <col min="1" max="1" width="32.77734375" customWidth="1"/>
    <col min="2" max="2" width="10.77734375" customWidth="1"/>
    <col min="3" max="5" width="8.77734375" customWidth="1"/>
    <col min="6" max="6" width="11.33203125" customWidth="1"/>
    <col min="7" max="7" width="10.77734375" customWidth="1"/>
    <col min="8" max="8" width="8.88671875" customWidth="1"/>
    <col min="9" max="26" width="0" hidden="1" customWidth="1"/>
    <col min="27" max="16384" width="8.886718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4.950000000000003" customHeight="1" x14ac:dyDescent="0.3">
      <c r="A2" s="271" t="s">
        <v>0</v>
      </c>
      <c r="B2" s="272"/>
      <c r="C2" s="272"/>
      <c r="D2" s="272"/>
      <c r="E2" s="272"/>
      <c r="F2" s="5" t="s">
        <v>2</v>
      </c>
      <c r="G2" s="5"/>
    </row>
    <row r="3" spans="1:26" x14ac:dyDescent="0.3">
      <c r="A3" s="273" t="s">
        <v>1</v>
      </c>
      <c r="B3" s="273"/>
      <c r="C3" s="273"/>
      <c r="D3" s="273"/>
      <c r="E3" s="273"/>
      <c r="F3" s="6" t="s">
        <v>3</v>
      </c>
      <c r="G3" s="6" t="s">
        <v>4</v>
      </c>
    </row>
    <row r="4" spans="1:26" x14ac:dyDescent="0.3">
      <c r="A4" s="273"/>
      <c r="B4" s="273"/>
      <c r="C4" s="273"/>
      <c r="D4" s="273"/>
      <c r="E4" s="273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ht="47.4" customHeight="1" x14ac:dyDescent="0.3">
      <c r="A6" s="270" t="s">
        <v>5</v>
      </c>
      <c r="B6" s="270" t="s">
        <v>6</v>
      </c>
      <c r="C6" s="270" t="s">
        <v>7</v>
      </c>
      <c r="D6" s="270" t="s">
        <v>8</v>
      </c>
      <c r="E6" s="270" t="s">
        <v>9</v>
      </c>
      <c r="F6" s="270" t="s">
        <v>10</v>
      </c>
      <c r="G6" s="270" t="s">
        <v>11</v>
      </c>
    </row>
    <row r="7" spans="1:26" x14ac:dyDescent="0.3">
      <c r="A7" s="2" t="s">
        <v>12</v>
      </c>
      <c r="B7" s="216">
        <f>'SO 15642'!I113-Rekapitulácia!D7</f>
        <v>0</v>
      </c>
      <c r="C7" s="216">
        <f>'SO 15642'!P25</f>
        <v>0</v>
      </c>
      <c r="D7" s="216">
        <f>'SO 15642'!P17</f>
        <v>0</v>
      </c>
      <c r="E7" s="216">
        <f>'SO 15642'!P16</f>
        <v>0</v>
      </c>
      <c r="F7" s="216">
        <v>0</v>
      </c>
      <c r="G7" s="216">
        <f>B7+C7+D7+E7+F7</f>
        <v>0</v>
      </c>
      <c r="K7">
        <f>'SO 15642'!K113</f>
        <v>0</v>
      </c>
      <c r="Q7">
        <v>30.126000000000001</v>
      </c>
    </row>
    <row r="8" spans="1:26" x14ac:dyDescent="0.3">
      <c r="A8" s="219" t="s">
        <v>130</v>
      </c>
      <c r="B8" s="220">
        <f>SUM(B7:B7)</f>
        <v>0</v>
      </c>
      <c r="C8" s="220">
        <f>SUM(C7:C7)</f>
        <v>0</v>
      </c>
      <c r="D8" s="220">
        <f>SUM(D7:D7)</f>
        <v>0</v>
      </c>
      <c r="E8" s="220">
        <f>SUM(E7:E7)</f>
        <v>0</v>
      </c>
      <c r="F8" s="220">
        <f>SUM(F7:F7)</f>
        <v>0</v>
      </c>
      <c r="G8" s="220">
        <f>SUM(G7:G7)-SUM(Z7:Z7)</f>
        <v>0</v>
      </c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x14ac:dyDescent="0.3">
      <c r="A9" s="217" t="s">
        <v>131</v>
      </c>
      <c r="B9" s="218">
        <f>G8-SUM(Rekapitulácia!K7:'Rekapitulácia'!K7)*1</f>
        <v>0</v>
      </c>
      <c r="C9" s="218"/>
      <c r="D9" s="218"/>
      <c r="E9" s="218"/>
      <c r="F9" s="218"/>
      <c r="G9" s="218">
        <f>ROUND(((ROUND(B9,2)*20)/100),2)*1</f>
        <v>0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 spans="1:26" x14ac:dyDescent="0.3">
      <c r="A10" s="4" t="s">
        <v>132</v>
      </c>
      <c r="B10" s="215">
        <f>(G8-B9)</f>
        <v>0</v>
      </c>
      <c r="C10" s="215"/>
      <c r="D10" s="215"/>
      <c r="E10" s="215"/>
      <c r="F10" s="215"/>
      <c r="G10" s="215">
        <f>ROUND(((ROUND(B10,2)*0)/100),2)</f>
        <v>0</v>
      </c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x14ac:dyDescent="0.3">
      <c r="A11" s="221" t="s">
        <v>133</v>
      </c>
      <c r="B11" s="222"/>
      <c r="C11" s="222"/>
      <c r="D11" s="222"/>
      <c r="E11" s="222"/>
      <c r="F11" s="222"/>
      <c r="G11" s="222">
        <f>SUM(G8:G10)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1E52C-E65B-4AE3-895C-FE117C06E0A7}">
  <dimension ref="A1:AA42"/>
  <sheetViews>
    <sheetView workbookViewId="0">
      <pane ySplit="1" topLeftCell="A20" activePane="bottomLeft" state="frozen"/>
      <selection pane="bottomLeft" activeCell="I38" sqref="I38"/>
    </sheetView>
  </sheetViews>
  <sheetFormatPr defaultColWidth="0" defaultRowHeight="14.4" x14ac:dyDescent="0.3"/>
  <cols>
    <col min="1" max="1" width="1.77734375" customWidth="1"/>
    <col min="2" max="2" width="8.77734375" customWidth="1"/>
    <col min="3" max="4" width="10.77734375" customWidth="1"/>
    <col min="5" max="5" width="12.77734375" customWidth="1"/>
    <col min="6" max="7" width="10.77734375" customWidth="1"/>
    <col min="8" max="8" width="8" customWidth="1"/>
    <col min="9" max="9" width="10.77734375" customWidth="1"/>
    <col min="10" max="10" width="4.77734375" customWidth="1"/>
    <col min="11" max="26" width="0" hidden="1" customWidth="1"/>
    <col min="27" max="27" width="8.88671875" customWidth="1"/>
    <col min="28" max="16384" width="8.88671875" hidden="1"/>
  </cols>
  <sheetData>
    <row r="1" spans="1:23" ht="3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4.950000000000003" customHeight="1" x14ac:dyDescent="0.3">
      <c r="A2" s="1"/>
      <c r="B2" s="276" t="s">
        <v>134</v>
      </c>
      <c r="C2" s="277"/>
      <c r="D2" s="277"/>
      <c r="E2" s="277"/>
      <c r="F2" s="277"/>
      <c r="G2" s="277"/>
      <c r="H2" s="277"/>
      <c r="I2" s="277"/>
      <c r="J2" s="278"/>
      <c r="K2" s="262"/>
      <c r="L2" s="262"/>
      <c r="M2" s="262"/>
      <c r="N2" s="262"/>
      <c r="O2" s="262"/>
      <c r="P2" s="151"/>
    </row>
    <row r="3" spans="1:23" ht="18" customHeight="1" x14ac:dyDescent="0.3">
      <c r="A3" s="1"/>
      <c r="B3" s="279" t="s">
        <v>14</v>
      </c>
      <c r="C3" s="280"/>
      <c r="D3" s="280"/>
      <c r="E3" s="280"/>
      <c r="F3" s="280"/>
      <c r="G3" s="281"/>
      <c r="H3" s="281"/>
      <c r="I3" s="281"/>
      <c r="J3" s="282"/>
      <c r="K3" s="262"/>
      <c r="L3" s="262"/>
      <c r="M3" s="262"/>
      <c r="N3" s="262"/>
      <c r="O3" s="262"/>
      <c r="P3" s="151"/>
    </row>
    <row r="4" spans="1:23" ht="18" customHeight="1" x14ac:dyDescent="0.3">
      <c r="A4" s="1"/>
      <c r="B4" s="232"/>
      <c r="C4" s="223"/>
      <c r="D4" s="223"/>
      <c r="E4" s="223"/>
      <c r="F4" s="233" t="s">
        <v>16</v>
      </c>
      <c r="G4" s="223"/>
      <c r="H4" s="223"/>
      <c r="I4" s="223"/>
      <c r="J4" s="265"/>
      <c r="K4" s="262"/>
      <c r="L4" s="262"/>
      <c r="M4" s="262"/>
      <c r="N4" s="262"/>
      <c r="O4" s="262"/>
      <c r="P4" s="151"/>
    </row>
    <row r="5" spans="1:23" ht="18" customHeight="1" x14ac:dyDescent="0.3">
      <c r="A5" s="1"/>
      <c r="B5" s="231"/>
      <c r="C5" s="223"/>
      <c r="D5" s="223"/>
      <c r="E5" s="223"/>
      <c r="F5" s="233" t="s">
        <v>17</v>
      </c>
      <c r="G5" s="223"/>
      <c r="H5" s="223"/>
      <c r="I5" s="223"/>
      <c r="J5" s="265"/>
      <c r="K5" s="262"/>
      <c r="L5" s="262"/>
      <c r="M5" s="262"/>
      <c r="N5" s="262"/>
      <c r="O5" s="262"/>
      <c r="P5" s="151"/>
    </row>
    <row r="6" spans="1:23" ht="18" customHeight="1" x14ac:dyDescent="0.3">
      <c r="A6" s="1"/>
      <c r="B6" s="234" t="s">
        <v>18</v>
      </c>
      <c r="C6" s="223"/>
      <c r="D6" s="233" t="s">
        <v>19</v>
      </c>
      <c r="E6" s="223"/>
      <c r="F6" s="233" t="s">
        <v>20</v>
      </c>
      <c r="G6" s="233" t="s">
        <v>21</v>
      </c>
      <c r="H6" s="223"/>
      <c r="I6" s="223"/>
      <c r="J6" s="265"/>
      <c r="K6" s="262"/>
      <c r="L6" s="262"/>
      <c r="M6" s="262"/>
      <c r="N6" s="262"/>
      <c r="O6" s="262"/>
      <c r="P6" s="151"/>
    </row>
    <row r="7" spans="1:23" ht="19.95" customHeight="1" x14ac:dyDescent="0.3">
      <c r="A7" s="1"/>
      <c r="B7" s="283" t="s">
        <v>22</v>
      </c>
      <c r="C7" s="284"/>
      <c r="D7" s="284"/>
      <c r="E7" s="284"/>
      <c r="F7" s="284"/>
      <c r="G7" s="284"/>
      <c r="H7" s="284"/>
      <c r="I7" s="235"/>
      <c r="J7" s="266"/>
      <c r="K7" s="262"/>
      <c r="L7" s="262"/>
      <c r="M7" s="262"/>
      <c r="N7" s="262"/>
      <c r="O7" s="262"/>
      <c r="P7" s="151"/>
    </row>
    <row r="8" spans="1:23" ht="18" customHeight="1" x14ac:dyDescent="0.3">
      <c r="A8" s="1"/>
      <c r="B8" s="234" t="s">
        <v>25</v>
      </c>
      <c r="C8" s="223"/>
      <c r="D8" s="223"/>
      <c r="E8" s="223"/>
      <c r="F8" s="233" t="s">
        <v>26</v>
      </c>
      <c r="G8" s="223"/>
      <c r="H8" s="223"/>
      <c r="I8" s="223"/>
      <c r="J8" s="265"/>
      <c r="K8" s="262"/>
      <c r="L8" s="262"/>
      <c r="M8" s="262"/>
      <c r="N8" s="262"/>
      <c r="O8" s="262"/>
      <c r="P8" s="151"/>
    </row>
    <row r="9" spans="1:23" ht="19.95" customHeight="1" x14ac:dyDescent="0.3">
      <c r="A9" s="1"/>
      <c r="B9" s="283" t="s">
        <v>23</v>
      </c>
      <c r="C9" s="284"/>
      <c r="D9" s="284"/>
      <c r="E9" s="284"/>
      <c r="F9" s="284"/>
      <c r="G9" s="284"/>
      <c r="H9" s="284"/>
      <c r="I9" s="235"/>
      <c r="J9" s="266"/>
      <c r="K9" s="262"/>
      <c r="L9" s="262"/>
      <c r="M9" s="262"/>
      <c r="N9" s="262"/>
      <c r="O9" s="262"/>
      <c r="P9" s="151"/>
    </row>
    <row r="10" spans="1:23" ht="18" customHeight="1" x14ac:dyDescent="0.3">
      <c r="A10" s="1"/>
      <c r="B10" s="234" t="s">
        <v>25</v>
      </c>
      <c r="C10" s="223"/>
      <c r="D10" s="223"/>
      <c r="E10" s="223"/>
      <c r="F10" s="233" t="s">
        <v>26</v>
      </c>
      <c r="G10" s="223"/>
      <c r="H10" s="223"/>
      <c r="I10" s="223"/>
      <c r="J10" s="265"/>
      <c r="K10" s="262"/>
      <c r="L10" s="262"/>
      <c r="M10" s="262"/>
      <c r="N10" s="262"/>
      <c r="O10" s="262"/>
      <c r="P10" s="151"/>
    </row>
    <row r="11" spans="1:23" ht="19.95" customHeight="1" x14ac:dyDescent="0.3">
      <c r="A11" s="1"/>
      <c r="B11" s="283" t="s">
        <v>24</v>
      </c>
      <c r="C11" s="284"/>
      <c r="D11" s="284"/>
      <c r="E11" s="284"/>
      <c r="F11" s="284"/>
      <c r="G11" s="284"/>
      <c r="H11" s="284"/>
      <c r="I11" s="235"/>
      <c r="J11" s="266"/>
      <c r="K11" s="262"/>
      <c r="L11" s="262"/>
      <c r="M11" s="262"/>
      <c r="N11" s="262"/>
      <c r="O11" s="262"/>
      <c r="P11" s="151"/>
    </row>
    <row r="12" spans="1:23" ht="18" customHeight="1" x14ac:dyDescent="0.3">
      <c r="A12" s="1"/>
      <c r="B12" s="234" t="s">
        <v>25</v>
      </c>
      <c r="C12" s="223"/>
      <c r="D12" s="223"/>
      <c r="E12" s="223"/>
      <c r="F12" s="233" t="s">
        <v>26</v>
      </c>
      <c r="G12" s="223"/>
      <c r="H12" s="223"/>
      <c r="I12" s="223"/>
      <c r="J12" s="265"/>
      <c r="K12" s="262"/>
      <c r="L12" s="262"/>
      <c r="M12" s="262"/>
      <c r="N12" s="262"/>
      <c r="O12" s="262"/>
      <c r="P12" s="151"/>
    </row>
    <row r="13" spans="1:23" ht="18" customHeight="1" x14ac:dyDescent="0.3">
      <c r="A13" s="1"/>
      <c r="B13" s="230"/>
      <c r="C13" s="125"/>
      <c r="D13" s="125"/>
      <c r="E13" s="125"/>
      <c r="F13" s="125"/>
      <c r="G13" s="125"/>
      <c r="H13" s="125"/>
      <c r="I13" s="125"/>
      <c r="J13" s="267"/>
      <c r="K13" s="262"/>
      <c r="L13" s="262"/>
      <c r="M13" s="262"/>
      <c r="N13" s="262"/>
      <c r="O13" s="262"/>
      <c r="P13" s="151"/>
    </row>
    <row r="14" spans="1:23" ht="18" customHeight="1" x14ac:dyDescent="0.3">
      <c r="A14" s="1"/>
      <c r="B14" s="237" t="s">
        <v>6</v>
      </c>
      <c r="C14" s="246" t="s">
        <v>47</v>
      </c>
      <c r="D14" s="242" t="s">
        <v>48</v>
      </c>
      <c r="E14" s="238" t="s">
        <v>49</v>
      </c>
      <c r="F14" s="274" t="s">
        <v>10</v>
      </c>
      <c r="G14" s="275"/>
      <c r="H14" s="228"/>
      <c r="I14" s="237">
        <f>'SO 15642'!P14</f>
        <v>0</v>
      </c>
      <c r="J14" s="268"/>
      <c r="K14" s="262"/>
      <c r="L14" s="262"/>
      <c r="M14" s="262"/>
      <c r="N14" s="262"/>
      <c r="O14" s="262"/>
      <c r="P14" s="151"/>
    </row>
    <row r="15" spans="1:23" ht="18" customHeight="1" x14ac:dyDescent="0.3">
      <c r="A15" s="1"/>
      <c r="B15" s="208" t="s">
        <v>27</v>
      </c>
      <c r="C15" s="247">
        <f>'SO 15642'!C15</f>
        <v>0</v>
      </c>
      <c r="D15" s="243">
        <f>'SO 15642'!D15</f>
        <v>0</v>
      </c>
      <c r="E15" s="236">
        <f>'SO 15642'!E15</f>
        <v>0</v>
      </c>
      <c r="F15" s="287"/>
      <c r="G15" s="288"/>
      <c r="H15" s="226"/>
      <c r="I15" s="250"/>
      <c r="J15" s="196"/>
      <c r="K15" s="262"/>
      <c r="L15" s="262"/>
      <c r="M15" s="262"/>
      <c r="N15" s="262"/>
      <c r="O15" s="262"/>
      <c r="P15" s="151"/>
    </row>
    <row r="16" spans="1:23" ht="18" customHeight="1" x14ac:dyDescent="0.3">
      <c r="A16" s="1"/>
      <c r="B16" s="237" t="s">
        <v>28</v>
      </c>
      <c r="C16" s="255">
        <f>'SO 15642'!C16</f>
        <v>0</v>
      </c>
      <c r="D16" s="256">
        <f>'SO 15642'!D16</f>
        <v>0</v>
      </c>
      <c r="E16" s="240">
        <f>'SO 15642'!E16</f>
        <v>0</v>
      </c>
      <c r="F16" s="289" t="s">
        <v>34</v>
      </c>
      <c r="G16" s="275"/>
      <c r="H16" s="229"/>
      <c r="I16" s="257">
        <f>Rekapitulácia!E8</f>
        <v>0</v>
      </c>
      <c r="J16" s="268"/>
      <c r="K16" s="262"/>
      <c r="L16" s="262"/>
      <c r="M16" s="262"/>
      <c r="N16" s="262"/>
      <c r="O16" s="262"/>
      <c r="P16" s="151"/>
    </row>
    <row r="17" spans="1:23" ht="18" customHeight="1" x14ac:dyDescent="0.3">
      <c r="A17" s="1"/>
      <c r="B17" s="208" t="s">
        <v>29</v>
      </c>
      <c r="C17" s="247">
        <f>'SO 15642'!C17</f>
        <v>0</v>
      </c>
      <c r="D17" s="243">
        <f>'SO 15642'!D17</f>
        <v>0</v>
      </c>
      <c r="E17" s="236">
        <f>'SO 15642'!E17</f>
        <v>0</v>
      </c>
      <c r="F17" s="290" t="s">
        <v>35</v>
      </c>
      <c r="G17" s="291"/>
      <c r="H17" s="227"/>
      <c r="I17" s="250">
        <f>Rekapitulácia!D8</f>
        <v>0</v>
      </c>
      <c r="J17" s="196"/>
      <c r="K17" s="262"/>
      <c r="L17" s="262"/>
      <c r="M17" s="262"/>
      <c r="N17" s="262"/>
      <c r="O17" s="262"/>
      <c r="P17" s="151"/>
    </row>
    <row r="18" spans="1:23" ht="18" customHeight="1" x14ac:dyDescent="0.3">
      <c r="A18" s="1"/>
      <c r="B18" s="234" t="s">
        <v>30</v>
      </c>
      <c r="C18" s="248">
        <f>'SO 15642'!C18</f>
        <v>0</v>
      </c>
      <c r="D18" s="244">
        <f>'SO 15642'!D18</f>
        <v>0</v>
      </c>
      <c r="E18" s="224">
        <f>'SO 15642'!E18</f>
        <v>0</v>
      </c>
      <c r="F18" s="292"/>
      <c r="G18" s="293"/>
      <c r="H18" s="225"/>
      <c r="I18" s="251"/>
      <c r="J18" s="265"/>
      <c r="K18" s="262"/>
      <c r="L18" s="262"/>
      <c r="M18" s="262"/>
      <c r="N18" s="262"/>
      <c r="O18" s="262"/>
      <c r="P18" s="151"/>
    </row>
    <row r="19" spans="1:23" ht="18" customHeight="1" x14ac:dyDescent="0.3">
      <c r="A19" s="1"/>
      <c r="B19" s="234" t="s">
        <v>31</v>
      </c>
      <c r="C19" s="249">
        <f>'SO 15642'!C19</f>
        <v>0</v>
      </c>
      <c r="D19" s="245">
        <f>'SO 15642'!D19</f>
        <v>0</v>
      </c>
      <c r="E19" s="224">
        <f>'SO 15642'!E19</f>
        <v>0</v>
      </c>
      <c r="F19" s="294"/>
      <c r="G19" s="295"/>
      <c r="H19" s="225"/>
      <c r="I19" s="251"/>
      <c r="J19" s="265"/>
      <c r="K19" s="262"/>
      <c r="L19" s="262"/>
      <c r="M19" s="262"/>
      <c r="N19" s="262"/>
      <c r="O19" s="262"/>
      <c r="P19" s="151"/>
    </row>
    <row r="20" spans="1:23" ht="18" customHeight="1" x14ac:dyDescent="0.3">
      <c r="A20" s="1"/>
      <c r="B20" s="237" t="s">
        <v>32</v>
      </c>
      <c r="C20" s="241"/>
      <c r="D20" s="241"/>
      <c r="E20" s="258">
        <f>SUM(E15:E19)</f>
        <v>0</v>
      </c>
      <c r="F20" s="285" t="s">
        <v>32</v>
      </c>
      <c r="G20" s="275"/>
      <c r="H20" s="229"/>
      <c r="I20" s="252">
        <f>SUM(I14:I18)</f>
        <v>0</v>
      </c>
      <c r="J20" s="268"/>
      <c r="K20" s="262"/>
      <c r="L20" s="262"/>
      <c r="M20" s="262"/>
      <c r="N20" s="262"/>
      <c r="O20" s="262"/>
      <c r="P20" s="151"/>
    </row>
    <row r="21" spans="1:23" ht="18" customHeight="1" x14ac:dyDescent="0.3">
      <c r="A21" s="1"/>
      <c r="B21" s="208" t="s">
        <v>135</v>
      </c>
      <c r="C21" s="227"/>
      <c r="D21" s="227"/>
      <c r="E21" s="227"/>
      <c r="F21" s="296" t="s">
        <v>135</v>
      </c>
      <c r="G21" s="293"/>
      <c r="H21" s="227"/>
      <c r="I21" s="253"/>
      <c r="J21" s="196"/>
      <c r="K21" s="262"/>
      <c r="L21" s="262"/>
      <c r="M21" s="262"/>
      <c r="N21" s="262"/>
      <c r="O21" s="262"/>
      <c r="P21" s="151"/>
    </row>
    <row r="22" spans="1:23" ht="18" customHeight="1" x14ac:dyDescent="0.3">
      <c r="A22" s="1"/>
      <c r="B22" s="234" t="s">
        <v>136</v>
      </c>
      <c r="C22" s="225"/>
      <c r="D22" s="225"/>
      <c r="E22" s="224">
        <f>'SO 15642'!E21</f>
        <v>0</v>
      </c>
      <c r="F22" s="296" t="s">
        <v>139</v>
      </c>
      <c r="G22" s="293"/>
      <c r="H22" s="225"/>
      <c r="I22" s="251">
        <f>'SO 15642'!P21</f>
        <v>0</v>
      </c>
      <c r="J22" s="265"/>
      <c r="K22" s="262"/>
      <c r="L22" s="262"/>
      <c r="M22" s="262"/>
      <c r="N22" s="262"/>
      <c r="O22" s="262"/>
      <c r="P22" s="151"/>
      <c r="V22" s="52"/>
      <c r="W22" s="52"/>
    </row>
    <row r="23" spans="1:23" ht="18" customHeight="1" x14ac:dyDescent="0.3">
      <c r="A23" s="1"/>
      <c r="B23" s="234" t="s">
        <v>137</v>
      </c>
      <c r="C23" s="225"/>
      <c r="D23" s="225"/>
      <c r="E23" s="224">
        <f>'SO 15642'!E22</f>
        <v>0</v>
      </c>
      <c r="F23" s="296" t="s">
        <v>140</v>
      </c>
      <c r="G23" s="293"/>
      <c r="H23" s="225"/>
      <c r="I23" s="251">
        <f>'SO 15642'!P22</f>
        <v>0</v>
      </c>
      <c r="J23" s="265"/>
      <c r="K23" s="262"/>
      <c r="L23" s="262"/>
      <c r="M23" s="262"/>
      <c r="N23" s="262"/>
      <c r="O23" s="262"/>
      <c r="P23" s="151"/>
      <c r="V23" s="52"/>
      <c r="W23" s="52"/>
    </row>
    <row r="24" spans="1:23" ht="18" customHeight="1" x14ac:dyDescent="0.3">
      <c r="A24" s="1"/>
      <c r="B24" s="234" t="s">
        <v>138</v>
      </c>
      <c r="C24" s="225"/>
      <c r="D24" s="225"/>
      <c r="E24" s="224">
        <f>'SO 15642'!E23</f>
        <v>0</v>
      </c>
      <c r="F24" s="296" t="s">
        <v>141</v>
      </c>
      <c r="G24" s="293"/>
      <c r="H24" s="225"/>
      <c r="I24" s="234">
        <f>'SO 15642'!P23</f>
        <v>0</v>
      </c>
      <c r="J24" s="265"/>
      <c r="K24" s="262"/>
      <c r="L24" s="262"/>
      <c r="M24" s="262"/>
      <c r="N24" s="262"/>
      <c r="O24" s="262"/>
      <c r="P24" s="151"/>
      <c r="V24" s="52"/>
      <c r="W24" s="52"/>
    </row>
    <row r="25" spans="1:23" ht="18" customHeight="1" x14ac:dyDescent="0.3">
      <c r="A25" s="1"/>
      <c r="B25" s="234"/>
      <c r="C25" s="225"/>
      <c r="D25" s="225"/>
      <c r="E25" s="225"/>
      <c r="F25" s="297" t="s">
        <v>32</v>
      </c>
      <c r="G25" s="298"/>
      <c r="H25" s="225"/>
      <c r="I25" s="254">
        <f>SUM(E21:E24)+SUM(I21:I24)</f>
        <v>0</v>
      </c>
      <c r="J25" s="265"/>
      <c r="K25" s="262"/>
      <c r="L25" s="262"/>
      <c r="M25" s="262"/>
      <c r="N25" s="262"/>
      <c r="O25" s="262"/>
      <c r="P25" s="151"/>
    </row>
    <row r="26" spans="1:23" ht="18" customHeight="1" x14ac:dyDescent="0.3">
      <c r="A26" s="1"/>
      <c r="B26" s="207" t="s">
        <v>52</v>
      </c>
      <c r="C26" s="130"/>
      <c r="D26" s="130"/>
      <c r="E26" s="259"/>
      <c r="F26" s="285" t="s">
        <v>36</v>
      </c>
      <c r="G26" s="286"/>
      <c r="H26" s="130"/>
      <c r="I26" s="230"/>
      <c r="J26" s="267"/>
      <c r="K26" s="262"/>
      <c r="L26" s="262"/>
      <c r="M26" s="262"/>
      <c r="N26" s="262"/>
      <c r="O26" s="262"/>
      <c r="P26" s="151"/>
    </row>
    <row r="27" spans="1:23" ht="18" customHeight="1" x14ac:dyDescent="0.3">
      <c r="A27" s="1"/>
      <c r="B27" s="204"/>
      <c r="C27" s="1"/>
      <c r="D27" s="1"/>
      <c r="E27" s="260"/>
      <c r="F27" s="299" t="s">
        <v>37</v>
      </c>
      <c r="G27" s="300"/>
      <c r="H27" s="131"/>
      <c r="I27" s="250">
        <f>E20+I20+I25</f>
        <v>0</v>
      </c>
      <c r="J27" s="196"/>
      <c r="K27" s="262"/>
      <c r="L27" s="262"/>
      <c r="M27" s="262"/>
      <c r="N27" s="262"/>
      <c r="O27" s="262"/>
      <c r="P27" s="151"/>
    </row>
    <row r="28" spans="1:23" ht="18" customHeight="1" x14ac:dyDescent="0.3">
      <c r="A28" s="1"/>
      <c r="B28" s="204"/>
      <c r="C28" s="1"/>
      <c r="D28" s="1"/>
      <c r="E28" s="260"/>
      <c r="F28" s="301" t="s">
        <v>38</v>
      </c>
      <c r="G28" s="302"/>
      <c r="H28" s="240">
        <f>Rekapitulácia!B9</f>
        <v>0</v>
      </c>
      <c r="I28" s="237">
        <f>ROUND(((ROUND(H28,2)*20)/100),2)*1</f>
        <v>0</v>
      </c>
      <c r="J28" s="268"/>
      <c r="K28" s="262"/>
      <c r="L28" s="262"/>
      <c r="M28" s="262"/>
      <c r="N28" s="262"/>
      <c r="O28" s="262"/>
      <c r="P28" s="150"/>
    </row>
    <row r="29" spans="1:23" ht="18" customHeight="1" x14ac:dyDescent="0.3">
      <c r="A29" s="1"/>
      <c r="B29" s="204"/>
      <c r="C29" s="1"/>
      <c r="D29" s="1"/>
      <c r="E29" s="260"/>
      <c r="F29" s="303" t="s">
        <v>39</v>
      </c>
      <c r="G29" s="304"/>
      <c r="H29" s="236">
        <f>Rekapitulácia!B10</f>
        <v>0</v>
      </c>
      <c r="I29" s="208">
        <f>ROUND(((ROUND(H29,2)*0)/100),2)</f>
        <v>0</v>
      </c>
      <c r="J29" s="196"/>
      <c r="K29" s="262"/>
      <c r="L29" s="262"/>
      <c r="M29" s="262"/>
      <c r="N29" s="262"/>
      <c r="O29" s="262"/>
      <c r="P29" s="150"/>
    </row>
    <row r="30" spans="1:23" ht="18" customHeight="1" x14ac:dyDescent="0.3">
      <c r="A30" s="1"/>
      <c r="B30" s="204"/>
      <c r="C30" s="1"/>
      <c r="D30" s="1"/>
      <c r="E30" s="260"/>
      <c r="F30" s="301" t="s">
        <v>40</v>
      </c>
      <c r="G30" s="302"/>
      <c r="H30" s="229"/>
      <c r="I30" s="252">
        <f>SUM(I27:I29)</f>
        <v>0</v>
      </c>
      <c r="J30" s="268"/>
      <c r="K30" s="262"/>
      <c r="L30" s="262"/>
      <c r="M30" s="262"/>
      <c r="N30" s="262"/>
      <c r="O30" s="262"/>
      <c r="P30" s="151"/>
    </row>
    <row r="31" spans="1:23" ht="18" customHeight="1" x14ac:dyDescent="0.3">
      <c r="A31" s="1"/>
      <c r="B31" s="204"/>
      <c r="C31" s="1"/>
      <c r="D31" s="1"/>
      <c r="E31" s="261"/>
      <c r="F31" s="300"/>
      <c r="G31" s="288"/>
      <c r="H31" s="227"/>
      <c r="I31" s="204"/>
      <c r="J31" s="196"/>
      <c r="K31" s="262"/>
      <c r="L31" s="262"/>
      <c r="M31" s="262"/>
      <c r="N31" s="262"/>
      <c r="O31" s="262"/>
      <c r="P31" s="151"/>
    </row>
    <row r="32" spans="1:23" ht="18" customHeight="1" x14ac:dyDescent="0.3">
      <c r="A32" s="1"/>
      <c r="B32" s="207" t="s">
        <v>50</v>
      </c>
      <c r="C32" s="125"/>
      <c r="D32" s="125"/>
      <c r="E32" s="239" t="s">
        <v>51</v>
      </c>
      <c r="F32" s="226"/>
      <c r="G32" s="125"/>
      <c r="H32" s="130"/>
      <c r="I32" s="125"/>
      <c r="J32" s="267"/>
      <c r="K32" s="262"/>
      <c r="L32" s="262"/>
      <c r="M32" s="262"/>
      <c r="N32" s="262"/>
      <c r="O32" s="262"/>
      <c r="P32" s="151"/>
    </row>
    <row r="33" spans="1:23" ht="18" customHeight="1" x14ac:dyDescent="0.3">
      <c r="A33" s="1"/>
      <c r="B33" s="204"/>
      <c r="C33" s="1"/>
      <c r="D33" s="1"/>
      <c r="E33" s="1"/>
      <c r="F33" s="1"/>
      <c r="G33" s="1"/>
      <c r="H33" s="1"/>
      <c r="I33" s="1"/>
      <c r="J33" s="196"/>
      <c r="K33" s="262"/>
      <c r="L33" s="262"/>
      <c r="M33" s="262"/>
      <c r="N33" s="262"/>
      <c r="O33" s="262"/>
      <c r="P33" s="151"/>
    </row>
    <row r="34" spans="1:23" ht="18" customHeight="1" x14ac:dyDescent="0.3">
      <c r="A34" s="1"/>
      <c r="B34" s="204"/>
      <c r="C34" s="1"/>
      <c r="D34" s="1"/>
      <c r="E34" s="1"/>
      <c r="F34" s="1"/>
      <c r="G34" s="1"/>
      <c r="H34" s="1"/>
      <c r="I34" s="1"/>
      <c r="J34" s="196"/>
      <c r="K34" s="262"/>
      <c r="L34" s="262"/>
      <c r="M34" s="262"/>
      <c r="N34" s="262"/>
      <c r="O34" s="262"/>
      <c r="P34" s="151"/>
    </row>
    <row r="35" spans="1:23" ht="18" customHeight="1" x14ac:dyDescent="0.3">
      <c r="A35" s="1"/>
      <c r="B35" s="204"/>
      <c r="C35" s="1"/>
      <c r="D35" s="1"/>
      <c r="E35" s="1"/>
      <c r="F35" s="1"/>
      <c r="G35" s="1"/>
      <c r="H35" s="1"/>
      <c r="I35" s="1"/>
      <c r="J35" s="196"/>
      <c r="K35" s="262"/>
      <c r="L35" s="262"/>
      <c r="M35" s="262"/>
      <c r="N35" s="262"/>
      <c r="O35" s="262"/>
      <c r="P35" s="151"/>
    </row>
    <row r="36" spans="1:23" ht="18" customHeight="1" x14ac:dyDescent="0.3">
      <c r="A36" s="1"/>
      <c r="B36" s="204"/>
      <c r="C36" s="1"/>
      <c r="D36" s="1"/>
      <c r="E36" s="1"/>
      <c r="F36" s="1"/>
      <c r="G36" s="1"/>
      <c r="H36" s="1"/>
      <c r="I36" s="1"/>
      <c r="J36" s="196"/>
      <c r="K36" s="262"/>
      <c r="L36" s="262"/>
      <c r="M36" s="262"/>
      <c r="N36" s="262"/>
      <c r="O36" s="262"/>
      <c r="P36" s="151"/>
    </row>
    <row r="37" spans="1:23" ht="18" customHeight="1" x14ac:dyDescent="0.3">
      <c r="A37" s="1"/>
      <c r="B37" s="204"/>
      <c r="C37" s="1"/>
      <c r="D37" s="1"/>
      <c r="E37" s="1"/>
      <c r="F37" s="1"/>
      <c r="G37" s="1"/>
      <c r="H37" s="1"/>
      <c r="I37" s="1"/>
      <c r="J37" s="196"/>
      <c r="K37" s="262"/>
      <c r="L37" s="262"/>
      <c r="M37" s="262"/>
      <c r="N37" s="262"/>
      <c r="O37" s="262"/>
      <c r="P37" s="151"/>
    </row>
    <row r="38" spans="1:23" ht="18" customHeight="1" x14ac:dyDescent="0.3">
      <c r="A38" s="1"/>
      <c r="B38" s="263"/>
      <c r="C38" s="264"/>
      <c r="D38" s="264"/>
      <c r="E38" s="264"/>
      <c r="F38" s="264"/>
      <c r="G38" s="264"/>
      <c r="H38" s="264"/>
      <c r="I38" s="264"/>
      <c r="J38" s="269"/>
      <c r="K38" s="262"/>
      <c r="L38" s="262"/>
      <c r="M38" s="262"/>
      <c r="N38" s="262"/>
      <c r="O38" s="262"/>
      <c r="P38" s="151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A551-2436-46AB-8E62-238B50336DDE}">
  <dimension ref="A1:AA113"/>
  <sheetViews>
    <sheetView workbookViewId="0">
      <pane ySplit="1" topLeftCell="A90" activePane="bottomLeft" state="frozen"/>
      <selection pane="bottomLeft" activeCell="H79" sqref="H79:H110"/>
    </sheetView>
  </sheetViews>
  <sheetFormatPr defaultColWidth="0" defaultRowHeight="14.4" x14ac:dyDescent="0.3"/>
  <cols>
    <col min="1" max="1" width="1.77734375" customWidth="1"/>
    <col min="2" max="2" width="4.77734375" customWidth="1"/>
    <col min="3" max="3" width="12.77734375" customWidth="1"/>
    <col min="4" max="5" width="22.77734375" customWidth="1"/>
    <col min="6" max="7" width="9.77734375" customWidth="1"/>
    <col min="8" max="8" width="7.44140625" customWidth="1"/>
    <col min="9" max="9" width="12.77734375" customWidth="1"/>
    <col min="10" max="10" width="10.77734375" hidden="1" customWidth="1"/>
    <col min="11" max="15" width="0" hidden="1" customWidth="1"/>
    <col min="16" max="16" width="9.77734375" customWidth="1"/>
    <col min="17" max="18" width="0" hidden="1" customWidth="1"/>
    <col min="19" max="19" width="7.77734375" customWidth="1"/>
    <col min="20" max="21" width="0" hidden="1" customWidth="1"/>
    <col min="22" max="22" width="7.77734375" customWidth="1"/>
    <col min="23" max="23" width="2.77734375" customWidth="1"/>
    <col min="24" max="26" width="0" hidden="1" customWidth="1"/>
    <col min="27" max="27" width="8.88671875" hidden="1" customWidth="1"/>
  </cols>
  <sheetData>
    <row r="1" spans="1:23" ht="34.950000000000003" customHeight="1" x14ac:dyDescent="0.3">
      <c r="A1" s="11"/>
      <c r="B1" s="308" t="s">
        <v>13</v>
      </c>
      <c r="C1" s="309"/>
      <c r="D1" s="11"/>
      <c r="E1" s="310" t="s">
        <v>0</v>
      </c>
      <c r="F1" s="311"/>
      <c r="G1" s="12"/>
      <c r="H1" s="367" t="s">
        <v>64</v>
      </c>
      <c r="I1" s="309"/>
      <c r="J1" s="159"/>
      <c r="K1" s="160"/>
      <c r="L1" s="160"/>
      <c r="M1" s="160"/>
      <c r="N1" s="160"/>
      <c r="O1" s="160"/>
      <c r="P1" s="161"/>
      <c r="Q1" s="110"/>
      <c r="R1" s="110"/>
      <c r="S1" s="110"/>
      <c r="T1" s="110"/>
      <c r="U1" s="110"/>
      <c r="V1" s="110"/>
      <c r="W1" s="52">
        <v>30.126000000000001</v>
      </c>
    </row>
    <row r="2" spans="1:23" ht="34.950000000000003" customHeight="1" x14ac:dyDescent="0.3">
      <c r="A2" s="14"/>
      <c r="B2" s="312" t="s">
        <v>13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4"/>
      <c r="R2" s="314"/>
      <c r="S2" s="314"/>
      <c r="T2" s="314"/>
      <c r="U2" s="314"/>
      <c r="V2" s="315"/>
      <c r="W2" s="52"/>
    </row>
    <row r="3" spans="1:23" ht="18" customHeight="1" x14ac:dyDescent="0.3">
      <c r="A3" s="14"/>
      <c r="B3" s="316" t="s">
        <v>14</v>
      </c>
      <c r="C3" s="317"/>
      <c r="D3" s="317"/>
      <c r="E3" s="317"/>
      <c r="F3" s="317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9"/>
      <c r="W3" s="52"/>
    </row>
    <row r="4" spans="1:23" ht="18" customHeight="1" x14ac:dyDescent="0.3">
      <c r="A4" s="14"/>
      <c r="B4" s="42" t="s">
        <v>15</v>
      </c>
      <c r="C4" s="31"/>
      <c r="D4" s="24"/>
      <c r="E4" s="24"/>
      <c r="F4" s="43" t="s">
        <v>16</v>
      </c>
      <c r="G4" s="24"/>
      <c r="H4" s="24"/>
      <c r="I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111"/>
      <c r="W4" s="52"/>
    </row>
    <row r="5" spans="1:23" ht="18" customHeight="1" x14ac:dyDescent="0.3">
      <c r="A5" s="14"/>
      <c r="B5" s="39"/>
      <c r="C5" s="31"/>
      <c r="D5" s="24"/>
      <c r="E5" s="24"/>
      <c r="F5" s="43" t="s">
        <v>17</v>
      </c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11"/>
      <c r="W5" s="52"/>
    </row>
    <row r="6" spans="1:23" ht="18" customHeight="1" x14ac:dyDescent="0.3">
      <c r="A6" s="14"/>
      <c r="B6" s="44" t="s">
        <v>18</v>
      </c>
      <c r="C6" s="31"/>
      <c r="D6" s="43" t="s">
        <v>19</v>
      </c>
      <c r="E6" s="24"/>
      <c r="F6" s="43" t="s">
        <v>20</v>
      </c>
      <c r="G6" s="43" t="s">
        <v>21</v>
      </c>
      <c r="H6" s="24"/>
      <c r="I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11"/>
      <c r="W6" s="52"/>
    </row>
    <row r="7" spans="1:23" ht="19.95" customHeight="1" x14ac:dyDescent="0.3">
      <c r="A7" s="14"/>
      <c r="B7" s="320" t="s">
        <v>22</v>
      </c>
      <c r="C7" s="321"/>
      <c r="D7" s="321"/>
      <c r="E7" s="321"/>
      <c r="F7" s="321"/>
      <c r="G7" s="321"/>
      <c r="H7" s="322"/>
      <c r="I7" s="46"/>
      <c r="J7" s="4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111"/>
      <c r="W7" s="52"/>
    </row>
    <row r="8" spans="1:23" ht="18" customHeight="1" x14ac:dyDescent="0.3">
      <c r="A8" s="14"/>
      <c r="B8" s="48" t="s">
        <v>25</v>
      </c>
      <c r="C8" s="45"/>
      <c r="D8" s="27"/>
      <c r="E8" s="27"/>
      <c r="F8" s="49" t="s">
        <v>26</v>
      </c>
      <c r="G8" s="27"/>
      <c r="H8" s="27"/>
      <c r="I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1"/>
      <c r="W8" s="52"/>
    </row>
    <row r="9" spans="1:23" ht="19.95" customHeight="1" x14ac:dyDescent="0.3">
      <c r="A9" s="14"/>
      <c r="B9" s="305" t="s">
        <v>23</v>
      </c>
      <c r="C9" s="306"/>
      <c r="D9" s="306"/>
      <c r="E9" s="306"/>
      <c r="F9" s="306"/>
      <c r="G9" s="306"/>
      <c r="H9" s="307"/>
      <c r="I9" s="47"/>
      <c r="J9" s="4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111"/>
      <c r="W9" s="52"/>
    </row>
    <row r="10" spans="1:23" ht="18" customHeight="1" x14ac:dyDescent="0.3">
      <c r="A10" s="14"/>
      <c r="B10" s="44" t="s">
        <v>25</v>
      </c>
      <c r="C10" s="31"/>
      <c r="D10" s="24"/>
      <c r="E10" s="24"/>
      <c r="F10" s="43" t="s">
        <v>26</v>
      </c>
      <c r="G10" s="24"/>
      <c r="H10" s="24"/>
      <c r="I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11"/>
      <c r="W10" s="52"/>
    </row>
    <row r="11" spans="1:23" ht="19.95" customHeight="1" x14ac:dyDescent="0.3">
      <c r="A11" s="14"/>
      <c r="B11" s="305" t="s">
        <v>24</v>
      </c>
      <c r="C11" s="306"/>
      <c r="D11" s="306"/>
      <c r="E11" s="306"/>
      <c r="F11" s="306"/>
      <c r="G11" s="306"/>
      <c r="H11" s="307"/>
      <c r="I11" s="47"/>
      <c r="J11" s="4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11"/>
      <c r="W11" s="52"/>
    </row>
    <row r="12" spans="1:23" ht="18" customHeight="1" x14ac:dyDescent="0.3">
      <c r="A12" s="14"/>
      <c r="B12" s="44" t="s">
        <v>25</v>
      </c>
      <c r="C12" s="31"/>
      <c r="D12" s="24"/>
      <c r="E12" s="24"/>
      <c r="F12" s="43" t="s">
        <v>26</v>
      </c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52"/>
    </row>
    <row r="13" spans="1:23" ht="18" customHeight="1" x14ac:dyDescent="0.3">
      <c r="A13" s="14"/>
      <c r="B13" s="38"/>
      <c r="C13" s="30"/>
      <c r="D13" s="20"/>
      <c r="E13" s="20"/>
      <c r="F13" s="20"/>
      <c r="G13" s="20"/>
      <c r="H13" s="20"/>
      <c r="I13" s="31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1"/>
      <c r="W13" s="52"/>
    </row>
    <row r="14" spans="1:23" ht="18" customHeight="1" x14ac:dyDescent="0.3">
      <c r="A14" s="14"/>
      <c r="B14" s="53" t="s">
        <v>6</v>
      </c>
      <c r="C14" s="61" t="s">
        <v>47</v>
      </c>
      <c r="D14" s="60" t="s">
        <v>48</v>
      </c>
      <c r="E14" s="65" t="s">
        <v>49</v>
      </c>
      <c r="F14" s="326" t="s">
        <v>33</v>
      </c>
      <c r="G14" s="327"/>
      <c r="H14" s="328"/>
      <c r="I14" s="31"/>
      <c r="J14" s="24"/>
      <c r="K14" s="25"/>
      <c r="L14" s="25"/>
      <c r="M14" s="25"/>
      <c r="N14" s="25"/>
      <c r="O14" s="72"/>
      <c r="P14" s="80">
        <v>0</v>
      </c>
      <c r="Q14" s="76"/>
      <c r="R14" s="25"/>
      <c r="S14" s="25"/>
      <c r="T14" s="25"/>
      <c r="U14" s="25"/>
      <c r="V14" s="111"/>
      <c r="W14" s="52"/>
    </row>
    <row r="15" spans="1:23" ht="18" customHeight="1" x14ac:dyDescent="0.3">
      <c r="A15" s="14"/>
      <c r="B15" s="54" t="s">
        <v>27</v>
      </c>
      <c r="C15" s="62">
        <f>'SO 15642'!E60</f>
        <v>0</v>
      </c>
      <c r="D15" s="57">
        <f>'SO 15642'!F60</f>
        <v>0</v>
      </c>
      <c r="E15" s="66">
        <f>'SO 15642'!G60</f>
        <v>0</v>
      </c>
      <c r="F15" s="329"/>
      <c r="G15" s="330"/>
      <c r="H15" s="325"/>
      <c r="I15" s="24"/>
      <c r="J15" s="24"/>
      <c r="K15" s="25"/>
      <c r="L15" s="25"/>
      <c r="M15" s="25"/>
      <c r="N15" s="25"/>
      <c r="O15" s="72"/>
      <c r="P15" s="81"/>
      <c r="Q15" s="76"/>
      <c r="R15" s="25"/>
      <c r="S15" s="25"/>
      <c r="T15" s="25"/>
      <c r="U15" s="25"/>
      <c r="V15" s="111"/>
      <c r="W15" s="52"/>
    </row>
    <row r="16" spans="1:23" ht="18" customHeight="1" x14ac:dyDescent="0.3">
      <c r="A16" s="14"/>
      <c r="B16" s="53" t="s">
        <v>28</v>
      </c>
      <c r="C16" s="90"/>
      <c r="D16" s="91"/>
      <c r="E16" s="92"/>
      <c r="F16" s="331" t="s">
        <v>34</v>
      </c>
      <c r="G16" s="330"/>
      <c r="H16" s="325"/>
      <c r="I16" s="24"/>
      <c r="J16" s="24"/>
      <c r="K16" s="25"/>
      <c r="L16" s="25"/>
      <c r="M16" s="25"/>
      <c r="N16" s="25"/>
      <c r="O16" s="72"/>
      <c r="P16" s="82">
        <f>(SUM(Z77:Z112))</f>
        <v>0</v>
      </c>
      <c r="Q16" s="76"/>
      <c r="R16" s="25"/>
      <c r="S16" s="25"/>
      <c r="T16" s="25"/>
      <c r="U16" s="25"/>
      <c r="V16" s="111"/>
      <c r="W16" s="52"/>
    </row>
    <row r="17" spans="1:26" ht="18" customHeight="1" x14ac:dyDescent="0.3">
      <c r="A17" s="14"/>
      <c r="B17" s="54" t="s">
        <v>29</v>
      </c>
      <c r="C17" s="62"/>
      <c r="D17" s="57"/>
      <c r="E17" s="66"/>
      <c r="F17" s="332" t="s">
        <v>35</v>
      </c>
      <c r="G17" s="330"/>
      <c r="H17" s="325"/>
      <c r="I17" s="24"/>
      <c r="J17" s="24"/>
      <c r="K17" s="25"/>
      <c r="L17" s="25"/>
      <c r="M17" s="25"/>
      <c r="N17" s="25"/>
      <c r="O17" s="72"/>
      <c r="P17" s="82">
        <f>(SUM(Y77:Y112))</f>
        <v>0</v>
      </c>
      <c r="Q17" s="76"/>
      <c r="R17" s="25"/>
      <c r="S17" s="25"/>
      <c r="T17" s="25"/>
      <c r="U17" s="25"/>
      <c r="V17" s="111"/>
      <c r="W17" s="52"/>
    </row>
    <row r="18" spans="1:26" ht="18" customHeight="1" x14ac:dyDescent="0.3">
      <c r="A18" s="14"/>
      <c r="B18" s="55" t="s">
        <v>30</v>
      </c>
      <c r="C18" s="63"/>
      <c r="D18" s="58"/>
      <c r="E18" s="67"/>
      <c r="F18" s="333"/>
      <c r="G18" s="324"/>
      <c r="H18" s="325"/>
      <c r="I18" s="24"/>
      <c r="J18" s="24"/>
      <c r="K18" s="25"/>
      <c r="L18" s="25"/>
      <c r="M18" s="25"/>
      <c r="N18" s="25"/>
      <c r="O18" s="72"/>
      <c r="P18" s="81"/>
      <c r="Q18" s="76"/>
      <c r="R18" s="25"/>
      <c r="S18" s="25"/>
      <c r="T18" s="25"/>
      <c r="U18" s="25"/>
      <c r="V18" s="111"/>
      <c r="W18" s="52"/>
    </row>
    <row r="19" spans="1:26" ht="18" customHeight="1" x14ac:dyDescent="0.3">
      <c r="A19" s="14"/>
      <c r="B19" s="55" t="s">
        <v>31</v>
      </c>
      <c r="C19" s="64"/>
      <c r="D19" s="59"/>
      <c r="E19" s="67"/>
      <c r="F19" s="334"/>
      <c r="G19" s="335"/>
      <c r="H19" s="336"/>
      <c r="I19" s="24"/>
      <c r="J19" s="24"/>
      <c r="K19" s="25"/>
      <c r="L19" s="25"/>
      <c r="M19" s="25"/>
      <c r="N19" s="25"/>
      <c r="O19" s="72"/>
      <c r="P19" s="81"/>
      <c r="Q19" s="76"/>
      <c r="R19" s="25"/>
      <c r="S19" s="25"/>
      <c r="T19" s="25"/>
      <c r="U19" s="25"/>
      <c r="V19" s="111"/>
      <c r="W19" s="52"/>
    </row>
    <row r="20" spans="1:26" ht="18" customHeight="1" x14ac:dyDescent="0.3">
      <c r="A20" s="14"/>
      <c r="B20" s="51" t="s">
        <v>32</v>
      </c>
      <c r="C20" s="56"/>
      <c r="D20" s="93"/>
      <c r="E20" s="94">
        <f>SUM(E15:E19)</f>
        <v>0</v>
      </c>
      <c r="F20" s="337" t="s">
        <v>32</v>
      </c>
      <c r="G20" s="338"/>
      <c r="H20" s="328"/>
      <c r="I20" s="31"/>
      <c r="J20" s="24"/>
      <c r="K20" s="25"/>
      <c r="L20" s="25"/>
      <c r="M20" s="25"/>
      <c r="N20" s="25"/>
      <c r="O20" s="72"/>
      <c r="P20" s="83">
        <f>SUM(P14:P19)</f>
        <v>0</v>
      </c>
      <c r="Q20" s="76"/>
      <c r="R20" s="25"/>
      <c r="S20" s="25"/>
      <c r="T20" s="25"/>
      <c r="U20" s="25"/>
      <c r="V20" s="111"/>
      <c r="W20" s="52"/>
    </row>
    <row r="21" spans="1:26" ht="18" customHeight="1" x14ac:dyDescent="0.3">
      <c r="A21" s="14"/>
      <c r="B21" s="48" t="s">
        <v>41</v>
      </c>
      <c r="C21" s="50"/>
      <c r="D21" s="89"/>
      <c r="E21" s="68">
        <f>((E15*U22*0)+(E16*V22*0)+(E17*W22*0))/100</f>
        <v>0</v>
      </c>
      <c r="F21" s="339" t="s">
        <v>44</v>
      </c>
      <c r="G21" s="330"/>
      <c r="H21" s="325"/>
      <c r="I21" s="24"/>
      <c r="J21" s="24"/>
      <c r="K21" s="25"/>
      <c r="L21" s="25"/>
      <c r="M21" s="25"/>
      <c r="N21" s="25"/>
      <c r="O21" s="72"/>
      <c r="P21" s="82">
        <f>((E15*X22*0)+(E16*Y22*0)+(E17*Z22*0))/100</f>
        <v>0</v>
      </c>
      <c r="Q21" s="76"/>
      <c r="R21" s="25"/>
      <c r="S21" s="25"/>
      <c r="T21" s="25"/>
      <c r="U21" s="25"/>
      <c r="V21" s="111"/>
      <c r="W21" s="52"/>
    </row>
    <row r="22" spans="1:26" ht="18" customHeight="1" x14ac:dyDescent="0.3">
      <c r="A22" s="14"/>
      <c r="B22" s="44" t="s">
        <v>42</v>
      </c>
      <c r="C22" s="33"/>
      <c r="D22" s="70"/>
      <c r="E22" s="69">
        <f>((E15*U23*0)+(E16*V23*0)+(E17*W23*0))/100</f>
        <v>0</v>
      </c>
      <c r="F22" s="339" t="s">
        <v>45</v>
      </c>
      <c r="G22" s="330"/>
      <c r="H22" s="325"/>
      <c r="I22" s="24"/>
      <c r="J22" s="24"/>
      <c r="K22" s="25"/>
      <c r="L22" s="25"/>
      <c r="M22" s="25"/>
      <c r="N22" s="25"/>
      <c r="O22" s="72"/>
      <c r="P22" s="82">
        <f>((E15*X23*0)+(E16*Y23*0)+(E17*Z23*0))/100</f>
        <v>0</v>
      </c>
      <c r="Q22" s="76"/>
      <c r="R22" s="25"/>
      <c r="S22" s="25"/>
      <c r="T22" s="25"/>
      <c r="U22" s="25">
        <v>1</v>
      </c>
      <c r="V22" s="112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4"/>
      <c r="B23" s="44" t="s">
        <v>43</v>
      </c>
      <c r="C23" s="33"/>
      <c r="D23" s="70"/>
      <c r="E23" s="69">
        <f>((E15*U24*0)+(E16*V24*0)+(E17*W24*0))/100</f>
        <v>0</v>
      </c>
      <c r="F23" s="339" t="s">
        <v>46</v>
      </c>
      <c r="G23" s="330"/>
      <c r="H23" s="325"/>
      <c r="I23" s="24"/>
      <c r="J23" s="24"/>
      <c r="K23" s="25"/>
      <c r="L23" s="25"/>
      <c r="M23" s="25"/>
      <c r="N23" s="25"/>
      <c r="O23" s="72"/>
      <c r="P23" s="82">
        <f>((E15*X24*0)+(E16*Y24*0)+(E17*Z24*0))/100</f>
        <v>0</v>
      </c>
      <c r="Q23" s="76"/>
      <c r="R23" s="25"/>
      <c r="S23" s="25"/>
      <c r="T23" s="25"/>
      <c r="U23" s="25">
        <v>1</v>
      </c>
      <c r="V23" s="112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4"/>
      <c r="B24" s="39"/>
      <c r="C24" s="33"/>
      <c r="D24" s="70"/>
      <c r="E24" s="70"/>
      <c r="F24" s="323"/>
      <c r="G24" s="324"/>
      <c r="H24" s="325"/>
      <c r="I24" s="24"/>
      <c r="J24" s="24"/>
      <c r="K24" s="25"/>
      <c r="L24" s="25"/>
      <c r="M24" s="25"/>
      <c r="N24" s="25"/>
      <c r="O24" s="72"/>
      <c r="P24" s="84"/>
      <c r="Q24" s="76"/>
      <c r="R24" s="25"/>
      <c r="S24" s="25"/>
      <c r="T24" s="25"/>
      <c r="U24" s="25">
        <v>1</v>
      </c>
      <c r="V24" s="112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4"/>
      <c r="B25" s="44"/>
      <c r="C25" s="33"/>
      <c r="D25" s="70"/>
      <c r="E25" s="70"/>
      <c r="F25" s="381" t="s">
        <v>32</v>
      </c>
      <c r="G25" s="335"/>
      <c r="H25" s="325"/>
      <c r="I25" s="24"/>
      <c r="J25" s="24"/>
      <c r="K25" s="25"/>
      <c r="L25" s="25"/>
      <c r="M25" s="25"/>
      <c r="N25" s="25"/>
      <c r="O25" s="72"/>
      <c r="P25" s="83">
        <f>SUM(E21:E24)+SUM(P21:P24)</f>
        <v>0</v>
      </c>
      <c r="Q25" s="76"/>
      <c r="R25" s="25"/>
      <c r="S25" s="25"/>
      <c r="T25" s="25"/>
      <c r="U25" s="25"/>
      <c r="V25" s="111"/>
      <c r="W25" s="52"/>
    </row>
    <row r="26" spans="1:26" ht="18" customHeight="1" x14ac:dyDescent="0.3">
      <c r="A26" s="14"/>
      <c r="B26" s="108" t="s">
        <v>52</v>
      </c>
      <c r="C26" s="96"/>
      <c r="D26" s="98"/>
      <c r="E26" s="104"/>
      <c r="F26" s="337" t="s">
        <v>36</v>
      </c>
      <c r="G26" s="340"/>
      <c r="H26" s="341"/>
      <c r="I26" s="22"/>
      <c r="J26" s="22"/>
      <c r="K26" s="23"/>
      <c r="L26" s="23"/>
      <c r="M26" s="23"/>
      <c r="N26" s="23"/>
      <c r="O26" s="73"/>
      <c r="P26" s="85"/>
      <c r="Q26" s="77"/>
      <c r="R26" s="23"/>
      <c r="S26" s="23"/>
      <c r="T26" s="23"/>
      <c r="U26" s="23"/>
      <c r="V26" s="113"/>
      <c r="W26" s="52"/>
    </row>
    <row r="27" spans="1:26" ht="18" customHeight="1" x14ac:dyDescent="0.3">
      <c r="A27" s="14"/>
      <c r="B27" s="40"/>
      <c r="C27" s="35"/>
      <c r="D27" s="71"/>
      <c r="E27" s="105"/>
      <c r="F27" s="342" t="s">
        <v>37</v>
      </c>
      <c r="G27" s="343"/>
      <c r="H27" s="344"/>
      <c r="I27" s="27"/>
      <c r="J27" s="27"/>
      <c r="K27" s="28"/>
      <c r="L27" s="28"/>
      <c r="M27" s="28"/>
      <c r="N27" s="28"/>
      <c r="O27" s="74"/>
      <c r="P27" s="86">
        <f>E20+P20+E25+P25</f>
        <v>0</v>
      </c>
      <c r="Q27" s="78"/>
      <c r="R27" s="28"/>
      <c r="S27" s="28"/>
      <c r="T27" s="28"/>
      <c r="U27" s="28"/>
      <c r="V27" s="114"/>
      <c r="W27" s="52"/>
    </row>
    <row r="28" spans="1:26" ht="18" customHeight="1" x14ac:dyDescent="0.3">
      <c r="A28" s="14"/>
      <c r="B28" s="41"/>
      <c r="C28" s="36"/>
      <c r="D28" s="14"/>
      <c r="E28" s="106"/>
      <c r="F28" s="345" t="s">
        <v>38</v>
      </c>
      <c r="G28" s="346"/>
      <c r="H28" s="214">
        <f>P27-SUM('SO 15642'!K77:'SO 15642'!K112)</f>
        <v>0</v>
      </c>
      <c r="I28" s="20"/>
      <c r="J28" s="20"/>
      <c r="K28" s="21"/>
      <c r="L28" s="21"/>
      <c r="M28" s="21"/>
      <c r="N28" s="21"/>
      <c r="O28" s="75"/>
      <c r="P28" s="87">
        <f>ROUND(((ROUND(H28,2)*20)*1/100),2)</f>
        <v>0</v>
      </c>
      <c r="Q28" s="79"/>
      <c r="R28" s="21"/>
      <c r="S28" s="21"/>
      <c r="T28" s="21"/>
      <c r="U28" s="21"/>
      <c r="V28" s="115"/>
      <c r="W28" s="52"/>
    </row>
    <row r="29" spans="1:26" ht="18" customHeight="1" x14ac:dyDescent="0.3">
      <c r="A29" s="14"/>
      <c r="B29" s="41"/>
      <c r="C29" s="36"/>
      <c r="D29" s="14"/>
      <c r="E29" s="106"/>
      <c r="F29" s="347" t="s">
        <v>39</v>
      </c>
      <c r="G29" s="348"/>
      <c r="H29" s="32">
        <f>SUM('SO 15642'!K77:'SO 15642'!K112)</f>
        <v>0</v>
      </c>
      <c r="I29" s="24"/>
      <c r="J29" s="24"/>
      <c r="K29" s="25"/>
      <c r="L29" s="25"/>
      <c r="M29" s="25"/>
      <c r="N29" s="25"/>
      <c r="O29" s="72"/>
      <c r="P29" s="80">
        <f>ROUND(((ROUND(H29,2)*0)/100),2)</f>
        <v>0</v>
      </c>
      <c r="Q29" s="76"/>
      <c r="R29" s="25"/>
      <c r="S29" s="25"/>
      <c r="T29" s="25"/>
      <c r="U29" s="25"/>
      <c r="V29" s="111"/>
      <c r="W29" s="52"/>
    </row>
    <row r="30" spans="1:26" ht="18" customHeight="1" x14ac:dyDescent="0.3">
      <c r="A30" s="14"/>
      <c r="B30" s="41"/>
      <c r="C30" s="36"/>
      <c r="D30" s="14"/>
      <c r="E30" s="106"/>
      <c r="F30" s="349" t="s">
        <v>40</v>
      </c>
      <c r="G30" s="350"/>
      <c r="H30" s="101"/>
      <c r="I30" s="102"/>
      <c r="J30" s="20"/>
      <c r="K30" s="21"/>
      <c r="L30" s="21"/>
      <c r="M30" s="21"/>
      <c r="N30" s="21"/>
      <c r="O30" s="75"/>
      <c r="P30" s="103">
        <f>SUM(P27:P29)</f>
        <v>0</v>
      </c>
      <c r="Q30" s="76"/>
      <c r="R30" s="25"/>
      <c r="S30" s="25"/>
      <c r="T30" s="25"/>
      <c r="U30" s="25"/>
      <c r="V30" s="111"/>
      <c r="W30" s="52"/>
    </row>
    <row r="31" spans="1:26" ht="18" customHeight="1" x14ac:dyDescent="0.3">
      <c r="A31" s="14"/>
      <c r="B31" s="37"/>
      <c r="C31" s="29"/>
      <c r="D31" s="99"/>
      <c r="E31" s="107"/>
      <c r="F31" s="343"/>
      <c r="G31" s="371"/>
      <c r="H31" s="33"/>
      <c r="I31" s="24"/>
      <c r="J31" s="24"/>
      <c r="K31" s="25"/>
      <c r="L31" s="25"/>
      <c r="M31" s="25"/>
      <c r="N31" s="25"/>
      <c r="O31" s="72"/>
      <c r="P31" s="88"/>
      <c r="Q31" s="76"/>
      <c r="R31" s="25"/>
      <c r="S31" s="25"/>
      <c r="T31" s="25"/>
      <c r="U31" s="25"/>
      <c r="V31" s="111"/>
      <c r="W31" s="52"/>
    </row>
    <row r="32" spans="1:26" ht="18" customHeight="1" x14ac:dyDescent="0.3">
      <c r="A32" s="14"/>
      <c r="B32" s="108" t="s">
        <v>50</v>
      </c>
      <c r="C32" s="100"/>
      <c r="D32" s="18"/>
      <c r="E32" s="109" t="s">
        <v>51</v>
      </c>
      <c r="F32" s="71"/>
      <c r="G32" s="18"/>
      <c r="H32" s="34"/>
      <c r="I32" s="22"/>
      <c r="J32" s="22"/>
      <c r="K32" s="23"/>
      <c r="L32" s="23"/>
      <c r="M32" s="23"/>
      <c r="N32" s="23"/>
      <c r="O32" s="23"/>
      <c r="P32" s="17"/>
      <c r="Q32" s="23"/>
      <c r="R32" s="23"/>
      <c r="S32" s="23"/>
      <c r="T32" s="23"/>
      <c r="U32" s="23"/>
      <c r="V32" s="113"/>
      <c r="W32" s="52"/>
    </row>
    <row r="33" spans="1:23" ht="18" customHeight="1" x14ac:dyDescent="0.3">
      <c r="A33" s="14"/>
      <c r="B33" s="40"/>
      <c r="C33" s="35"/>
      <c r="D33" s="16"/>
      <c r="E33" s="16"/>
      <c r="F33" s="16"/>
      <c r="G33" s="16"/>
      <c r="H33" s="16"/>
      <c r="I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6"/>
      <c r="W33" s="52"/>
    </row>
    <row r="34" spans="1:23" ht="18" customHeight="1" x14ac:dyDescent="0.3">
      <c r="A34" s="14"/>
      <c r="B34" s="41"/>
      <c r="C34" s="36"/>
      <c r="D34" s="3"/>
      <c r="E34" s="3"/>
      <c r="F34" s="3"/>
      <c r="G34" s="3"/>
      <c r="H34" s="3"/>
      <c r="I34" s="3"/>
      <c r="J34" s="3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7"/>
      <c r="W34" s="52"/>
    </row>
    <row r="35" spans="1:23" ht="18" customHeight="1" x14ac:dyDescent="0.3">
      <c r="A35" s="14"/>
      <c r="B35" s="41"/>
      <c r="C35" s="36"/>
      <c r="D35" s="3"/>
      <c r="E35" s="3"/>
      <c r="F35" s="3"/>
      <c r="G35" s="3"/>
      <c r="H35" s="3"/>
      <c r="I35" s="3"/>
      <c r="J35" s="3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7"/>
      <c r="W35" s="52"/>
    </row>
    <row r="36" spans="1:23" ht="18" customHeight="1" x14ac:dyDescent="0.3">
      <c r="A36" s="14"/>
      <c r="B36" s="41"/>
      <c r="C36" s="36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7"/>
      <c r="W36" s="52"/>
    </row>
    <row r="37" spans="1:23" ht="18" customHeight="1" x14ac:dyDescent="0.3">
      <c r="A37" s="14"/>
      <c r="B37" s="37"/>
      <c r="C37" s="29"/>
      <c r="D37" s="8"/>
      <c r="E37" s="8"/>
      <c r="F37" s="8"/>
      <c r="G37" s="8"/>
      <c r="H37" s="8"/>
      <c r="I37" s="8"/>
      <c r="J37" s="8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18"/>
      <c r="W37" s="52"/>
    </row>
    <row r="38" spans="1:23" ht="18" customHeight="1" x14ac:dyDescent="0.3">
      <c r="A38" s="14"/>
      <c r="B38" s="119"/>
      <c r="C38" s="120"/>
      <c r="D38" s="121"/>
      <c r="E38" s="121"/>
      <c r="F38" s="121"/>
      <c r="G38" s="121"/>
      <c r="H38" s="121"/>
      <c r="I38" s="121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  <c r="W38" s="52"/>
    </row>
    <row r="39" spans="1:23" ht="18" customHeight="1" x14ac:dyDescent="0.3">
      <c r="A39" s="14"/>
      <c r="B39" s="41"/>
      <c r="C39" s="3"/>
      <c r="D39" s="3"/>
      <c r="E39" s="3"/>
      <c r="F39" s="3"/>
      <c r="G39" s="3"/>
      <c r="H39" s="3"/>
      <c r="I39" s="3"/>
      <c r="J39" s="3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12"/>
    </row>
    <row r="40" spans="1:23" ht="18" customHeight="1" x14ac:dyDescent="0.3">
      <c r="A40" s="14"/>
      <c r="B40" s="41"/>
      <c r="C40" s="3"/>
      <c r="D40" s="3"/>
      <c r="E40" s="3"/>
      <c r="F40" s="3"/>
      <c r="G40" s="3"/>
      <c r="H40" s="3"/>
      <c r="I40" s="3"/>
      <c r="J40" s="3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12"/>
    </row>
    <row r="41" spans="1:23" x14ac:dyDescent="0.3">
      <c r="A41" s="14"/>
      <c r="B41" s="41"/>
      <c r="C41" s="3"/>
      <c r="D41" s="3"/>
      <c r="E41" s="3"/>
      <c r="F41" s="3"/>
      <c r="G41" s="3"/>
      <c r="H41" s="3"/>
      <c r="I41" s="3"/>
      <c r="J41" s="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12"/>
    </row>
    <row r="42" spans="1:23" x14ac:dyDescent="0.3">
      <c r="A42" s="129"/>
      <c r="B42" s="20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12"/>
    </row>
    <row r="43" spans="1:23" x14ac:dyDescent="0.3">
      <c r="A43" s="129"/>
      <c r="B43" s="20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52"/>
    </row>
    <row r="44" spans="1:23" ht="34.950000000000003" customHeight="1" x14ac:dyDescent="0.3">
      <c r="A44" s="129"/>
      <c r="B44" s="374" t="s">
        <v>0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6"/>
      <c r="W44" s="52"/>
    </row>
    <row r="45" spans="1:23" x14ac:dyDescent="0.3">
      <c r="A45" s="129"/>
      <c r="B45" s="202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16"/>
      <c r="W45" s="52"/>
    </row>
    <row r="46" spans="1:23" ht="19.95" customHeight="1" x14ac:dyDescent="0.3">
      <c r="A46" s="199"/>
      <c r="B46" s="351" t="s">
        <v>22</v>
      </c>
      <c r="C46" s="352"/>
      <c r="D46" s="352"/>
      <c r="E46" s="353"/>
      <c r="F46" s="377" t="s">
        <v>19</v>
      </c>
      <c r="G46" s="352"/>
      <c r="H46" s="353"/>
      <c r="I46" s="128"/>
      <c r="J46" s="3"/>
      <c r="K46" s="3"/>
      <c r="L46" s="3"/>
      <c r="M46" s="3"/>
      <c r="N46" s="3"/>
      <c r="O46" s="3"/>
      <c r="P46" s="3"/>
      <c r="Q46" s="10"/>
      <c r="R46" s="10"/>
      <c r="S46" s="10"/>
      <c r="T46" s="10"/>
      <c r="U46" s="10"/>
      <c r="V46" s="117"/>
      <c r="W46" s="52"/>
    </row>
    <row r="47" spans="1:23" ht="19.95" customHeight="1" x14ac:dyDescent="0.3">
      <c r="A47" s="199"/>
      <c r="B47" s="351" t="s">
        <v>23</v>
      </c>
      <c r="C47" s="352"/>
      <c r="D47" s="352"/>
      <c r="E47" s="353"/>
      <c r="F47" s="377" t="s">
        <v>17</v>
      </c>
      <c r="G47" s="352"/>
      <c r="H47" s="353"/>
      <c r="I47" s="128"/>
      <c r="J47" s="3"/>
      <c r="K47" s="3"/>
      <c r="L47" s="3"/>
      <c r="M47" s="3"/>
      <c r="N47" s="3"/>
      <c r="O47" s="3"/>
      <c r="P47" s="3"/>
      <c r="Q47" s="10"/>
      <c r="R47" s="10"/>
      <c r="S47" s="10"/>
      <c r="T47" s="10"/>
      <c r="U47" s="10"/>
      <c r="V47" s="117"/>
      <c r="W47" s="52"/>
    </row>
    <row r="48" spans="1:23" ht="19.95" customHeight="1" x14ac:dyDescent="0.3">
      <c r="A48" s="199"/>
      <c r="B48" s="351" t="s">
        <v>24</v>
      </c>
      <c r="C48" s="352"/>
      <c r="D48" s="352"/>
      <c r="E48" s="353"/>
      <c r="F48" s="377" t="s">
        <v>56</v>
      </c>
      <c r="G48" s="352"/>
      <c r="H48" s="353"/>
      <c r="I48" s="128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17"/>
      <c r="W48" s="52"/>
    </row>
    <row r="49" spans="1:26" ht="30" customHeight="1" x14ac:dyDescent="0.3">
      <c r="A49" s="199"/>
      <c r="B49" s="378" t="s">
        <v>14</v>
      </c>
      <c r="C49" s="379"/>
      <c r="D49" s="379"/>
      <c r="E49" s="379"/>
      <c r="F49" s="379"/>
      <c r="G49" s="379"/>
      <c r="H49" s="379"/>
      <c r="I49" s="380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17"/>
      <c r="W49" s="52"/>
    </row>
    <row r="50" spans="1:26" x14ac:dyDescent="0.3">
      <c r="A50" s="14"/>
      <c r="B50" s="203" t="s">
        <v>15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"/>
      <c r="R50" s="10"/>
      <c r="S50" s="10"/>
      <c r="T50" s="10"/>
      <c r="U50" s="10"/>
      <c r="V50" s="117"/>
      <c r="W50" s="52"/>
    </row>
    <row r="51" spans="1:26" x14ac:dyDescent="0.3">
      <c r="A51" s="14"/>
      <c r="B51" s="4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0"/>
      <c r="R51" s="10"/>
      <c r="S51" s="10"/>
      <c r="T51" s="10"/>
      <c r="U51" s="10"/>
      <c r="V51" s="117"/>
      <c r="W51" s="52"/>
    </row>
    <row r="52" spans="1:26" x14ac:dyDescent="0.3">
      <c r="A52" s="14"/>
      <c r="B52" s="4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17"/>
      <c r="W52" s="52"/>
    </row>
    <row r="53" spans="1:26" x14ac:dyDescent="0.3">
      <c r="A53" s="14"/>
      <c r="B53" s="203" t="s">
        <v>57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"/>
      <c r="R53" s="10"/>
      <c r="S53" s="10"/>
      <c r="T53" s="10"/>
      <c r="U53" s="10"/>
      <c r="V53" s="117"/>
      <c r="W53" s="52"/>
    </row>
    <row r="54" spans="1:26" x14ac:dyDescent="0.3">
      <c r="A54" s="2"/>
      <c r="B54" s="372" t="s">
        <v>53</v>
      </c>
      <c r="C54" s="373"/>
      <c r="D54" s="127"/>
      <c r="E54" s="127" t="s">
        <v>47</v>
      </c>
      <c r="F54" s="127" t="s">
        <v>48</v>
      </c>
      <c r="G54" s="127" t="s">
        <v>32</v>
      </c>
      <c r="H54" s="127" t="s">
        <v>54</v>
      </c>
      <c r="I54" s="127" t="s">
        <v>55</v>
      </c>
      <c r="J54" s="126"/>
      <c r="K54" s="126"/>
      <c r="L54" s="126"/>
      <c r="M54" s="126"/>
      <c r="N54" s="126"/>
      <c r="O54" s="126"/>
      <c r="P54" s="126"/>
      <c r="Q54" s="124"/>
      <c r="R54" s="124"/>
      <c r="S54" s="124"/>
      <c r="T54" s="124"/>
      <c r="U54" s="124"/>
      <c r="V54" s="148"/>
      <c r="W54" s="52"/>
    </row>
    <row r="55" spans="1:26" x14ac:dyDescent="0.3">
      <c r="A55" s="9"/>
      <c r="B55" s="357" t="s">
        <v>58</v>
      </c>
      <c r="C55" s="358"/>
      <c r="D55" s="358"/>
      <c r="E55" s="134"/>
      <c r="F55" s="134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6"/>
      <c r="R55" s="136"/>
      <c r="S55" s="136"/>
      <c r="T55" s="136"/>
      <c r="U55" s="136"/>
      <c r="V55" s="149"/>
      <c r="W55" s="213"/>
      <c r="X55" s="137"/>
      <c r="Y55" s="137"/>
      <c r="Z55" s="137"/>
    </row>
    <row r="56" spans="1:26" x14ac:dyDescent="0.3">
      <c r="A56" s="9"/>
      <c r="B56" s="359" t="s">
        <v>59</v>
      </c>
      <c r="C56" s="360"/>
      <c r="D56" s="360"/>
      <c r="E56" s="138">
        <f>'SO 15642'!L86</f>
        <v>0</v>
      </c>
      <c r="F56" s="138">
        <f>'SO 15642'!M86</f>
        <v>0</v>
      </c>
      <c r="G56" s="138">
        <f>'SO 15642'!I86</f>
        <v>0</v>
      </c>
      <c r="H56" s="139">
        <f>'SO 15642'!S86</f>
        <v>0</v>
      </c>
      <c r="I56" s="139">
        <f>'SO 15642'!V86</f>
        <v>0</v>
      </c>
      <c r="J56" s="139"/>
      <c r="K56" s="139"/>
      <c r="L56" s="139"/>
      <c r="M56" s="139"/>
      <c r="N56" s="139"/>
      <c r="O56" s="139"/>
      <c r="P56" s="139"/>
      <c r="Q56" s="137"/>
      <c r="R56" s="137"/>
      <c r="S56" s="137"/>
      <c r="T56" s="137"/>
      <c r="U56" s="137"/>
      <c r="V56" s="150"/>
      <c r="W56" s="213"/>
      <c r="X56" s="137"/>
      <c r="Y56" s="137"/>
      <c r="Z56" s="137"/>
    </row>
    <row r="57" spans="1:26" x14ac:dyDescent="0.3">
      <c r="A57" s="9"/>
      <c r="B57" s="359" t="s">
        <v>60</v>
      </c>
      <c r="C57" s="360"/>
      <c r="D57" s="360"/>
      <c r="E57" s="138">
        <f>'SO 15642'!L96</f>
        <v>0</v>
      </c>
      <c r="F57" s="138">
        <f>'SO 15642'!M96</f>
        <v>0</v>
      </c>
      <c r="G57" s="138">
        <f>'SO 15642'!I96</f>
        <v>0</v>
      </c>
      <c r="H57" s="139">
        <f>'SO 15642'!S96</f>
        <v>68.849999999999994</v>
      </c>
      <c r="I57" s="139">
        <f>'SO 15642'!V96</f>
        <v>0</v>
      </c>
      <c r="J57" s="139"/>
      <c r="K57" s="139"/>
      <c r="L57" s="139"/>
      <c r="M57" s="139"/>
      <c r="N57" s="139"/>
      <c r="O57" s="139"/>
      <c r="P57" s="139"/>
      <c r="Q57" s="137"/>
      <c r="R57" s="137"/>
      <c r="S57" s="137"/>
      <c r="T57" s="137"/>
      <c r="U57" s="137"/>
      <c r="V57" s="150"/>
      <c r="W57" s="213"/>
      <c r="X57" s="137"/>
      <c r="Y57" s="137"/>
      <c r="Z57" s="137"/>
    </row>
    <row r="58" spans="1:26" x14ac:dyDescent="0.3">
      <c r="A58" s="9"/>
      <c r="B58" s="359" t="s">
        <v>61</v>
      </c>
      <c r="C58" s="360"/>
      <c r="D58" s="360"/>
      <c r="E58" s="138">
        <f>'SO 15642'!L106</f>
        <v>0</v>
      </c>
      <c r="F58" s="138">
        <f>'SO 15642'!M106</f>
        <v>0</v>
      </c>
      <c r="G58" s="138">
        <f>'SO 15642'!I106</f>
        <v>0</v>
      </c>
      <c r="H58" s="139">
        <f>'SO 15642'!S106</f>
        <v>32.97</v>
      </c>
      <c r="I58" s="139">
        <f>'SO 15642'!V106</f>
        <v>0</v>
      </c>
      <c r="J58" s="139"/>
      <c r="K58" s="139"/>
      <c r="L58" s="139"/>
      <c r="M58" s="139"/>
      <c r="N58" s="139"/>
      <c r="O58" s="139"/>
      <c r="P58" s="139"/>
      <c r="Q58" s="137"/>
      <c r="R58" s="137"/>
      <c r="S58" s="137"/>
      <c r="T58" s="137"/>
      <c r="U58" s="137"/>
      <c r="V58" s="150"/>
      <c r="W58" s="213"/>
      <c r="X58" s="137"/>
      <c r="Y58" s="137"/>
      <c r="Z58" s="137"/>
    </row>
    <row r="59" spans="1:26" x14ac:dyDescent="0.3">
      <c r="A59" s="9"/>
      <c r="B59" s="359" t="s">
        <v>62</v>
      </c>
      <c r="C59" s="360"/>
      <c r="D59" s="360"/>
      <c r="E59" s="138">
        <f>'SO 15642'!L110</f>
        <v>0</v>
      </c>
      <c r="F59" s="138">
        <f>'SO 15642'!M110</f>
        <v>0</v>
      </c>
      <c r="G59" s="138">
        <f>'SO 15642'!I110</f>
        <v>0</v>
      </c>
      <c r="H59" s="139">
        <f>'SO 15642'!S110</f>
        <v>0</v>
      </c>
      <c r="I59" s="139">
        <f>'SO 15642'!V110</f>
        <v>0</v>
      </c>
      <c r="J59" s="139"/>
      <c r="K59" s="139"/>
      <c r="L59" s="139"/>
      <c r="M59" s="139"/>
      <c r="N59" s="139"/>
      <c r="O59" s="139"/>
      <c r="P59" s="139"/>
      <c r="Q59" s="137"/>
      <c r="R59" s="137"/>
      <c r="S59" s="137"/>
      <c r="T59" s="137"/>
      <c r="U59" s="137"/>
      <c r="V59" s="150"/>
      <c r="W59" s="213"/>
      <c r="X59" s="137"/>
      <c r="Y59" s="137"/>
      <c r="Z59" s="137"/>
    </row>
    <row r="60" spans="1:26" x14ac:dyDescent="0.3">
      <c r="A60" s="9"/>
      <c r="B60" s="361" t="s">
        <v>58</v>
      </c>
      <c r="C60" s="362"/>
      <c r="D60" s="362"/>
      <c r="E60" s="140">
        <f>'SO 15642'!L112</f>
        <v>0</v>
      </c>
      <c r="F60" s="140">
        <f>'SO 15642'!M112</f>
        <v>0</v>
      </c>
      <c r="G60" s="140">
        <f>'SO 15642'!I112</f>
        <v>0</v>
      </c>
      <c r="H60" s="141">
        <f>'SO 15642'!S112</f>
        <v>101.82</v>
      </c>
      <c r="I60" s="141">
        <f>'SO 15642'!V112</f>
        <v>0</v>
      </c>
      <c r="J60" s="141"/>
      <c r="K60" s="141"/>
      <c r="L60" s="141"/>
      <c r="M60" s="141"/>
      <c r="N60" s="141"/>
      <c r="O60" s="141"/>
      <c r="P60" s="141"/>
      <c r="Q60" s="137"/>
      <c r="R60" s="137"/>
      <c r="S60" s="137"/>
      <c r="T60" s="137"/>
      <c r="U60" s="137"/>
      <c r="V60" s="150"/>
      <c r="W60" s="213"/>
      <c r="X60" s="137"/>
      <c r="Y60" s="137"/>
      <c r="Z60" s="137"/>
    </row>
    <row r="61" spans="1:26" x14ac:dyDescent="0.3">
      <c r="A61" s="1"/>
      <c r="B61" s="204"/>
      <c r="C61" s="1"/>
      <c r="D61" s="1"/>
      <c r="E61" s="131"/>
      <c r="F61" s="131"/>
      <c r="G61" s="131"/>
      <c r="H61" s="132"/>
      <c r="I61" s="132"/>
      <c r="J61" s="132"/>
      <c r="K61" s="132"/>
      <c r="L61" s="132"/>
      <c r="M61" s="132"/>
      <c r="N61" s="132"/>
      <c r="O61" s="132"/>
      <c r="P61" s="132"/>
      <c r="V61" s="151"/>
      <c r="W61" s="52"/>
    </row>
    <row r="62" spans="1:26" x14ac:dyDescent="0.3">
      <c r="A62" s="142"/>
      <c r="B62" s="363" t="s">
        <v>63</v>
      </c>
      <c r="C62" s="364"/>
      <c r="D62" s="364"/>
      <c r="E62" s="144">
        <f>'SO 15642'!L113</f>
        <v>0</v>
      </c>
      <c r="F62" s="144">
        <f>'SO 15642'!M113</f>
        <v>0</v>
      </c>
      <c r="G62" s="144">
        <f>'SO 15642'!I113</f>
        <v>0</v>
      </c>
      <c r="H62" s="145">
        <f>'SO 15642'!S113</f>
        <v>101.82</v>
      </c>
      <c r="I62" s="145">
        <f>'SO 15642'!V113</f>
        <v>0</v>
      </c>
      <c r="J62" s="146"/>
      <c r="K62" s="146"/>
      <c r="L62" s="146"/>
      <c r="M62" s="146"/>
      <c r="N62" s="146"/>
      <c r="O62" s="146"/>
      <c r="P62" s="146"/>
      <c r="Q62" s="147"/>
      <c r="R62" s="147"/>
      <c r="S62" s="147"/>
      <c r="T62" s="147"/>
      <c r="U62" s="147"/>
      <c r="V62" s="152"/>
      <c r="W62" s="213"/>
      <c r="X62" s="143"/>
      <c r="Y62" s="143"/>
      <c r="Z62" s="143"/>
    </row>
    <row r="63" spans="1:26" x14ac:dyDescent="0.3">
      <c r="A63" s="14"/>
      <c r="B63" s="41"/>
      <c r="C63" s="3"/>
      <c r="D63" s="3"/>
      <c r="E63" s="13"/>
      <c r="F63" s="13"/>
      <c r="G63" s="13"/>
      <c r="H63" s="153"/>
      <c r="I63" s="153"/>
      <c r="J63" s="153"/>
      <c r="K63" s="153"/>
      <c r="L63" s="153"/>
      <c r="M63" s="153"/>
      <c r="N63" s="153"/>
      <c r="O63" s="153"/>
      <c r="P63" s="153"/>
      <c r="Q63" s="10"/>
      <c r="R63" s="10"/>
      <c r="S63" s="10"/>
      <c r="T63" s="10"/>
      <c r="U63" s="10"/>
      <c r="V63" s="10"/>
      <c r="W63" s="52"/>
    </row>
    <row r="64" spans="1:26" x14ac:dyDescent="0.3">
      <c r="A64" s="14"/>
      <c r="B64" s="41"/>
      <c r="C64" s="3"/>
      <c r="D64" s="3"/>
      <c r="E64" s="13"/>
      <c r="F64" s="13"/>
      <c r="G64" s="13"/>
      <c r="H64" s="153"/>
      <c r="I64" s="153"/>
      <c r="J64" s="153"/>
      <c r="K64" s="153"/>
      <c r="L64" s="153"/>
      <c r="M64" s="153"/>
      <c r="N64" s="153"/>
      <c r="O64" s="153"/>
      <c r="P64" s="153"/>
      <c r="Q64" s="10"/>
      <c r="R64" s="10"/>
      <c r="S64" s="10"/>
      <c r="T64" s="10"/>
      <c r="U64" s="10"/>
      <c r="V64" s="10"/>
      <c r="W64" s="52"/>
    </row>
    <row r="65" spans="1:26" x14ac:dyDescent="0.3">
      <c r="A65" s="14"/>
      <c r="B65" s="37"/>
      <c r="C65" s="8"/>
      <c r="D65" s="8"/>
      <c r="E65" s="26"/>
      <c r="F65" s="26"/>
      <c r="G65" s="26"/>
      <c r="H65" s="154"/>
      <c r="I65" s="154"/>
      <c r="J65" s="154"/>
      <c r="K65" s="154"/>
      <c r="L65" s="154"/>
      <c r="M65" s="154"/>
      <c r="N65" s="154"/>
      <c r="O65" s="154"/>
      <c r="P65" s="154"/>
      <c r="Q65" s="15"/>
      <c r="R65" s="15"/>
      <c r="S65" s="15"/>
      <c r="T65" s="15"/>
      <c r="U65" s="15"/>
      <c r="V65" s="15"/>
      <c r="W65" s="52"/>
    </row>
    <row r="66" spans="1:26" ht="34.950000000000003" customHeight="1" x14ac:dyDescent="0.3">
      <c r="A66" s="1"/>
      <c r="B66" s="365" t="s">
        <v>64</v>
      </c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  <c r="Q66" s="366"/>
      <c r="R66" s="366"/>
      <c r="S66" s="366"/>
      <c r="T66" s="366"/>
      <c r="U66" s="366"/>
      <c r="V66" s="366"/>
      <c r="W66" s="52"/>
    </row>
    <row r="67" spans="1:26" x14ac:dyDescent="0.3">
      <c r="A67" s="14"/>
      <c r="B67" s="95"/>
      <c r="C67" s="18"/>
      <c r="D67" s="18"/>
      <c r="E67" s="97"/>
      <c r="F67" s="97"/>
      <c r="G67" s="97"/>
      <c r="H67" s="168"/>
      <c r="I67" s="168"/>
      <c r="J67" s="168"/>
      <c r="K67" s="168"/>
      <c r="L67" s="168"/>
      <c r="M67" s="168"/>
      <c r="N67" s="168"/>
      <c r="O67" s="168"/>
      <c r="P67" s="168"/>
      <c r="Q67" s="19"/>
      <c r="R67" s="19"/>
      <c r="S67" s="19"/>
      <c r="T67" s="19"/>
      <c r="U67" s="19"/>
      <c r="V67" s="19"/>
      <c r="W67" s="52"/>
    </row>
    <row r="68" spans="1:26" ht="19.95" customHeight="1" x14ac:dyDescent="0.3">
      <c r="A68" s="199"/>
      <c r="B68" s="368" t="s">
        <v>22</v>
      </c>
      <c r="C68" s="369"/>
      <c r="D68" s="369"/>
      <c r="E68" s="370"/>
      <c r="F68" s="166"/>
      <c r="G68" s="166"/>
      <c r="H68" s="167" t="s">
        <v>75</v>
      </c>
      <c r="I68" s="354" t="s">
        <v>76</v>
      </c>
      <c r="J68" s="355"/>
      <c r="K68" s="355"/>
      <c r="L68" s="355"/>
      <c r="M68" s="355"/>
      <c r="N68" s="355"/>
      <c r="O68" s="355"/>
      <c r="P68" s="356"/>
      <c r="Q68" s="17"/>
      <c r="R68" s="17"/>
      <c r="S68" s="17"/>
      <c r="T68" s="17"/>
      <c r="U68" s="17"/>
      <c r="V68" s="17"/>
      <c r="W68" s="52"/>
    </row>
    <row r="69" spans="1:26" ht="19.95" customHeight="1" x14ac:dyDescent="0.3">
      <c r="A69" s="199"/>
      <c r="B69" s="351" t="s">
        <v>23</v>
      </c>
      <c r="C69" s="352"/>
      <c r="D69" s="352"/>
      <c r="E69" s="353"/>
      <c r="F69" s="162"/>
      <c r="G69" s="162"/>
      <c r="H69" s="163" t="s">
        <v>17</v>
      </c>
      <c r="I69" s="163"/>
      <c r="J69" s="153"/>
      <c r="K69" s="153"/>
      <c r="L69" s="153"/>
      <c r="M69" s="153"/>
      <c r="N69" s="153"/>
      <c r="O69" s="153"/>
      <c r="P69" s="153"/>
      <c r="Q69" s="10"/>
      <c r="R69" s="10"/>
      <c r="S69" s="10"/>
      <c r="T69" s="10"/>
      <c r="U69" s="10"/>
      <c r="V69" s="10"/>
      <c r="W69" s="52"/>
    </row>
    <row r="70" spans="1:26" ht="19.95" customHeight="1" x14ac:dyDescent="0.3">
      <c r="A70" s="199"/>
      <c r="B70" s="351" t="s">
        <v>24</v>
      </c>
      <c r="C70" s="352"/>
      <c r="D70" s="352"/>
      <c r="E70" s="353"/>
      <c r="F70" s="162"/>
      <c r="G70" s="162"/>
      <c r="H70" s="163" t="s">
        <v>77</v>
      </c>
      <c r="I70" s="163" t="s">
        <v>21</v>
      </c>
      <c r="J70" s="153"/>
      <c r="K70" s="153"/>
      <c r="L70" s="153"/>
      <c r="M70" s="153"/>
      <c r="N70" s="153"/>
      <c r="O70" s="153"/>
      <c r="P70" s="153"/>
      <c r="Q70" s="10"/>
      <c r="R70" s="10"/>
      <c r="S70" s="10"/>
      <c r="T70" s="10"/>
      <c r="U70" s="10"/>
      <c r="V70" s="10"/>
      <c r="W70" s="52"/>
    </row>
    <row r="71" spans="1:26" ht="19.95" customHeight="1" x14ac:dyDescent="0.3">
      <c r="A71" s="14"/>
      <c r="B71" s="203" t="s">
        <v>78</v>
      </c>
      <c r="C71" s="3"/>
      <c r="D71" s="3"/>
      <c r="E71" s="13"/>
      <c r="F71" s="13"/>
      <c r="G71" s="13"/>
      <c r="H71" s="153"/>
      <c r="I71" s="153"/>
      <c r="J71" s="153"/>
      <c r="K71" s="153"/>
      <c r="L71" s="153"/>
      <c r="M71" s="153"/>
      <c r="N71" s="153"/>
      <c r="O71" s="153"/>
      <c r="P71" s="153"/>
      <c r="Q71" s="10"/>
      <c r="R71" s="10"/>
      <c r="S71" s="10"/>
      <c r="T71" s="10"/>
      <c r="U71" s="10"/>
      <c r="V71" s="10"/>
      <c r="W71" s="52"/>
    </row>
    <row r="72" spans="1:26" ht="19.95" customHeight="1" x14ac:dyDescent="0.3">
      <c r="A72" s="14"/>
      <c r="B72" s="203" t="s">
        <v>15</v>
      </c>
      <c r="C72" s="3"/>
      <c r="D72" s="3"/>
      <c r="E72" s="13"/>
      <c r="F72" s="13"/>
      <c r="G72" s="13"/>
      <c r="H72" s="153"/>
      <c r="I72" s="153"/>
      <c r="J72" s="153"/>
      <c r="K72" s="153"/>
      <c r="L72" s="153"/>
      <c r="M72" s="153"/>
      <c r="N72" s="153"/>
      <c r="O72" s="153"/>
      <c r="P72" s="153"/>
      <c r="Q72" s="10"/>
      <c r="R72" s="10"/>
      <c r="S72" s="10"/>
      <c r="T72" s="10"/>
      <c r="U72" s="10"/>
      <c r="V72" s="10"/>
      <c r="W72" s="52"/>
    </row>
    <row r="73" spans="1:26" ht="19.95" customHeight="1" x14ac:dyDescent="0.3">
      <c r="A73" s="14"/>
      <c r="B73" s="41"/>
      <c r="C73" s="3"/>
      <c r="D73" s="3"/>
      <c r="E73" s="13"/>
      <c r="F73" s="13"/>
      <c r="G73" s="13"/>
      <c r="H73" s="153"/>
      <c r="I73" s="153"/>
      <c r="J73" s="153"/>
      <c r="K73" s="153"/>
      <c r="L73" s="153"/>
      <c r="M73" s="153"/>
      <c r="N73" s="153"/>
      <c r="O73" s="153"/>
      <c r="P73" s="153"/>
      <c r="Q73" s="10"/>
      <c r="R73" s="10"/>
      <c r="S73" s="10"/>
      <c r="T73" s="10"/>
      <c r="U73" s="10"/>
      <c r="V73" s="10"/>
      <c r="W73" s="52"/>
    </row>
    <row r="74" spans="1:26" ht="19.95" customHeight="1" x14ac:dyDescent="0.3">
      <c r="A74" s="14"/>
      <c r="B74" s="41"/>
      <c r="C74" s="3"/>
      <c r="D74" s="3"/>
      <c r="E74" s="13"/>
      <c r="F74" s="13"/>
      <c r="G74" s="13"/>
      <c r="H74" s="153"/>
      <c r="I74" s="153"/>
      <c r="J74" s="153"/>
      <c r="K74" s="153"/>
      <c r="L74" s="153"/>
      <c r="M74" s="153"/>
      <c r="N74" s="153"/>
      <c r="O74" s="153"/>
      <c r="P74" s="153"/>
      <c r="Q74" s="10"/>
      <c r="R74" s="10"/>
      <c r="S74" s="10"/>
      <c r="T74" s="10"/>
      <c r="U74" s="10"/>
      <c r="V74" s="10"/>
      <c r="W74" s="52"/>
    </row>
    <row r="75" spans="1:26" ht="19.95" customHeight="1" x14ac:dyDescent="0.3">
      <c r="A75" s="14"/>
      <c r="B75" s="205" t="s">
        <v>57</v>
      </c>
      <c r="C75" s="164"/>
      <c r="D75" s="164"/>
      <c r="E75" s="13"/>
      <c r="F75" s="13"/>
      <c r="G75" s="13"/>
      <c r="H75" s="153"/>
      <c r="I75" s="153"/>
      <c r="J75" s="153"/>
      <c r="K75" s="153"/>
      <c r="L75" s="153"/>
      <c r="M75" s="153"/>
      <c r="N75" s="153"/>
      <c r="O75" s="153"/>
      <c r="P75" s="153"/>
      <c r="Q75" s="10"/>
      <c r="R75" s="10"/>
      <c r="S75" s="10"/>
      <c r="T75" s="10"/>
      <c r="U75" s="10"/>
      <c r="V75" s="10"/>
      <c r="W75" s="52"/>
    </row>
    <row r="76" spans="1:26" x14ac:dyDescent="0.3">
      <c r="A76" s="2"/>
      <c r="B76" s="206" t="s">
        <v>65</v>
      </c>
      <c r="C76" s="127" t="s">
        <v>66</v>
      </c>
      <c r="D76" s="127" t="s">
        <v>67</v>
      </c>
      <c r="E76" s="155"/>
      <c r="F76" s="155" t="s">
        <v>68</v>
      </c>
      <c r="G76" s="155" t="s">
        <v>69</v>
      </c>
      <c r="H76" s="156" t="s">
        <v>70</v>
      </c>
      <c r="I76" s="156" t="s">
        <v>71</v>
      </c>
      <c r="J76" s="156"/>
      <c r="K76" s="156"/>
      <c r="L76" s="156"/>
      <c r="M76" s="156"/>
      <c r="N76" s="156"/>
      <c r="O76" s="156"/>
      <c r="P76" s="156" t="s">
        <v>72</v>
      </c>
      <c r="Q76" s="157"/>
      <c r="R76" s="157"/>
      <c r="S76" s="127" t="s">
        <v>73</v>
      </c>
      <c r="T76" s="158"/>
      <c r="U76" s="158"/>
      <c r="V76" s="127" t="s">
        <v>74</v>
      </c>
      <c r="W76" s="52"/>
    </row>
    <row r="77" spans="1:26" x14ac:dyDescent="0.3">
      <c r="A77" s="9"/>
      <c r="B77" s="207"/>
      <c r="C77" s="169"/>
      <c r="D77" s="358" t="s">
        <v>58</v>
      </c>
      <c r="E77" s="358"/>
      <c r="F77" s="134"/>
      <c r="G77" s="170"/>
      <c r="H77" s="134"/>
      <c r="I77" s="134"/>
      <c r="J77" s="135"/>
      <c r="K77" s="135"/>
      <c r="L77" s="135"/>
      <c r="M77" s="135"/>
      <c r="N77" s="135"/>
      <c r="O77" s="135"/>
      <c r="P77" s="135"/>
      <c r="Q77" s="133"/>
      <c r="R77" s="133"/>
      <c r="S77" s="133"/>
      <c r="T77" s="133"/>
      <c r="U77" s="133"/>
      <c r="V77" s="192"/>
      <c r="W77" s="213"/>
      <c r="X77" s="137"/>
      <c r="Y77" s="137"/>
      <c r="Z77" s="137"/>
    </row>
    <row r="78" spans="1:26" x14ac:dyDescent="0.3">
      <c r="A78" s="9"/>
      <c r="B78" s="208"/>
      <c r="C78" s="172">
        <v>1</v>
      </c>
      <c r="D78" s="383" t="s">
        <v>79</v>
      </c>
      <c r="E78" s="383"/>
      <c r="F78" s="138"/>
      <c r="G78" s="171"/>
      <c r="H78" s="138"/>
      <c r="I78" s="138"/>
      <c r="J78" s="139"/>
      <c r="K78" s="139"/>
      <c r="L78" s="139"/>
      <c r="M78" s="139"/>
      <c r="N78" s="139"/>
      <c r="O78" s="139"/>
      <c r="P78" s="139"/>
      <c r="Q78" s="9"/>
      <c r="R78" s="9"/>
      <c r="S78" s="9"/>
      <c r="T78" s="9"/>
      <c r="U78" s="9"/>
      <c r="V78" s="193"/>
      <c r="W78" s="213"/>
      <c r="X78" s="137"/>
      <c r="Y78" s="137"/>
      <c r="Z78" s="137"/>
    </row>
    <row r="79" spans="1:26" ht="25.05" customHeight="1" x14ac:dyDescent="0.3">
      <c r="A79" s="179"/>
      <c r="B79" s="209">
        <v>1</v>
      </c>
      <c r="C79" s="180" t="s">
        <v>80</v>
      </c>
      <c r="D79" s="382" t="s">
        <v>81</v>
      </c>
      <c r="E79" s="382"/>
      <c r="F79" s="174" t="s">
        <v>82</v>
      </c>
      <c r="G79" s="175">
        <v>489.1</v>
      </c>
      <c r="H79" s="174"/>
      <c r="I79" s="174">
        <f t="shared" ref="I79:I85" si="0">ROUND(G79*(H79),2)</f>
        <v>0</v>
      </c>
      <c r="J79" s="176">
        <f t="shared" ref="J79:J85" si="1">ROUND(G79*(N79),2)</f>
        <v>1144.49</v>
      </c>
      <c r="K79" s="177">
        <f t="shared" ref="K79:K85" si="2">ROUND(G79*(O79),2)</f>
        <v>0</v>
      </c>
      <c r="L79" s="177">
        <f t="shared" ref="L79:L85" si="3">ROUND(G79*(H79),2)</f>
        <v>0</v>
      </c>
      <c r="M79" s="177"/>
      <c r="N79" s="177">
        <v>2.34</v>
      </c>
      <c r="O79" s="177"/>
      <c r="P79" s="181"/>
      <c r="Q79" s="181"/>
      <c r="R79" s="181"/>
      <c r="S79" s="178">
        <f t="shared" ref="S79:S85" si="4">ROUND(G79*(P79),3)</f>
        <v>0</v>
      </c>
      <c r="T79" s="178"/>
      <c r="U79" s="178"/>
      <c r="V79" s="194"/>
      <c r="W79" s="52"/>
      <c r="Z79">
        <v>0</v>
      </c>
    </row>
    <row r="80" spans="1:26" ht="25.05" customHeight="1" x14ac:dyDescent="0.3">
      <c r="A80" s="179"/>
      <c r="B80" s="209">
        <v>2</v>
      </c>
      <c r="C80" s="180" t="s">
        <v>83</v>
      </c>
      <c r="D80" s="382" t="s">
        <v>84</v>
      </c>
      <c r="E80" s="382"/>
      <c r="F80" s="174" t="s">
        <v>85</v>
      </c>
      <c r="G80" s="175">
        <v>64.3</v>
      </c>
      <c r="H80" s="174"/>
      <c r="I80" s="174">
        <f t="shared" si="0"/>
        <v>0</v>
      </c>
      <c r="J80" s="176">
        <f t="shared" si="1"/>
        <v>432.1</v>
      </c>
      <c r="K80" s="177">
        <f t="shared" si="2"/>
        <v>0</v>
      </c>
      <c r="L80" s="177">
        <f t="shared" si="3"/>
        <v>0</v>
      </c>
      <c r="M80" s="177"/>
      <c r="N80" s="177">
        <v>6.72</v>
      </c>
      <c r="O80" s="177"/>
      <c r="P80" s="181"/>
      <c r="Q80" s="181"/>
      <c r="R80" s="181"/>
      <c r="S80" s="178">
        <f t="shared" si="4"/>
        <v>0</v>
      </c>
      <c r="T80" s="178"/>
      <c r="U80" s="178"/>
      <c r="V80" s="194"/>
      <c r="W80" s="52"/>
      <c r="Z80">
        <v>0</v>
      </c>
    </row>
    <row r="81" spans="1:26" ht="25.05" customHeight="1" x14ac:dyDescent="0.3">
      <c r="A81" s="179"/>
      <c r="B81" s="209">
        <v>3</v>
      </c>
      <c r="C81" s="180" t="s">
        <v>86</v>
      </c>
      <c r="D81" s="382" t="s">
        <v>87</v>
      </c>
      <c r="E81" s="382"/>
      <c r="F81" s="174" t="s">
        <v>85</v>
      </c>
      <c r="G81" s="175">
        <v>19.29</v>
      </c>
      <c r="H81" s="174"/>
      <c r="I81" s="174">
        <f t="shared" si="0"/>
        <v>0</v>
      </c>
      <c r="J81" s="176">
        <f t="shared" si="1"/>
        <v>20.059999999999999</v>
      </c>
      <c r="K81" s="177">
        <f t="shared" si="2"/>
        <v>0</v>
      </c>
      <c r="L81" s="177">
        <f t="shared" si="3"/>
        <v>0</v>
      </c>
      <c r="M81" s="177"/>
      <c r="N81" s="177">
        <v>1.04</v>
      </c>
      <c r="O81" s="177"/>
      <c r="P81" s="181"/>
      <c r="Q81" s="181"/>
      <c r="R81" s="181"/>
      <c r="S81" s="178">
        <f t="shared" si="4"/>
        <v>0</v>
      </c>
      <c r="T81" s="178"/>
      <c r="U81" s="178"/>
      <c r="V81" s="194"/>
      <c r="W81" s="52"/>
      <c r="Z81">
        <v>0</v>
      </c>
    </row>
    <row r="82" spans="1:26" ht="25.05" customHeight="1" x14ac:dyDescent="0.3">
      <c r="A82" s="179"/>
      <c r="B82" s="209">
        <v>4</v>
      </c>
      <c r="C82" s="180" t="s">
        <v>88</v>
      </c>
      <c r="D82" s="382" t="s">
        <v>89</v>
      </c>
      <c r="E82" s="382"/>
      <c r="F82" s="174" t="s">
        <v>85</v>
      </c>
      <c r="G82" s="175">
        <v>64.3</v>
      </c>
      <c r="H82" s="174"/>
      <c r="I82" s="174">
        <f t="shared" si="0"/>
        <v>0</v>
      </c>
      <c r="J82" s="176">
        <f t="shared" si="1"/>
        <v>372.94</v>
      </c>
      <c r="K82" s="177">
        <f t="shared" si="2"/>
        <v>0</v>
      </c>
      <c r="L82" s="177">
        <f t="shared" si="3"/>
        <v>0</v>
      </c>
      <c r="M82" s="177"/>
      <c r="N82" s="177">
        <v>5.8</v>
      </c>
      <c r="O82" s="177"/>
      <c r="P82" s="181"/>
      <c r="Q82" s="181"/>
      <c r="R82" s="181"/>
      <c r="S82" s="178">
        <f t="shared" si="4"/>
        <v>0</v>
      </c>
      <c r="T82" s="178"/>
      <c r="U82" s="178"/>
      <c r="V82" s="194"/>
      <c r="W82" s="52"/>
      <c r="Z82">
        <v>0</v>
      </c>
    </row>
    <row r="83" spans="1:26" ht="34.950000000000003" customHeight="1" x14ac:dyDescent="0.3">
      <c r="A83" s="179"/>
      <c r="B83" s="209">
        <v>5</v>
      </c>
      <c r="C83" s="180" t="s">
        <v>90</v>
      </c>
      <c r="D83" s="382" t="s">
        <v>91</v>
      </c>
      <c r="E83" s="382"/>
      <c r="F83" s="174" t="s">
        <v>85</v>
      </c>
      <c r="G83" s="175">
        <v>128.6</v>
      </c>
      <c r="H83" s="174"/>
      <c r="I83" s="174">
        <f t="shared" si="0"/>
        <v>0</v>
      </c>
      <c r="J83" s="176">
        <f t="shared" si="1"/>
        <v>69.44</v>
      </c>
      <c r="K83" s="177">
        <f t="shared" si="2"/>
        <v>0</v>
      </c>
      <c r="L83" s="177">
        <f t="shared" si="3"/>
        <v>0</v>
      </c>
      <c r="M83" s="177"/>
      <c r="N83" s="177">
        <v>0.54</v>
      </c>
      <c r="O83" s="177"/>
      <c r="P83" s="181"/>
      <c r="Q83" s="181"/>
      <c r="R83" s="181"/>
      <c r="S83" s="178">
        <f t="shared" si="4"/>
        <v>0</v>
      </c>
      <c r="T83" s="178"/>
      <c r="U83" s="178"/>
      <c r="V83" s="194"/>
      <c r="W83" s="52"/>
      <c r="Z83">
        <v>0</v>
      </c>
    </row>
    <row r="84" spans="1:26" ht="25.05" customHeight="1" x14ac:dyDescent="0.3">
      <c r="A84" s="179"/>
      <c r="B84" s="209">
        <v>6</v>
      </c>
      <c r="C84" s="180" t="s">
        <v>92</v>
      </c>
      <c r="D84" s="382" t="s">
        <v>93</v>
      </c>
      <c r="E84" s="382"/>
      <c r="F84" s="174" t="s">
        <v>85</v>
      </c>
      <c r="G84" s="175">
        <v>64.3</v>
      </c>
      <c r="H84" s="174"/>
      <c r="I84" s="174">
        <f t="shared" si="0"/>
        <v>0</v>
      </c>
      <c r="J84" s="176">
        <f t="shared" si="1"/>
        <v>48.23</v>
      </c>
      <c r="K84" s="177">
        <f t="shared" si="2"/>
        <v>0</v>
      </c>
      <c r="L84" s="177">
        <f t="shared" si="3"/>
        <v>0</v>
      </c>
      <c r="M84" s="177"/>
      <c r="N84" s="177">
        <v>0.75</v>
      </c>
      <c r="O84" s="177"/>
      <c r="P84" s="181"/>
      <c r="Q84" s="181"/>
      <c r="R84" s="181"/>
      <c r="S84" s="178">
        <f t="shared" si="4"/>
        <v>0</v>
      </c>
      <c r="T84" s="178"/>
      <c r="U84" s="178"/>
      <c r="V84" s="194"/>
      <c r="W84" s="52"/>
      <c r="Z84">
        <v>0</v>
      </c>
    </row>
    <row r="85" spans="1:26" ht="25.05" customHeight="1" x14ac:dyDescent="0.3">
      <c r="A85" s="179"/>
      <c r="B85" s="209">
        <v>7</v>
      </c>
      <c r="C85" s="180" t="s">
        <v>94</v>
      </c>
      <c r="D85" s="382" t="s">
        <v>95</v>
      </c>
      <c r="E85" s="382"/>
      <c r="F85" s="174" t="s">
        <v>96</v>
      </c>
      <c r="G85" s="175">
        <v>148.44</v>
      </c>
      <c r="H85" s="174"/>
      <c r="I85" s="174">
        <f t="shared" si="0"/>
        <v>0</v>
      </c>
      <c r="J85" s="176">
        <f t="shared" si="1"/>
        <v>63.83</v>
      </c>
      <c r="K85" s="177">
        <f t="shared" si="2"/>
        <v>0</v>
      </c>
      <c r="L85" s="177">
        <f t="shared" si="3"/>
        <v>0</v>
      </c>
      <c r="M85" s="177"/>
      <c r="N85" s="177">
        <v>0.43</v>
      </c>
      <c r="O85" s="177"/>
      <c r="P85" s="181"/>
      <c r="Q85" s="181"/>
      <c r="R85" s="181"/>
      <c r="S85" s="178">
        <f t="shared" si="4"/>
        <v>0</v>
      </c>
      <c r="T85" s="178"/>
      <c r="U85" s="178"/>
      <c r="V85" s="194"/>
      <c r="W85" s="52"/>
      <c r="Z85">
        <v>0</v>
      </c>
    </row>
    <row r="86" spans="1:26" x14ac:dyDescent="0.3">
      <c r="A86" s="9"/>
      <c r="B86" s="208"/>
      <c r="C86" s="172">
        <v>1</v>
      </c>
      <c r="D86" s="383" t="s">
        <v>79</v>
      </c>
      <c r="E86" s="383"/>
      <c r="F86" s="138"/>
      <c r="G86" s="171"/>
      <c r="H86" s="138"/>
      <c r="I86" s="140">
        <f>ROUND((SUM(I78:I85))/1,2)</f>
        <v>0</v>
      </c>
      <c r="J86" s="139"/>
      <c r="K86" s="139"/>
      <c r="L86" s="139">
        <f>ROUND((SUM(L78:L85))/1,2)</f>
        <v>0</v>
      </c>
      <c r="M86" s="139">
        <f>ROUND((SUM(M78:M85))/1,2)</f>
        <v>0</v>
      </c>
      <c r="N86" s="139"/>
      <c r="O86" s="139"/>
      <c r="P86" s="139"/>
      <c r="Q86" s="9"/>
      <c r="R86" s="9"/>
      <c r="S86" s="9">
        <f>ROUND((SUM(S78:S85))/1,2)</f>
        <v>0</v>
      </c>
      <c r="T86" s="9"/>
      <c r="U86" s="9"/>
      <c r="V86" s="195">
        <f>ROUND((SUM(V78:V85))/1,2)</f>
        <v>0</v>
      </c>
      <c r="W86" s="213"/>
      <c r="X86" s="137"/>
      <c r="Y86" s="137"/>
      <c r="Z86" s="137"/>
    </row>
    <row r="87" spans="1:26" x14ac:dyDescent="0.3">
      <c r="A87" s="1"/>
      <c r="B87" s="204"/>
      <c r="C87" s="1"/>
      <c r="D87" s="1"/>
      <c r="E87" s="131"/>
      <c r="F87" s="131"/>
      <c r="G87" s="165"/>
      <c r="H87" s="131"/>
      <c r="I87" s="131"/>
      <c r="J87" s="132"/>
      <c r="K87" s="132"/>
      <c r="L87" s="132"/>
      <c r="M87" s="132"/>
      <c r="N87" s="132"/>
      <c r="O87" s="132"/>
      <c r="P87" s="132"/>
      <c r="Q87" s="1"/>
      <c r="R87" s="1"/>
      <c r="S87" s="1"/>
      <c r="T87" s="1"/>
      <c r="U87" s="1"/>
      <c r="V87" s="196"/>
      <c r="W87" s="52"/>
    </row>
    <row r="88" spans="1:26" x14ac:dyDescent="0.3">
      <c r="A88" s="9"/>
      <c r="B88" s="208"/>
      <c r="C88" s="172">
        <v>5</v>
      </c>
      <c r="D88" s="383" t="s">
        <v>97</v>
      </c>
      <c r="E88" s="383"/>
      <c r="F88" s="138"/>
      <c r="G88" s="171"/>
      <c r="H88" s="138"/>
      <c r="I88" s="138"/>
      <c r="J88" s="139"/>
      <c r="K88" s="139"/>
      <c r="L88" s="139"/>
      <c r="M88" s="139"/>
      <c r="N88" s="139"/>
      <c r="O88" s="139"/>
      <c r="P88" s="139"/>
      <c r="Q88" s="9"/>
      <c r="R88" s="9"/>
      <c r="S88" s="9"/>
      <c r="T88" s="9"/>
      <c r="U88" s="9"/>
      <c r="V88" s="193"/>
      <c r="W88" s="213"/>
      <c r="X88" s="137"/>
      <c r="Y88" s="137"/>
      <c r="Z88" s="137"/>
    </row>
    <row r="89" spans="1:26" ht="25.05" customHeight="1" x14ac:dyDescent="0.3">
      <c r="A89" s="179"/>
      <c r="B89" s="209">
        <v>8</v>
      </c>
      <c r="C89" s="180" t="s">
        <v>98</v>
      </c>
      <c r="D89" s="382" t="s">
        <v>99</v>
      </c>
      <c r="E89" s="382"/>
      <c r="F89" s="174" t="s">
        <v>96</v>
      </c>
      <c r="G89" s="175">
        <v>136.07</v>
      </c>
      <c r="H89" s="174"/>
      <c r="I89" s="174">
        <f t="shared" ref="I89:I95" si="5">ROUND(G89*(H89),2)</f>
        <v>0</v>
      </c>
      <c r="J89" s="176">
        <f t="shared" ref="J89:J95" si="6">ROUND(G89*(N89),2)</f>
        <v>967.46</v>
      </c>
      <c r="K89" s="177">
        <f t="shared" ref="K89:K95" si="7">ROUND(G89*(O89),2)</f>
        <v>0</v>
      </c>
      <c r="L89" s="177">
        <f t="shared" ref="L89:L95" si="8">ROUND(G89*(H89),2)</f>
        <v>0</v>
      </c>
      <c r="M89" s="177"/>
      <c r="N89" s="177">
        <v>7.11</v>
      </c>
      <c r="O89" s="177"/>
      <c r="P89" s="181">
        <v>0.50600999999999996</v>
      </c>
      <c r="Q89" s="181"/>
      <c r="R89" s="181">
        <v>0.50600999999999996</v>
      </c>
      <c r="S89" s="178">
        <f t="shared" ref="S89:S95" si="9">ROUND(G89*(P89),3)</f>
        <v>68.852999999999994</v>
      </c>
      <c r="T89" s="178"/>
      <c r="U89" s="178"/>
      <c r="V89" s="194"/>
      <c r="W89" s="52"/>
      <c r="Z89">
        <v>0</v>
      </c>
    </row>
    <row r="90" spans="1:26" ht="25.05" customHeight="1" x14ac:dyDescent="0.3">
      <c r="A90" s="179"/>
      <c r="B90" s="209">
        <v>9</v>
      </c>
      <c r="C90" s="180" t="s">
        <v>100</v>
      </c>
      <c r="D90" s="382" t="s">
        <v>101</v>
      </c>
      <c r="E90" s="382"/>
      <c r="F90" s="173" t="s">
        <v>96</v>
      </c>
      <c r="G90" s="175">
        <v>123.7</v>
      </c>
      <c r="H90" s="174"/>
      <c r="I90" s="174">
        <f t="shared" si="5"/>
        <v>0</v>
      </c>
      <c r="J90" s="173">
        <f t="shared" si="6"/>
        <v>862.19</v>
      </c>
      <c r="K90" s="178">
        <f t="shared" si="7"/>
        <v>0</v>
      </c>
      <c r="L90" s="178">
        <f t="shared" si="8"/>
        <v>0</v>
      </c>
      <c r="M90" s="178"/>
      <c r="N90" s="178">
        <v>6.97</v>
      </c>
      <c r="O90" s="178"/>
      <c r="P90" s="181"/>
      <c r="Q90" s="181"/>
      <c r="R90" s="181"/>
      <c r="S90" s="178">
        <f t="shared" si="9"/>
        <v>0</v>
      </c>
      <c r="T90" s="178"/>
      <c r="U90" s="178"/>
      <c r="V90" s="194"/>
      <c r="W90" s="52"/>
      <c r="Z90">
        <v>0</v>
      </c>
    </row>
    <row r="91" spans="1:26" ht="34.950000000000003" customHeight="1" x14ac:dyDescent="0.3">
      <c r="A91" s="179"/>
      <c r="B91" s="209">
        <v>10</v>
      </c>
      <c r="C91" s="180" t="s">
        <v>102</v>
      </c>
      <c r="D91" s="382" t="s">
        <v>103</v>
      </c>
      <c r="E91" s="382"/>
      <c r="F91" s="173" t="s">
        <v>96</v>
      </c>
      <c r="G91" s="175">
        <v>356.1</v>
      </c>
      <c r="H91" s="174"/>
      <c r="I91" s="174">
        <f t="shared" si="5"/>
        <v>0</v>
      </c>
      <c r="J91" s="173">
        <f t="shared" si="6"/>
        <v>4437.01</v>
      </c>
      <c r="K91" s="178">
        <f t="shared" si="7"/>
        <v>0</v>
      </c>
      <c r="L91" s="178">
        <f t="shared" si="8"/>
        <v>0</v>
      </c>
      <c r="M91" s="178"/>
      <c r="N91" s="178">
        <v>12.46</v>
      </c>
      <c r="O91" s="178"/>
      <c r="P91" s="181"/>
      <c r="Q91" s="181"/>
      <c r="R91" s="181"/>
      <c r="S91" s="178">
        <f t="shared" si="9"/>
        <v>0</v>
      </c>
      <c r="T91" s="178"/>
      <c r="U91" s="178"/>
      <c r="V91" s="194"/>
      <c r="W91" s="52"/>
      <c r="Z91">
        <v>0</v>
      </c>
    </row>
    <row r="92" spans="1:26" ht="25.05" customHeight="1" x14ac:dyDescent="0.3">
      <c r="A92" s="179"/>
      <c r="B92" s="209">
        <v>11</v>
      </c>
      <c r="C92" s="180" t="s">
        <v>104</v>
      </c>
      <c r="D92" s="382" t="s">
        <v>105</v>
      </c>
      <c r="E92" s="382"/>
      <c r="F92" s="173" t="s">
        <v>96</v>
      </c>
      <c r="G92" s="175">
        <v>123.7</v>
      </c>
      <c r="H92" s="174"/>
      <c r="I92" s="174">
        <f t="shared" si="5"/>
        <v>0</v>
      </c>
      <c r="J92" s="173">
        <f t="shared" si="6"/>
        <v>1465.85</v>
      </c>
      <c r="K92" s="178">
        <f t="shared" si="7"/>
        <v>0</v>
      </c>
      <c r="L92" s="178">
        <f t="shared" si="8"/>
        <v>0</v>
      </c>
      <c r="M92" s="178"/>
      <c r="N92" s="178">
        <v>11.85</v>
      </c>
      <c r="O92" s="178"/>
      <c r="P92" s="181"/>
      <c r="Q92" s="181"/>
      <c r="R92" s="181"/>
      <c r="S92" s="178">
        <f t="shared" si="9"/>
        <v>0</v>
      </c>
      <c r="T92" s="178"/>
      <c r="U92" s="178"/>
      <c r="V92" s="194"/>
      <c r="W92" s="52"/>
      <c r="Z92">
        <v>0</v>
      </c>
    </row>
    <row r="93" spans="1:26" ht="25.05" customHeight="1" x14ac:dyDescent="0.3">
      <c r="A93" s="179"/>
      <c r="B93" s="209">
        <v>12</v>
      </c>
      <c r="C93" s="180" t="s">
        <v>106</v>
      </c>
      <c r="D93" s="382" t="s">
        <v>107</v>
      </c>
      <c r="E93" s="382"/>
      <c r="F93" s="173" t="s">
        <v>96</v>
      </c>
      <c r="G93" s="175">
        <v>3560.8</v>
      </c>
      <c r="H93" s="174"/>
      <c r="I93" s="174">
        <f t="shared" si="5"/>
        <v>0</v>
      </c>
      <c r="J93" s="173">
        <f t="shared" si="6"/>
        <v>1317.5</v>
      </c>
      <c r="K93" s="178">
        <f t="shared" si="7"/>
        <v>0</v>
      </c>
      <c r="L93" s="178">
        <f t="shared" si="8"/>
        <v>0</v>
      </c>
      <c r="M93" s="178"/>
      <c r="N93" s="178">
        <v>0.37</v>
      </c>
      <c r="O93" s="178"/>
      <c r="P93" s="181"/>
      <c r="Q93" s="181"/>
      <c r="R93" s="181"/>
      <c r="S93" s="178">
        <f t="shared" si="9"/>
        <v>0</v>
      </c>
      <c r="T93" s="178"/>
      <c r="U93" s="178"/>
      <c r="V93" s="194"/>
      <c r="W93" s="52"/>
      <c r="Z93">
        <v>0</v>
      </c>
    </row>
    <row r="94" spans="1:26" x14ac:dyDescent="0.3">
      <c r="A94" s="179"/>
      <c r="B94" s="209">
        <v>13</v>
      </c>
      <c r="C94" s="180" t="s">
        <v>108</v>
      </c>
      <c r="D94" s="382" t="s">
        <v>109</v>
      </c>
      <c r="E94" s="382"/>
      <c r="F94" s="173" t="s">
        <v>96</v>
      </c>
      <c r="G94" s="175">
        <v>689.3</v>
      </c>
      <c r="H94" s="174"/>
      <c r="I94" s="174">
        <f t="shared" si="5"/>
        <v>0</v>
      </c>
      <c r="J94" s="173">
        <f t="shared" si="6"/>
        <v>6065.84</v>
      </c>
      <c r="K94" s="178">
        <f t="shared" si="7"/>
        <v>0</v>
      </c>
      <c r="L94" s="178">
        <f t="shared" si="8"/>
        <v>0</v>
      </c>
      <c r="M94" s="178"/>
      <c r="N94" s="178">
        <v>8.8000000000000007</v>
      </c>
      <c r="O94" s="178"/>
      <c r="P94" s="181"/>
      <c r="Q94" s="181"/>
      <c r="R94" s="181"/>
      <c r="S94" s="178">
        <f t="shared" si="9"/>
        <v>0</v>
      </c>
      <c r="T94" s="178"/>
      <c r="U94" s="178"/>
      <c r="V94" s="194"/>
      <c r="W94" s="52"/>
      <c r="Z94">
        <v>0</v>
      </c>
    </row>
    <row r="95" spans="1:26" x14ac:dyDescent="0.3">
      <c r="A95" s="179"/>
      <c r="B95" s="209">
        <v>14</v>
      </c>
      <c r="C95" s="180" t="s">
        <v>110</v>
      </c>
      <c r="D95" s="382" t="s">
        <v>111</v>
      </c>
      <c r="E95" s="382"/>
      <c r="F95" s="173" t="s">
        <v>96</v>
      </c>
      <c r="G95" s="175">
        <v>3560.8</v>
      </c>
      <c r="H95" s="174"/>
      <c r="I95" s="174">
        <f t="shared" si="5"/>
        <v>0</v>
      </c>
      <c r="J95" s="173">
        <f t="shared" si="6"/>
        <v>46682.09</v>
      </c>
      <c r="K95" s="178">
        <f t="shared" si="7"/>
        <v>0</v>
      </c>
      <c r="L95" s="178">
        <f t="shared" si="8"/>
        <v>0</v>
      </c>
      <c r="M95" s="178"/>
      <c r="N95" s="178">
        <v>13.11</v>
      </c>
      <c r="O95" s="178"/>
      <c r="P95" s="181"/>
      <c r="Q95" s="181"/>
      <c r="R95" s="181"/>
      <c r="S95" s="178">
        <f t="shared" si="9"/>
        <v>0</v>
      </c>
      <c r="T95" s="178"/>
      <c r="U95" s="178"/>
      <c r="V95" s="194"/>
      <c r="W95" s="52"/>
      <c r="Z95">
        <v>0</v>
      </c>
    </row>
    <row r="96" spans="1:26" x14ac:dyDescent="0.3">
      <c r="A96" s="9"/>
      <c r="B96" s="208"/>
      <c r="C96" s="172">
        <v>5</v>
      </c>
      <c r="D96" s="383" t="s">
        <v>97</v>
      </c>
      <c r="E96" s="383"/>
      <c r="F96" s="9"/>
      <c r="G96" s="171"/>
      <c r="H96" s="138"/>
      <c r="I96" s="140">
        <f>ROUND((SUM(I88:I95))/1,2)</f>
        <v>0</v>
      </c>
      <c r="J96" s="9"/>
      <c r="K96" s="9"/>
      <c r="L96" s="9">
        <f>ROUND((SUM(L88:L95))/1,2)</f>
        <v>0</v>
      </c>
      <c r="M96" s="9">
        <f>ROUND((SUM(M88:M95))/1,2)</f>
        <v>0</v>
      </c>
      <c r="N96" s="9"/>
      <c r="O96" s="9"/>
      <c r="P96" s="9"/>
      <c r="Q96" s="9"/>
      <c r="R96" s="9"/>
      <c r="S96" s="9">
        <f>ROUND((SUM(S88:S95))/1,2)</f>
        <v>68.849999999999994</v>
      </c>
      <c r="T96" s="9"/>
      <c r="U96" s="9"/>
      <c r="V96" s="195">
        <f>ROUND((SUM(V88:V95))/1,2)</f>
        <v>0</v>
      </c>
      <c r="W96" s="213"/>
      <c r="X96" s="137"/>
      <c r="Y96" s="137"/>
      <c r="Z96" s="137"/>
    </row>
    <row r="97" spans="1:26" x14ac:dyDescent="0.3">
      <c r="A97" s="1"/>
      <c r="B97" s="204"/>
      <c r="C97" s="1"/>
      <c r="D97" s="1"/>
      <c r="E97" s="1"/>
      <c r="F97" s="1"/>
      <c r="G97" s="165"/>
      <c r="H97" s="131"/>
      <c r="I97" s="1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96"/>
      <c r="W97" s="52"/>
    </row>
    <row r="98" spans="1:26" x14ac:dyDescent="0.3">
      <c r="A98" s="9"/>
      <c r="B98" s="208"/>
      <c r="C98" s="172">
        <v>9</v>
      </c>
      <c r="D98" s="383" t="s">
        <v>112</v>
      </c>
      <c r="E98" s="383"/>
      <c r="F98" s="9"/>
      <c r="G98" s="171"/>
      <c r="H98" s="138"/>
      <c r="I98" s="138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193"/>
      <c r="W98" s="213"/>
      <c r="X98" s="137"/>
      <c r="Y98" s="137"/>
      <c r="Z98" s="137"/>
    </row>
    <row r="99" spans="1:26" ht="25.05" customHeight="1" x14ac:dyDescent="0.3">
      <c r="A99" s="179"/>
      <c r="B99" s="209">
        <v>15</v>
      </c>
      <c r="C99" s="180" t="s">
        <v>113</v>
      </c>
      <c r="D99" s="382" t="s">
        <v>114</v>
      </c>
      <c r="E99" s="382"/>
      <c r="F99" s="173" t="s">
        <v>82</v>
      </c>
      <c r="G99" s="175">
        <v>313.04000000000002</v>
      </c>
      <c r="H99" s="174"/>
      <c r="I99" s="174">
        <f t="shared" ref="I99:I105" si="10">ROUND(G99*(H99),2)</f>
        <v>0</v>
      </c>
      <c r="J99" s="173">
        <f t="shared" ref="J99:J105" si="11">ROUND(G99*(N99),2)</f>
        <v>3139.79</v>
      </c>
      <c r="K99" s="178">
        <f t="shared" ref="K99:K105" si="12">ROUND(G99*(O99),2)</f>
        <v>0</v>
      </c>
      <c r="L99" s="178">
        <f>ROUND(G99*(H99),2)</f>
        <v>0</v>
      </c>
      <c r="M99" s="178"/>
      <c r="N99" s="178">
        <v>10.029999999999999</v>
      </c>
      <c r="O99" s="178"/>
      <c r="P99" s="181"/>
      <c r="Q99" s="181"/>
      <c r="R99" s="181"/>
      <c r="S99" s="178">
        <f t="shared" ref="S99:S105" si="13">ROUND(G99*(P99),3)</f>
        <v>0</v>
      </c>
      <c r="T99" s="178"/>
      <c r="U99" s="178"/>
      <c r="V99" s="194"/>
      <c r="W99" s="52"/>
      <c r="Z99">
        <v>0</v>
      </c>
    </row>
    <row r="100" spans="1:26" ht="25.05" customHeight="1" x14ac:dyDescent="0.3">
      <c r="A100" s="179"/>
      <c r="B100" s="210">
        <v>16</v>
      </c>
      <c r="C100" s="186" t="s">
        <v>115</v>
      </c>
      <c r="D100" s="384" t="s">
        <v>142</v>
      </c>
      <c r="E100" s="384"/>
      <c r="F100" s="182" t="s">
        <v>116</v>
      </c>
      <c r="G100" s="183">
        <v>316.17</v>
      </c>
      <c r="H100" s="184"/>
      <c r="I100" s="184">
        <f t="shared" si="10"/>
        <v>0</v>
      </c>
      <c r="J100" s="182">
        <f t="shared" si="11"/>
        <v>2475.61</v>
      </c>
      <c r="K100" s="185">
        <f t="shared" si="12"/>
        <v>0</v>
      </c>
      <c r="L100" s="185"/>
      <c r="M100" s="185">
        <f>ROUND(G100*(H100),2)</f>
        <v>0</v>
      </c>
      <c r="N100" s="185">
        <v>7.83</v>
      </c>
      <c r="O100" s="185"/>
      <c r="P100" s="187"/>
      <c r="Q100" s="187"/>
      <c r="R100" s="187"/>
      <c r="S100" s="185">
        <f t="shared" si="13"/>
        <v>0</v>
      </c>
      <c r="T100" s="185"/>
      <c r="U100" s="185"/>
      <c r="V100" s="197"/>
      <c r="W100" s="52"/>
      <c r="Z100">
        <v>0</v>
      </c>
    </row>
    <row r="101" spans="1:26" ht="25.05" customHeight="1" x14ac:dyDescent="0.3">
      <c r="A101" s="179"/>
      <c r="B101" s="209">
        <v>17</v>
      </c>
      <c r="C101" s="180" t="s">
        <v>117</v>
      </c>
      <c r="D101" s="382" t="s">
        <v>118</v>
      </c>
      <c r="E101" s="382"/>
      <c r="F101" s="173" t="s">
        <v>82</v>
      </c>
      <c r="G101" s="175">
        <v>336.6</v>
      </c>
      <c r="H101" s="174"/>
      <c r="I101" s="174">
        <f t="shared" si="10"/>
        <v>0</v>
      </c>
      <c r="J101" s="173">
        <f t="shared" si="11"/>
        <v>1982.57</v>
      </c>
      <c r="K101" s="178">
        <f t="shared" si="12"/>
        <v>0</v>
      </c>
      <c r="L101" s="178">
        <f>ROUND(G101*(H101),2)</f>
        <v>0</v>
      </c>
      <c r="M101" s="178"/>
      <c r="N101" s="178">
        <v>5.89</v>
      </c>
      <c r="O101" s="178"/>
      <c r="P101" s="181">
        <v>9.7960000000000005E-2</v>
      </c>
      <c r="Q101" s="181"/>
      <c r="R101" s="181">
        <v>9.7960000000000005E-2</v>
      </c>
      <c r="S101" s="178">
        <f t="shared" si="13"/>
        <v>32.972999999999999</v>
      </c>
      <c r="T101" s="178"/>
      <c r="U101" s="178"/>
      <c r="V101" s="194"/>
      <c r="W101" s="52"/>
      <c r="Z101">
        <v>0</v>
      </c>
    </row>
    <row r="102" spans="1:26" ht="25.05" customHeight="1" x14ac:dyDescent="0.3">
      <c r="A102" s="179"/>
      <c r="B102" s="210">
        <v>18</v>
      </c>
      <c r="C102" s="186" t="s">
        <v>119</v>
      </c>
      <c r="D102" s="384" t="s">
        <v>143</v>
      </c>
      <c r="E102" s="384"/>
      <c r="F102" s="182" t="s">
        <v>116</v>
      </c>
      <c r="G102" s="183">
        <v>339.96600000000001</v>
      </c>
      <c r="H102" s="184"/>
      <c r="I102" s="184">
        <f t="shared" si="10"/>
        <v>0</v>
      </c>
      <c r="J102" s="182">
        <f t="shared" si="11"/>
        <v>1291.8699999999999</v>
      </c>
      <c r="K102" s="185">
        <f t="shared" si="12"/>
        <v>0</v>
      </c>
      <c r="L102" s="185"/>
      <c r="M102" s="185">
        <f>ROUND(G102*(H102),2)</f>
        <v>0</v>
      </c>
      <c r="N102" s="185">
        <v>3.8</v>
      </c>
      <c r="O102" s="185"/>
      <c r="P102" s="187"/>
      <c r="Q102" s="187"/>
      <c r="R102" s="187"/>
      <c r="S102" s="185">
        <f t="shared" si="13"/>
        <v>0</v>
      </c>
      <c r="T102" s="185"/>
      <c r="U102" s="185"/>
      <c r="V102" s="197"/>
      <c r="W102" s="52"/>
      <c r="Z102">
        <v>0</v>
      </c>
    </row>
    <row r="103" spans="1:26" ht="25.05" customHeight="1" x14ac:dyDescent="0.3">
      <c r="A103" s="179"/>
      <c r="B103" s="209">
        <v>19</v>
      </c>
      <c r="C103" s="180" t="s">
        <v>120</v>
      </c>
      <c r="D103" s="382" t="s">
        <v>121</v>
      </c>
      <c r="E103" s="382"/>
      <c r="F103" s="173" t="s">
        <v>122</v>
      </c>
      <c r="G103" s="175">
        <v>70.92</v>
      </c>
      <c r="H103" s="174"/>
      <c r="I103" s="174">
        <f t="shared" si="10"/>
        <v>0</v>
      </c>
      <c r="J103" s="173">
        <f t="shared" si="11"/>
        <v>115.6</v>
      </c>
      <c r="K103" s="178">
        <f t="shared" si="12"/>
        <v>0</v>
      </c>
      <c r="L103" s="178">
        <f>ROUND(G103*(H103),2)</f>
        <v>0</v>
      </c>
      <c r="M103" s="178"/>
      <c r="N103" s="178">
        <v>1.63</v>
      </c>
      <c r="O103" s="178"/>
      <c r="P103" s="181"/>
      <c r="Q103" s="181"/>
      <c r="R103" s="181"/>
      <c r="S103" s="178">
        <f t="shared" si="13"/>
        <v>0</v>
      </c>
      <c r="T103" s="178"/>
      <c r="U103" s="178"/>
      <c r="V103" s="194"/>
      <c r="W103" s="52"/>
      <c r="Z103">
        <v>0</v>
      </c>
    </row>
    <row r="104" spans="1:26" ht="25.05" customHeight="1" x14ac:dyDescent="0.3">
      <c r="A104" s="179"/>
      <c r="B104" s="209">
        <v>20</v>
      </c>
      <c r="C104" s="180" t="s">
        <v>123</v>
      </c>
      <c r="D104" s="382" t="s">
        <v>124</v>
      </c>
      <c r="E104" s="382"/>
      <c r="F104" s="173" t="s">
        <v>122</v>
      </c>
      <c r="G104" s="175">
        <v>638.28</v>
      </c>
      <c r="H104" s="174"/>
      <c r="I104" s="174">
        <f t="shared" si="10"/>
        <v>0</v>
      </c>
      <c r="J104" s="173">
        <f t="shared" si="11"/>
        <v>223.4</v>
      </c>
      <c r="K104" s="178">
        <f t="shared" si="12"/>
        <v>0</v>
      </c>
      <c r="L104" s="178">
        <f>ROUND(G104*(H104),2)</f>
        <v>0</v>
      </c>
      <c r="M104" s="178"/>
      <c r="N104" s="178">
        <v>0.35</v>
      </c>
      <c r="O104" s="178"/>
      <c r="P104" s="181"/>
      <c r="Q104" s="181"/>
      <c r="R104" s="181"/>
      <c r="S104" s="178">
        <f t="shared" si="13"/>
        <v>0</v>
      </c>
      <c r="T104" s="178"/>
      <c r="U104" s="178"/>
      <c r="V104" s="194"/>
      <c r="W104" s="52"/>
      <c r="Z104">
        <v>0</v>
      </c>
    </row>
    <row r="105" spans="1:26" ht="25.05" customHeight="1" x14ac:dyDescent="0.3">
      <c r="A105" s="179"/>
      <c r="B105" s="209">
        <v>21</v>
      </c>
      <c r="C105" s="180" t="s">
        <v>125</v>
      </c>
      <c r="D105" s="382" t="s">
        <v>126</v>
      </c>
      <c r="E105" s="382"/>
      <c r="F105" s="173" t="s">
        <v>122</v>
      </c>
      <c r="G105" s="175">
        <v>70.92</v>
      </c>
      <c r="H105" s="174"/>
      <c r="I105" s="174">
        <f t="shared" si="10"/>
        <v>0</v>
      </c>
      <c r="J105" s="173">
        <f t="shared" si="11"/>
        <v>3687.84</v>
      </c>
      <c r="K105" s="178">
        <f t="shared" si="12"/>
        <v>0</v>
      </c>
      <c r="L105" s="178">
        <f>ROUND(G105*(H105),2)</f>
        <v>0</v>
      </c>
      <c r="M105" s="178"/>
      <c r="N105" s="178">
        <v>52</v>
      </c>
      <c r="O105" s="178"/>
      <c r="P105" s="181"/>
      <c r="Q105" s="181"/>
      <c r="R105" s="181"/>
      <c r="S105" s="178">
        <f t="shared" si="13"/>
        <v>0</v>
      </c>
      <c r="T105" s="178"/>
      <c r="U105" s="178"/>
      <c r="V105" s="194"/>
      <c r="W105" s="52"/>
      <c r="Z105">
        <v>0</v>
      </c>
    </row>
    <row r="106" spans="1:26" x14ac:dyDescent="0.3">
      <c r="A106" s="9"/>
      <c r="B106" s="208"/>
      <c r="C106" s="172">
        <v>9</v>
      </c>
      <c r="D106" s="383" t="s">
        <v>112</v>
      </c>
      <c r="E106" s="383"/>
      <c r="F106" s="9"/>
      <c r="G106" s="171"/>
      <c r="H106" s="138"/>
      <c r="I106" s="140">
        <f>ROUND((SUM(I98:I105))/1,2)</f>
        <v>0</v>
      </c>
      <c r="J106" s="9"/>
      <c r="K106" s="9"/>
      <c r="L106" s="9">
        <f>ROUND((SUM(L98:L105))/1,2)</f>
        <v>0</v>
      </c>
      <c r="M106" s="9">
        <f>ROUND((SUM(M98:M105))/1,2)</f>
        <v>0</v>
      </c>
      <c r="N106" s="9"/>
      <c r="O106" s="9"/>
      <c r="P106" s="9"/>
      <c r="Q106" s="9"/>
      <c r="R106" s="9"/>
      <c r="S106" s="9">
        <f>ROUND((SUM(S98:S105))/1,2)</f>
        <v>32.97</v>
      </c>
      <c r="T106" s="9"/>
      <c r="U106" s="9"/>
      <c r="V106" s="195">
        <f>ROUND((SUM(V98:V105))/1,2)</f>
        <v>0</v>
      </c>
      <c r="W106" s="213"/>
      <c r="X106" s="137"/>
      <c r="Y106" s="137"/>
      <c r="Z106" s="137"/>
    </row>
    <row r="107" spans="1:26" x14ac:dyDescent="0.3">
      <c r="A107" s="1"/>
      <c r="B107" s="204"/>
      <c r="C107" s="1"/>
      <c r="D107" s="1"/>
      <c r="E107" s="1"/>
      <c r="F107" s="1"/>
      <c r="G107" s="165"/>
      <c r="H107" s="131"/>
      <c r="I107" s="13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96"/>
      <c r="W107" s="52"/>
    </row>
    <row r="108" spans="1:26" x14ac:dyDescent="0.3">
      <c r="A108" s="9"/>
      <c r="B108" s="208"/>
      <c r="C108" s="172">
        <v>99</v>
      </c>
      <c r="D108" s="383" t="s">
        <v>127</v>
      </c>
      <c r="E108" s="383"/>
      <c r="F108" s="9"/>
      <c r="G108" s="171"/>
      <c r="H108" s="138"/>
      <c r="I108" s="138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93"/>
      <c r="W108" s="213"/>
      <c r="X108" s="137"/>
      <c r="Y108" s="137"/>
      <c r="Z108" s="137"/>
    </row>
    <row r="109" spans="1:26" ht="25.05" customHeight="1" x14ac:dyDescent="0.3">
      <c r="A109" s="179"/>
      <c r="B109" s="209">
        <v>22</v>
      </c>
      <c r="C109" s="180" t="s">
        <v>128</v>
      </c>
      <c r="D109" s="382" t="s">
        <v>129</v>
      </c>
      <c r="E109" s="382"/>
      <c r="F109" s="173" t="s">
        <v>122</v>
      </c>
      <c r="G109" s="175">
        <v>929.23599999999999</v>
      </c>
      <c r="H109" s="174"/>
      <c r="I109" s="174">
        <f>ROUND(G109*(H109),2)</f>
        <v>0</v>
      </c>
      <c r="J109" s="173">
        <f>ROUND(G109*(N109),2)</f>
        <v>1942.1</v>
      </c>
      <c r="K109" s="178">
        <f>ROUND(G109*(O109),2)</f>
        <v>0</v>
      </c>
      <c r="L109" s="178">
        <f>ROUND(G109*(H109),2)</f>
        <v>0</v>
      </c>
      <c r="M109" s="178"/>
      <c r="N109" s="178">
        <v>2.09</v>
      </c>
      <c r="O109" s="178"/>
      <c r="P109" s="181"/>
      <c r="Q109" s="181"/>
      <c r="R109" s="181"/>
      <c r="S109" s="178">
        <f>ROUND(G109*(P109),3)</f>
        <v>0</v>
      </c>
      <c r="T109" s="178"/>
      <c r="U109" s="178"/>
      <c r="V109" s="194"/>
      <c r="W109" s="52"/>
      <c r="Z109">
        <v>0</v>
      </c>
    </row>
    <row r="110" spans="1:26" x14ac:dyDescent="0.3">
      <c r="A110" s="9"/>
      <c r="B110" s="208"/>
      <c r="C110" s="172">
        <v>99</v>
      </c>
      <c r="D110" s="383" t="s">
        <v>127</v>
      </c>
      <c r="E110" s="383"/>
      <c r="F110" s="9"/>
      <c r="G110" s="171"/>
      <c r="H110" s="138"/>
      <c r="I110" s="140">
        <f>ROUND((SUM(I108:I109))/1,2)</f>
        <v>0</v>
      </c>
      <c r="J110" s="9"/>
      <c r="K110" s="9"/>
      <c r="L110" s="9">
        <f>ROUND((SUM(L108:L109))/1,2)</f>
        <v>0</v>
      </c>
      <c r="M110" s="9">
        <f>ROUND((SUM(M108:M109))/1,2)</f>
        <v>0</v>
      </c>
      <c r="N110" s="9"/>
      <c r="O110" s="9"/>
      <c r="P110" s="188"/>
      <c r="Q110" s="1"/>
      <c r="R110" s="1"/>
      <c r="S110" s="188">
        <f>ROUND((SUM(S108:S109))/1,2)</f>
        <v>0</v>
      </c>
      <c r="T110" s="2"/>
      <c r="U110" s="2"/>
      <c r="V110" s="195">
        <f>ROUND((SUM(V108:V109))/1,2)</f>
        <v>0</v>
      </c>
      <c r="W110" s="52"/>
    </row>
    <row r="111" spans="1:26" x14ac:dyDescent="0.3">
      <c r="A111" s="1"/>
      <c r="B111" s="204"/>
      <c r="C111" s="1"/>
      <c r="D111" s="1"/>
      <c r="E111" s="1"/>
      <c r="F111" s="1"/>
      <c r="G111" s="165"/>
      <c r="H111" s="131"/>
      <c r="I111" s="1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96"/>
      <c r="W111" s="52"/>
    </row>
    <row r="112" spans="1:26" x14ac:dyDescent="0.3">
      <c r="A112" s="9"/>
      <c r="B112" s="208"/>
      <c r="C112" s="9"/>
      <c r="D112" s="362" t="s">
        <v>58</v>
      </c>
      <c r="E112" s="362"/>
      <c r="F112" s="9"/>
      <c r="G112" s="171"/>
      <c r="H112" s="138"/>
      <c r="I112" s="140">
        <f>ROUND((SUM(I77:I111))/2,2)</f>
        <v>0</v>
      </c>
      <c r="J112" s="9"/>
      <c r="K112" s="9"/>
      <c r="L112" s="9">
        <f>ROUND((SUM(L77:L111))/2,2)</f>
        <v>0</v>
      </c>
      <c r="M112" s="9">
        <f>ROUND((SUM(M77:M111))/2,2)</f>
        <v>0</v>
      </c>
      <c r="N112" s="9"/>
      <c r="O112" s="9"/>
      <c r="P112" s="188"/>
      <c r="Q112" s="1"/>
      <c r="R112" s="1"/>
      <c r="S112" s="188">
        <f>ROUND((SUM(S77:S111))/2,2)</f>
        <v>101.82</v>
      </c>
      <c r="T112" s="1"/>
      <c r="U112" s="1"/>
      <c r="V112" s="195">
        <f>ROUND((SUM(V77:V111))/2,2)</f>
        <v>0</v>
      </c>
      <c r="W112" s="52"/>
    </row>
    <row r="113" spans="1:26" x14ac:dyDescent="0.3">
      <c r="A113" s="1"/>
      <c r="B113" s="211"/>
      <c r="C113" s="189"/>
      <c r="D113" s="385" t="s">
        <v>63</v>
      </c>
      <c r="E113" s="385"/>
      <c r="F113" s="189"/>
      <c r="G113" s="190"/>
      <c r="H113" s="191"/>
      <c r="I113" s="191">
        <f>ROUND((SUM(I77:I112))/3,2)</f>
        <v>0</v>
      </c>
      <c r="J113" s="189"/>
      <c r="K113" s="189">
        <f>ROUND((SUM(K77:K112))/3,2)</f>
        <v>0</v>
      </c>
      <c r="L113" s="189">
        <f>ROUND((SUM(L77:L112))/3,2)</f>
        <v>0</v>
      </c>
      <c r="M113" s="189">
        <f>ROUND((SUM(M77:M112))/3,2)</f>
        <v>0</v>
      </c>
      <c r="N113" s="189"/>
      <c r="O113" s="189"/>
      <c r="P113" s="190"/>
      <c r="Q113" s="189"/>
      <c r="R113" s="189"/>
      <c r="S113" s="190">
        <f>ROUND((SUM(S77:S112))/3,2)</f>
        <v>101.82</v>
      </c>
      <c r="T113" s="189"/>
      <c r="U113" s="189"/>
      <c r="V113" s="198">
        <f>ROUND((SUM(V77:V112))/3,2)</f>
        <v>0</v>
      </c>
      <c r="W113" s="52"/>
      <c r="Y113">
        <f>(SUM(Y77:Y112))</f>
        <v>0</v>
      </c>
      <c r="Z113">
        <f>(SUM(Z77:Z112))</f>
        <v>0</v>
      </c>
    </row>
  </sheetData>
  <mergeCells count="80">
    <mergeCell ref="D110:E110"/>
    <mergeCell ref="D112:E112"/>
    <mergeCell ref="D113:E113"/>
    <mergeCell ref="D103:E103"/>
    <mergeCell ref="D104:E104"/>
    <mergeCell ref="D105:E105"/>
    <mergeCell ref="D106:E106"/>
    <mergeCell ref="D108:E108"/>
    <mergeCell ref="D109:E109"/>
    <mergeCell ref="D102:E102"/>
    <mergeCell ref="D90:E90"/>
    <mergeCell ref="D91:E91"/>
    <mergeCell ref="D92:E92"/>
    <mergeCell ref="D93:E93"/>
    <mergeCell ref="D94:E94"/>
    <mergeCell ref="D95:E95"/>
    <mergeCell ref="D96:E96"/>
    <mergeCell ref="D98:E98"/>
    <mergeCell ref="D99:E99"/>
    <mergeCell ref="D100:E100"/>
    <mergeCell ref="D101:E101"/>
    <mergeCell ref="F25:H25"/>
    <mergeCell ref="D89:E89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8:E88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E70"/>
    <mergeCell ref="I68:P68"/>
    <mergeCell ref="B55:D55"/>
    <mergeCell ref="B56:D56"/>
    <mergeCell ref="B57:D57"/>
    <mergeCell ref="B58:D58"/>
    <mergeCell ref="B59:D59"/>
    <mergeCell ref="B60:D60"/>
    <mergeCell ref="B62:D62"/>
    <mergeCell ref="B66:V66"/>
    <mergeCell ref="B68:E68"/>
    <mergeCell ref="B69:E69"/>
    <mergeCell ref="F26:H26"/>
    <mergeCell ref="F27:H27"/>
    <mergeCell ref="F28:G28"/>
    <mergeCell ref="F29:G29"/>
    <mergeCell ref="F30:G30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B9:H9"/>
    <mergeCell ref="B1:C1"/>
    <mergeCell ref="E1:F1"/>
    <mergeCell ref="B2:V2"/>
    <mergeCell ref="B3:V3"/>
    <mergeCell ref="B7:H7"/>
    <mergeCell ref="H1:I1"/>
  </mergeCells>
  <hyperlinks>
    <hyperlink ref="B1:C1" location="A2:A2" tooltip="Klikni na prechod ku Kryciemu listu..." display="Krycí list rozpočtu" xr:uid="{63036E34-8674-4F31-98B7-B49AAA3C3001}"/>
    <hyperlink ref="E1:F1" location="A54:A54" tooltip="Klikni na prechod ku rekapitulácii..." display="Rekapitulácia rozpočtu" xr:uid="{65F01275-988A-4478-99CA-B0591F806314}"/>
    <hyperlink ref="H1:I1" location="B76:B76" tooltip="Klikni na prechod ku Rozpočet..." display="Rozpočet" xr:uid="{AF46443E-E1FF-41C0-815C-676939A1578B}"/>
  </hyperlinks>
  <printOptions horizontalCentered="1" gridLines="1"/>
  <pageMargins left="1.1111111111111112E-2" right="1.1111111111111112E-2" top="0.75" bottom="0.75" header="0.3" footer="0.3"/>
  <pageSetup paperSize="9" scale="75" orientation="portrait" horizontalDpi="300" r:id="rId1"/>
  <headerFooter>
    <oddHeader>&amp;C&amp;B&amp; Rozpočet  Zlepšenie dopravnej a technickej vybavenosti obce Bystré / Vlastný</oddHeader>
    <oddFooter>&amp;RStrana &amp;P z &amp;N    &amp;L&amp;7Spracované systémom Systematic® Kalkulus, tel.: 051 77 10 585</oddFooter>
  </headerFooter>
  <rowBreaks count="2" manualBreakCount="2">
    <brk id="40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15642</vt:lpstr>
      <vt:lpstr>'SO 15642'!Oblasť_tlače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cp:lastPrinted>2022-03-09T17:27:09Z</cp:lastPrinted>
  <dcterms:created xsi:type="dcterms:W3CDTF">2022-03-09T16:34:54Z</dcterms:created>
  <dcterms:modified xsi:type="dcterms:W3CDTF">2022-03-09T17:27:12Z</dcterms:modified>
</cp:coreProperties>
</file>