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C:\Users\Admin\Desktop\Bezbarierový chodník Viničky\"/>
    </mc:Choice>
  </mc:AlternateContent>
  <xr:revisionPtr revIDLastSave="0" documentId="13_ncr:1_{958374C5-B201-48DA-8610-6F9F1FE376E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ácia stavby" sheetId="1" r:id="rId1"/>
    <sheet name="01 - Bezbariérový chodník..." sheetId="2" r:id="rId2"/>
    <sheet name="SO01.1 - Oporný múr č.1   " sheetId="3" r:id="rId3"/>
    <sheet name="SO01.2 - Oporný múr č.2  " sheetId="4" r:id="rId4"/>
  </sheets>
  <definedNames>
    <definedName name="_xlnm._FilterDatabase" localSheetId="1" hidden="1">'01 - Bezbariérový chodník...'!$C$122:$K$166</definedName>
    <definedName name="_xlnm._FilterDatabase" localSheetId="2" hidden="1">'SO01.1 - Oporný múr č.1   '!$C$131:$K$192</definedName>
    <definedName name="_xlnm._FilterDatabase" localSheetId="3" hidden="1">'SO01.2 - Oporný múr č.2  '!$C$130:$K$190</definedName>
    <definedName name="_xlnm.Print_Titles" localSheetId="1">'01 - Bezbariérový chodník...'!$122:$122</definedName>
    <definedName name="_xlnm.Print_Titles" localSheetId="0">'Rekapitulácia stavby'!$92:$92</definedName>
    <definedName name="_xlnm.Print_Titles" localSheetId="2">'SO01.1 - Oporný múr č.1   '!$131:$131</definedName>
    <definedName name="_xlnm.Print_Titles" localSheetId="3">'SO01.2 - Oporný múr č.2  '!$130:$130</definedName>
    <definedName name="_xlnm.Print_Area" localSheetId="1">'01 - Bezbariérový chodník...'!$C$4:$J$76,'01 - Bezbariérový chodník...'!$C$82:$J$104,'01 - Bezbariérový chodník...'!$C$110:$J$166</definedName>
    <definedName name="_xlnm.Print_Area" localSheetId="0">'Rekapitulácia stavby'!$D$4:$AO$76,'Rekapitulácia stavby'!$C$82:$AQ$99</definedName>
    <definedName name="_xlnm.Print_Area" localSheetId="2">'SO01.1 - Oporný múr č.1   '!$C$4:$J$76,'SO01.1 - Oporný múr č.1   '!$C$82:$J$111,'SO01.1 - Oporný múr č.1   '!$C$117:$J$192</definedName>
    <definedName name="_xlnm.Print_Area" localSheetId="3">'SO01.2 - Oporný múr č.2  '!$C$4:$J$76,'SO01.2 - Oporný múr č.2  '!$C$82:$J$110,'SO01.2 - Oporný múr č.2  '!$C$116:$J$190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9" i="4" l="1"/>
  <c r="J38" i="4"/>
  <c r="AY98" i="1"/>
  <c r="J37" i="4"/>
  <c r="AX98" i="1" s="1"/>
  <c r="BI190" i="4"/>
  <c r="BH190" i="4"/>
  <c r="BG190" i="4"/>
  <c r="BE190" i="4"/>
  <c r="T190" i="4"/>
  <c r="R190" i="4"/>
  <c r="P190" i="4"/>
  <c r="BI189" i="4"/>
  <c r="BH189" i="4"/>
  <c r="BG189" i="4"/>
  <c r="BE189" i="4"/>
  <c r="T189" i="4"/>
  <c r="R189" i="4"/>
  <c r="P189" i="4"/>
  <c r="BI188" i="4"/>
  <c r="BH188" i="4"/>
  <c r="BG188" i="4"/>
  <c r="BE188" i="4"/>
  <c r="T188" i="4"/>
  <c r="R188" i="4"/>
  <c r="P188" i="4"/>
  <c r="BI187" i="4"/>
  <c r="BH187" i="4"/>
  <c r="BG187" i="4"/>
  <c r="BE187" i="4"/>
  <c r="T187" i="4"/>
  <c r="R187" i="4"/>
  <c r="P187" i="4"/>
  <c r="BI186" i="4"/>
  <c r="BH186" i="4"/>
  <c r="BG186" i="4"/>
  <c r="BE186" i="4"/>
  <c r="T186" i="4"/>
  <c r="R186" i="4"/>
  <c r="P186" i="4"/>
  <c r="BI185" i="4"/>
  <c r="BH185" i="4"/>
  <c r="BG185" i="4"/>
  <c r="BE185" i="4"/>
  <c r="T185" i="4"/>
  <c r="R185" i="4"/>
  <c r="P185" i="4"/>
  <c r="BI184" i="4"/>
  <c r="BH184" i="4"/>
  <c r="BG184" i="4"/>
  <c r="BE184" i="4"/>
  <c r="T184" i="4"/>
  <c r="R184" i="4"/>
  <c r="P184" i="4"/>
  <c r="BI183" i="4"/>
  <c r="BH183" i="4"/>
  <c r="BG183" i="4"/>
  <c r="BE183" i="4"/>
  <c r="T183" i="4"/>
  <c r="R183" i="4"/>
  <c r="P183" i="4"/>
  <c r="BI182" i="4"/>
  <c r="BH182" i="4"/>
  <c r="BG182" i="4"/>
  <c r="BE182" i="4"/>
  <c r="T182" i="4"/>
  <c r="R182" i="4"/>
  <c r="P182" i="4"/>
  <c r="BI181" i="4"/>
  <c r="BH181" i="4"/>
  <c r="BG181" i="4"/>
  <c r="BE181" i="4"/>
  <c r="T181" i="4"/>
  <c r="R181" i="4"/>
  <c r="P181" i="4"/>
  <c r="BI179" i="4"/>
  <c r="BH179" i="4"/>
  <c r="BG179" i="4"/>
  <c r="BE179" i="4"/>
  <c r="T179" i="4"/>
  <c r="R179" i="4"/>
  <c r="P179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4" i="4"/>
  <c r="BH134" i="4"/>
  <c r="BG134" i="4"/>
  <c r="BE134" i="4"/>
  <c r="T134" i="4"/>
  <c r="T133" i="4"/>
  <c r="R134" i="4"/>
  <c r="R133" i="4" s="1"/>
  <c r="P134" i="4"/>
  <c r="P133" i="4"/>
  <c r="F125" i="4"/>
  <c r="E123" i="4"/>
  <c r="F91" i="4"/>
  <c r="E89" i="4"/>
  <c r="J26" i="4"/>
  <c r="E26" i="4"/>
  <c r="J128" i="4" s="1"/>
  <c r="J25" i="4"/>
  <c r="J23" i="4"/>
  <c r="E23" i="4"/>
  <c r="J127" i="4" s="1"/>
  <c r="J22" i="4"/>
  <c r="J20" i="4"/>
  <c r="E20" i="4"/>
  <c r="F128" i="4" s="1"/>
  <c r="J19" i="4"/>
  <c r="J17" i="4"/>
  <c r="E17" i="4"/>
  <c r="F127" i="4" s="1"/>
  <c r="J16" i="4"/>
  <c r="J14" i="4"/>
  <c r="J125" i="4" s="1"/>
  <c r="E7" i="4"/>
  <c r="E119" i="4"/>
  <c r="J39" i="3"/>
  <c r="J38" i="3"/>
  <c r="AY97" i="1" s="1"/>
  <c r="J37" i="3"/>
  <c r="AX97" i="1" s="1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5" i="3"/>
  <c r="BH135" i="3"/>
  <c r="BG135" i="3"/>
  <c r="BE135" i="3"/>
  <c r="T135" i="3"/>
  <c r="T134" i="3" s="1"/>
  <c r="R135" i="3"/>
  <c r="R134" i="3" s="1"/>
  <c r="P135" i="3"/>
  <c r="P134" i="3"/>
  <c r="F126" i="3"/>
  <c r="E124" i="3"/>
  <c r="F91" i="3"/>
  <c r="E89" i="3"/>
  <c r="J26" i="3"/>
  <c r="E26" i="3"/>
  <c r="J94" i="3" s="1"/>
  <c r="J25" i="3"/>
  <c r="J23" i="3"/>
  <c r="E23" i="3"/>
  <c r="J128" i="3" s="1"/>
  <c r="J22" i="3"/>
  <c r="J20" i="3"/>
  <c r="E20" i="3"/>
  <c r="F94" i="3" s="1"/>
  <c r="J19" i="3"/>
  <c r="J17" i="3"/>
  <c r="E17" i="3"/>
  <c r="F93" i="3" s="1"/>
  <c r="J16" i="3"/>
  <c r="J14" i="3"/>
  <c r="J126" i="3" s="1"/>
  <c r="E7" i="3"/>
  <c r="E120" i="3"/>
  <c r="J37" i="2"/>
  <c r="J36" i="2"/>
  <c r="AY95" i="1" s="1"/>
  <c r="J35" i="2"/>
  <c r="AX95" i="1" s="1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2" i="2"/>
  <c r="BH162" i="2"/>
  <c r="BG162" i="2"/>
  <c r="BE162" i="2"/>
  <c r="T162" i="2"/>
  <c r="T161" i="2" s="1"/>
  <c r="R162" i="2"/>
  <c r="R161" i="2" s="1"/>
  <c r="P162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1" i="2"/>
  <c r="BH141" i="2"/>
  <c r="BG141" i="2"/>
  <c r="BE141" i="2"/>
  <c r="T141" i="2"/>
  <c r="T140" i="2" s="1"/>
  <c r="R141" i="2"/>
  <c r="R140" i="2" s="1"/>
  <c r="P141" i="2"/>
  <c r="P140" i="2" s="1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BI126" i="2"/>
  <c r="BH126" i="2"/>
  <c r="BG126" i="2"/>
  <c r="BE126" i="2"/>
  <c r="T126" i="2"/>
  <c r="R126" i="2"/>
  <c r="P126" i="2"/>
  <c r="F117" i="2"/>
  <c r="E115" i="2"/>
  <c r="F89" i="2"/>
  <c r="E87" i="2"/>
  <c r="J24" i="2"/>
  <c r="E24" i="2"/>
  <c r="J120" i="2" s="1"/>
  <c r="J23" i="2"/>
  <c r="J21" i="2"/>
  <c r="E21" i="2"/>
  <c r="J119" i="2" s="1"/>
  <c r="J20" i="2"/>
  <c r="J18" i="2"/>
  <c r="E18" i="2"/>
  <c r="F92" i="2" s="1"/>
  <c r="J17" i="2"/>
  <c r="J15" i="2"/>
  <c r="E15" i="2"/>
  <c r="F119" i="2" s="1"/>
  <c r="J14" i="2"/>
  <c r="J12" i="2"/>
  <c r="J117" i="2" s="1"/>
  <c r="E7" i="2"/>
  <c r="E113" i="2"/>
  <c r="L90" i="1"/>
  <c r="AM90" i="1"/>
  <c r="AM89" i="1"/>
  <c r="L89" i="1"/>
  <c r="AM87" i="1"/>
  <c r="L87" i="1"/>
  <c r="L85" i="1"/>
  <c r="L84" i="1"/>
  <c r="BK148" i="2"/>
  <c r="J141" i="2"/>
  <c r="J130" i="2"/>
  <c r="J162" i="2"/>
  <c r="BK138" i="2"/>
  <c r="BK164" i="2"/>
  <c r="BK128" i="2"/>
  <c r="BK145" i="2"/>
  <c r="J139" i="2"/>
  <c r="BK170" i="3"/>
  <c r="J150" i="3"/>
  <c r="J186" i="3"/>
  <c r="J170" i="3"/>
  <c r="BK150" i="3"/>
  <c r="BK156" i="3"/>
  <c r="J141" i="3"/>
  <c r="BK161" i="3"/>
  <c r="J185" i="3"/>
  <c r="J156" i="3"/>
  <c r="BK184" i="3"/>
  <c r="J163" i="3"/>
  <c r="J188" i="4"/>
  <c r="BK170" i="4"/>
  <c r="BK137" i="4"/>
  <c r="BK166" i="4"/>
  <c r="BK146" i="4"/>
  <c r="BK173" i="4"/>
  <c r="J141" i="4"/>
  <c r="J165" i="4"/>
  <c r="J146" i="4"/>
  <c r="BK169" i="4"/>
  <c r="BK148" i="4"/>
  <c r="BK162" i="4"/>
  <c r="J183" i="4"/>
  <c r="J159" i="4"/>
  <c r="BK130" i="2"/>
  <c r="J156" i="2"/>
  <c r="J137" i="2"/>
  <c r="J153" i="2"/>
  <c r="BK131" i="2"/>
  <c r="J146" i="2"/>
  <c r="BK144" i="2"/>
  <c r="BK151" i="2"/>
  <c r="BK133" i="2"/>
  <c r="J173" i="3"/>
  <c r="J158" i="3"/>
  <c r="J137" i="3"/>
  <c r="J172" i="3"/>
  <c r="BK163" i="3"/>
  <c r="BK149" i="3"/>
  <c r="BK155" i="3"/>
  <c r="BK142" i="3"/>
  <c r="BK168" i="3"/>
  <c r="J135" i="3"/>
  <c r="BK174" i="3"/>
  <c r="BK178" i="3"/>
  <c r="BK138" i="3"/>
  <c r="J177" i="4"/>
  <c r="J187" i="4"/>
  <c r="BK163" i="4"/>
  <c r="J144" i="4"/>
  <c r="BK175" i="4"/>
  <c r="BK139" i="4"/>
  <c r="BK152" i="4"/>
  <c r="BK176" i="4"/>
  <c r="J178" i="4"/>
  <c r="J139" i="4"/>
  <c r="J175" i="4"/>
  <c r="J138" i="4"/>
  <c r="J155" i="2"/>
  <c r="J127" i="2"/>
  <c r="BK143" i="2"/>
  <c r="BK159" i="2"/>
  <c r="J135" i="2"/>
  <c r="J128" i="2"/>
  <c r="J133" i="2"/>
  <c r="BK127" i="2"/>
  <c r="BK136" i="2"/>
  <c r="BK190" i="3"/>
  <c r="J151" i="3"/>
  <c r="J192" i="3"/>
  <c r="J178" i="3"/>
  <c r="J138" i="3"/>
  <c r="J142" i="3"/>
  <c r="J184" i="3"/>
  <c r="BK158" i="3"/>
  <c r="BK189" i="3"/>
  <c r="BK152" i="3"/>
  <c r="BK177" i="3"/>
  <c r="BK151" i="3"/>
  <c r="BK154" i="4"/>
  <c r="J185" i="4"/>
  <c r="BK155" i="4"/>
  <c r="BK186" i="4"/>
  <c r="BK156" i="4"/>
  <c r="J155" i="4"/>
  <c r="J173" i="4"/>
  <c r="BK144" i="4"/>
  <c r="BK149" i="4"/>
  <c r="J154" i="4"/>
  <c r="BK177" i="4"/>
  <c r="BK157" i="2"/>
  <c r="BK153" i="2"/>
  <c r="J129" i="2"/>
  <c r="J147" i="2"/>
  <c r="J143" i="2"/>
  <c r="J166" i="2"/>
  <c r="J126" i="2"/>
  <c r="J132" i="2"/>
  <c r="J145" i="2"/>
  <c r="BK183" i="3"/>
  <c r="J149" i="3"/>
  <c r="BK185" i="3"/>
  <c r="J171" i="3"/>
  <c r="J152" i="3"/>
  <c r="J174" i="3"/>
  <c r="BK143" i="3"/>
  <c r="BK165" i="3"/>
  <c r="BK148" i="3"/>
  <c r="J181" i="3"/>
  <c r="J191" i="3"/>
  <c r="J159" i="3"/>
  <c r="BK187" i="4"/>
  <c r="J140" i="4"/>
  <c r="J174" i="4"/>
  <c r="BK134" i="4"/>
  <c r="J170" i="4"/>
  <c r="BK159" i="4"/>
  <c r="J145" i="4"/>
  <c r="J162" i="4"/>
  <c r="J176" i="4"/>
  <c r="BK181" i="4"/>
  <c r="J143" i="4"/>
  <c r="J150" i="2"/>
  <c r="J134" i="2"/>
  <c r="J164" i="2"/>
  <c r="J138" i="2"/>
  <c r="BK139" i="2"/>
  <c r="J148" i="2"/>
  <c r="BK160" i="2"/>
  <c r="BK154" i="2"/>
  <c r="BK134" i="2"/>
  <c r="J182" i="3"/>
  <c r="J147" i="3"/>
  <c r="BK191" i="3"/>
  <c r="BK181" i="3"/>
  <c r="BK162" i="3"/>
  <c r="J169" i="3"/>
  <c r="J148" i="3"/>
  <c r="J175" i="3"/>
  <c r="BK153" i="3"/>
  <c r="BK172" i="3"/>
  <c r="BK186" i="3"/>
  <c r="J155" i="3"/>
  <c r="BK183" i="4"/>
  <c r="J148" i="4"/>
  <c r="BK179" i="4"/>
  <c r="J147" i="4"/>
  <c r="J184" i="4"/>
  <c r="BK167" i="4"/>
  <c r="J181" i="4"/>
  <c r="J156" i="4"/>
  <c r="J189" i="4"/>
  <c r="BK147" i="4"/>
  <c r="BK153" i="4"/>
  <c r="BK136" i="4"/>
  <c r="BK185" i="4"/>
  <c r="J134" i="4"/>
  <c r="BK135" i="2"/>
  <c r="J136" i="2"/>
  <c r="BK150" i="2"/>
  <c r="BK166" i="2"/>
  <c r="J144" i="2"/>
  <c r="BK141" i="2"/>
  <c r="J154" i="2"/>
  <c r="BK162" i="2"/>
  <c r="J160" i="2"/>
  <c r="BK146" i="2"/>
  <c r="BK175" i="3"/>
  <c r="J145" i="3"/>
  <c r="J190" i="3"/>
  <c r="J177" i="3"/>
  <c r="J161" i="3"/>
  <c r="BK159" i="3"/>
  <c r="BK135" i="3"/>
  <c r="BK171" i="3"/>
  <c r="J143" i="3"/>
  <c r="J168" i="3"/>
  <c r="BK140" i="3"/>
  <c r="BK169" i="3"/>
  <c r="BK137" i="3"/>
  <c r="BK150" i="4"/>
  <c r="J190" i="4"/>
  <c r="BK160" i="4"/>
  <c r="J182" i="4"/>
  <c r="BK182" i="4"/>
  <c r="J153" i="4"/>
  <c r="BK184" i="4"/>
  <c r="J157" i="4"/>
  <c r="BK157" i="4"/>
  <c r="BK138" i="4"/>
  <c r="J179" i="4"/>
  <c r="BK126" i="2"/>
  <c r="BK129" i="2"/>
  <c r="BK132" i="2"/>
  <c r="J151" i="2"/>
  <c r="J159" i="2"/>
  <c r="BK137" i="2"/>
  <c r="BK158" i="2"/>
  <c r="J158" i="2"/>
  <c r="BK152" i="2"/>
  <c r="AS96" i="1"/>
  <c r="BK141" i="3"/>
  <c r="BK182" i="3"/>
  <c r="J165" i="3"/>
  <c r="J183" i="3"/>
  <c r="J139" i="3"/>
  <c r="BK139" i="3"/>
  <c r="J160" i="3"/>
  <c r="J187" i="3"/>
  <c r="BK166" i="3"/>
  <c r="J167" i="4"/>
  <c r="J169" i="4"/>
  <c r="BK190" i="4"/>
  <c r="BK174" i="4"/>
  <c r="J166" i="4"/>
  <c r="J150" i="4"/>
  <c r="J160" i="4"/>
  <c r="J152" i="4"/>
  <c r="BK158" i="4"/>
  <c r="J163" i="4"/>
  <c r="J137" i="4"/>
  <c r="BK156" i="2"/>
  <c r="J152" i="2"/>
  <c r="J165" i="2"/>
  <c r="J157" i="2"/>
  <c r="BK165" i="2"/>
  <c r="J131" i="2"/>
  <c r="BK155" i="2"/>
  <c r="BK147" i="2"/>
  <c r="BK192" i="3"/>
  <c r="BK160" i="3"/>
  <c r="J144" i="3"/>
  <c r="BK187" i="3"/>
  <c r="J166" i="3"/>
  <c r="BK144" i="3"/>
  <c r="BK145" i="3"/>
  <c r="J189" i="3"/>
  <c r="J162" i="3"/>
  <c r="J140" i="3"/>
  <c r="BK147" i="3"/>
  <c r="BK173" i="3"/>
  <c r="J153" i="3"/>
  <c r="J186" i="4"/>
  <c r="J136" i="4"/>
  <c r="BK178" i="4"/>
  <c r="J149" i="4"/>
  <c r="BK188" i="4"/>
  <c r="BK165" i="4"/>
  <c r="J158" i="4"/>
  <c r="BK143" i="4"/>
  <c r="BK189" i="4"/>
  <c r="BK140" i="4"/>
  <c r="BK145" i="4"/>
  <c r="BK141" i="4"/>
  <c r="BK125" i="2" l="1"/>
  <c r="J125" i="2" s="1"/>
  <c r="J98" i="2" s="1"/>
  <c r="T149" i="2"/>
  <c r="BK136" i="3"/>
  <c r="J136" i="3" s="1"/>
  <c r="J101" i="3" s="1"/>
  <c r="BK157" i="3"/>
  <c r="J157" i="3" s="1"/>
  <c r="J104" i="3" s="1"/>
  <c r="R164" i="3"/>
  <c r="P176" i="3"/>
  <c r="R188" i="3"/>
  <c r="BK142" i="4"/>
  <c r="J142" i="4" s="1"/>
  <c r="J102" i="4" s="1"/>
  <c r="T125" i="2"/>
  <c r="P142" i="2"/>
  <c r="BK163" i="2"/>
  <c r="J163" i="2" s="1"/>
  <c r="J103" i="2" s="1"/>
  <c r="R146" i="3"/>
  <c r="T154" i="3"/>
  <c r="P167" i="3"/>
  <c r="T176" i="3"/>
  <c r="P188" i="3"/>
  <c r="R135" i="4"/>
  <c r="T142" i="4"/>
  <c r="BK161" i="4"/>
  <c r="J161" i="4" s="1"/>
  <c r="J104" i="4" s="1"/>
  <c r="T164" i="4"/>
  <c r="R125" i="2"/>
  <c r="BK142" i="2"/>
  <c r="J142" i="2" s="1"/>
  <c r="J100" i="2" s="1"/>
  <c r="T163" i="2"/>
  <c r="T136" i="3"/>
  <c r="R157" i="3"/>
  <c r="T167" i="3"/>
  <c r="R180" i="3"/>
  <c r="P142" i="4"/>
  <c r="T161" i="4"/>
  <c r="P168" i="4"/>
  <c r="R172" i="4"/>
  <c r="P125" i="2"/>
  <c r="R142" i="2"/>
  <c r="R163" i="2"/>
  <c r="R136" i="3"/>
  <c r="R154" i="3"/>
  <c r="BK164" i="3"/>
  <c r="J164" i="3" s="1"/>
  <c r="J105" i="3" s="1"/>
  <c r="BK180" i="3"/>
  <c r="J180" i="3" s="1"/>
  <c r="J109" i="3" s="1"/>
  <c r="T151" i="4"/>
  <c r="R164" i="4"/>
  <c r="BK172" i="4"/>
  <c r="J172" i="4" s="1"/>
  <c r="J108" i="4" s="1"/>
  <c r="T172" i="4"/>
  <c r="BK149" i="2"/>
  <c r="J149" i="2" s="1"/>
  <c r="J101" i="2" s="1"/>
  <c r="BK146" i="3"/>
  <c r="J146" i="3" s="1"/>
  <c r="J102" i="3" s="1"/>
  <c r="P157" i="3"/>
  <c r="R167" i="3"/>
  <c r="P180" i="3"/>
  <c r="P179" i="3" s="1"/>
  <c r="P135" i="4"/>
  <c r="R151" i="4"/>
  <c r="P164" i="4"/>
  <c r="P172" i="4"/>
  <c r="R180" i="4"/>
  <c r="R149" i="2"/>
  <c r="T146" i="3"/>
  <c r="T157" i="3"/>
  <c r="T164" i="3"/>
  <c r="T180" i="3"/>
  <c r="BK135" i="4"/>
  <c r="J135" i="4" s="1"/>
  <c r="J101" i="4" s="1"/>
  <c r="P151" i="4"/>
  <c r="BK164" i="4"/>
  <c r="J164" i="4" s="1"/>
  <c r="J105" i="4" s="1"/>
  <c r="R168" i="4"/>
  <c r="P180" i="4"/>
  <c r="T142" i="2"/>
  <c r="P163" i="2"/>
  <c r="P136" i="3"/>
  <c r="BK154" i="3"/>
  <c r="J154" i="3" s="1"/>
  <c r="J103" i="3" s="1"/>
  <c r="P164" i="3"/>
  <c r="BK176" i="3"/>
  <c r="J176" i="3" s="1"/>
  <c r="J107" i="3" s="1"/>
  <c r="T188" i="3"/>
  <c r="T135" i="4"/>
  <c r="T132" i="4" s="1"/>
  <c r="R142" i="4"/>
  <c r="R161" i="4"/>
  <c r="T168" i="4"/>
  <c r="BK180" i="4"/>
  <c r="J180" i="4" s="1"/>
  <c r="J109" i="4" s="1"/>
  <c r="P149" i="2"/>
  <c r="P146" i="3"/>
  <c r="P154" i="3"/>
  <c r="BK167" i="3"/>
  <c r="J167" i="3" s="1"/>
  <c r="J106" i="3" s="1"/>
  <c r="R176" i="3"/>
  <c r="BK188" i="3"/>
  <c r="J188" i="3" s="1"/>
  <c r="J110" i="3" s="1"/>
  <c r="BK151" i="4"/>
  <c r="J151" i="4" s="1"/>
  <c r="J103" i="4" s="1"/>
  <c r="P161" i="4"/>
  <c r="BK168" i="4"/>
  <c r="J168" i="4"/>
  <c r="J106" i="4" s="1"/>
  <c r="T180" i="4"/>
  <c r="BK140" i="2"/>
  <c r="J140" i="2"/>
  <c r="J99" i="2" s="1"/>
  <c r="BK133" i="4"/>
  <c r="J133" i="4" s="1"/>
  <c r="J100" i="4" s="1"/>
  <c r="BK161" i="2"/>
  <c r="J161" i="2" s="1"/>
  <c r="J102" i="2" s="1"/>
  <c r="BK134" i="3"/>
  <c r="J134" i="3" s="1"/>
  <c r="J100" i="3" s="1"/>
  <c r="E85" i="4"/>
  <c r="J94" i="4"/>
  <c r="BF146" i="4"/>
  <c r="BF153" i="4"/>
  <c r="BF155" i="4"/>
  <c r="BF157" i="4"/>
  <c r="BF169" i="4"/>
  <c r="BF186" i="4"/>
  <c r="F94" i="4"/>
  <c r="BF136" i="4"/>
  <c r="BF143" i="4"/>
  <c r="BF147" i="4"/>
  <c r="BF149" i="4"/>
  <c r="BF152" i="4"/>
  <c r="BF167" i="4"/>
  <c r="BF182" i="4"/>
  <c r="J93" i="4"/>
  <c r="BF134" i="4"/>
  <c r="BF165" i="4"/>
  <c r="BF166" i="4"/>
  <c r="BF170" i="4"/>
  <c r="BF181" i="4"/>
  <c r="BF183" i="4"/>
  <c r="BF187" i="4"/>
  <c r="BF145" i="4"/>
  <c r="BF154" i="4"/>
  <c r="BF163" i="4"/>
  <c r="BF189" i="4"/>
  <c r="BF190" i="4"/>
  <c r="J91" i="4"/>
  <c r="BF138" i="4"/>
  <c r="BF148" i="4"/>
  <c r="BF162" i="4"/>
  <c r="BF174" i="4"/>
  <c r="BF175" i="4"/>
  <c r="BF137" i="4"/>
  <c r="BF144" i="4"/>
  <c r="BF150" i="4"/>
  <c r="BF159" i="4"/>
  <c r="BF177" i="4"/>
  <c r="BF178" i="4"/>
  <c r="BF179" i="4"/>
  <c r="BF185" i="4"/>
  <c r="F93" i="4"/>
  <c r="BF139" i="4"/>
  <c r="BF140" i="4"/>
  <c r="BF176" i="4"/>
  <c r="BF188" i="4"/>
  <c r="BF141" i="4"/>
  <c r="BF156" i="4"/>
  <c r="BF158" i="4"/>
  <c r="BF160" i="4"/>
  <c r="BF173" i="4"/>
  <c r="BF184" i="4"/>
  <c r="J91" i="3"/>
  <c r="F129" i="3"/>
  <c r="BF145" i="3"/>
  <c r="BF148" i="3"/>
  <c r="BF165" i="3"/>
  <c r="BF168" i="3"/>
  <c r="BF174" i="3"/>
  <c r="BF183" i="3"/>
  <c r="BF137" i="3"/>
  <c r="BF138" i="3"/>
  <c r="BF142" i="3"/>
  <c r="BF158" i="3"/>
  <c r="BF171" i="3"/>
  <c r="BF177" i="3"/>
  <c r="BF178" i="3"/>
  <c r="J93" i="3"/>
  <c r="F128" i="3"/>
  <c r="BF144" i="3"/>
  <c r="E85" i="3"/>
  <c r="BF140" i="3"/>
  <c r="BF141" i="3"/>
  <c r="BF143" i="3"/>
  <c r="BF150" i="3"/>
  <c r="BF159" i="3"/>
  <c r="BF160" i="3"/>
  <c r="BF162" i="3"/>
  <c r="BF163" i="3"/>
  <c r="BF166" i="3"/>
  <c r="BF172" i="3"/>
  <c r="BF186" i="3"/>
  <c r="BF187" i="3"/>
  <c r="BF139" i="3"/>
  <c r="BF147" i="3"/>
  <c r="BF149" i="3"/>
  <c r="BF151" i="3"/>
  <c r="BF152" i="3"/>
  <c r="BF161" i="3"/>
  <c r="BF170" i="3"/>
  <c r="BF181" i="3"/>
  <c r="BF189" i="3"/>
  <c r="BF191" i="3"/>
  <c r="BF192" i="3"/>
  <c r="J129" i="3"/>
  <c r="BF135" i="3"/>
  <c r="BF169" i="3"/>
  <c r="BF184" i="3"/>
  <c r="BF153" i="3"/>
  <c r="BF155" i="3"/>
  <c r="BF156" i="3"/>
  <c r="BF173" i="3"/>
  <c r="BF175" i="3"/>
  <c r="BF182" i="3"/>
  <c r="BF185" i="3"/>
  <c r="BF190" i="3"/>
  <c r="BF127" i="2"/>
  <c r="BF128" i="2"/>
  <c r="BF129" i="2"/>
  <c r="BF157" i="2"/>
  <c r="BF165" i="2"/>
  <c r="F91" i="2"/>
  <c r="F120" i="2"/>
  <c r="BF130" i="2"/>
  <c r="BF141" i="2"/>
  <c r="BF147" i="2"/>
  <c r="BF150" i="2"/>
  <c r="BF151" i="2"/>
  <c r="BF153" i="2"/>
  <c r="J91" i="2"/>
  <c r="BF136" i="2"/>
  <c r="BF143" i="2"/>
  <c r="BF144" i="2"/>
  <c r="BF152" i="2"/>
  <c r="BF155" i="2"/>
  <c r="BF166" i="2"/>
  <c r="J92" i="2"/>
  <c r="BF126" i="2"/>
  <c r="BF148" i="2"/>
  <c r="BF164" i="2"/>
  <c r="E85" i="2"/>
  <c r="BF145" i="2"/>
  <c r="BF154" i="2"/>
  <c r="BF156" i="2"/>
  <c r="BF162" i="2"/>
  <c r="BF135" i="2"/>
  <c r="BF139" i="2"/>
  <c r="BF158" i="2"/>
  <c r="BF159" i="2"/>
  <c r="BF131" i="2"/>
  <c r="BF132" i="2"/>
  <c r="BF134" i="2"/>
  <c r="BF138" i="2"/>
  <c r="BF146" i="2"/>
  <c r="J89" i="2"/>
  <c r="BF133" i="2"/>
  <c r="BF137" i="2"/>
  <c r="BF160" i="2"/>
  <c r="J35" i="3"/>
  <c r="AV97" i="1" s="1"/>
  <c r="F39" i="4"/>
  <c r="BD98" i="1" s="1"/>
  <c r="F37" i="2"/>
  <c r="BD95" i="1" s="1"/>
  <c r="F35" i="4"/>
  <c r="AZ98" i="1" s="1"/>
  <c r="AS94" i="1"/>
  <c r="F37" i="3"/>
  <c r="BB97" i="1" s="1"/>
  <c r="F35" i="3"/>
  <c r="AZ97" i="1" s="1"/>
  <c r="F37" i="4"/>
  <c r="BB98" i="1" s="1"/>
  <c r="F36" i="2"/>
  <c r="BC95" i="1" s="1"/>
  <c r="F38" i="3"/>
  <c r="BC97" i="1"/>
  <c r="J33" i="2"/>
  <c r="AV95" i="1" s="1"/>
  <c r="J35" i="4"/>
  <c r="AV98" i="1" s="1"/>
  <c r="F35" i="2"/>
  <c r="BB95" i="1" s="1"/>
  <c r="F38" i="4"/>
  <c r="BC98" i="1" s="1"/>
  <c r="F33" i="2"/>
  <c r="AZ95" i="1" s="1"/>
  <c r="F39" i="3"/>
  <c r="BD97" i="1" s="1"/>
  <c r="P132" i="4" l="1"/>
  <c r="R132" i="4"/>
  <c r="R179" i="3"/>
  <c r="BK124" i="2"/>
  <c r="BK123" i="2" s="1"/>
  <c r="J123" i="2" s="1"/>
  <c r="J96" i="2" s="1"/>
  <c r="BK133" i="3"/>
  <c r="T179" i="3"/>
  <c r="R133" i="3"/>
  <c r="R132" i="3" s="1"/>
  <c r="R171" i="4"/>
  <c r="R131" i="4" s="1"/>
  <c r="P133" i="3"/>
  <c r="P132" i="3"/>
  <c r="AU97" i="1" s="1"/>
  <c r="T124" i="2"/>
  <c r="T123" i="2" s="1"/>
  <c r="P124" i="2"/>
  <c r="P123" i="2" s="1"/>
  <c r="AU95" i="1" s="1"/>
  <c r="T171" i="4"/>
  <c r="T131" i="4"/>
  <c r="R124" i="2"/>
  <c r="R123" i="2"/>
  <c r="P171" i="4"/>
  <c r="P131" i="4"/>
  <c r="AU98" i="1" s="1"/>
  <c r="T133" i="3"/>
  <c r="T132" i="3"/>
  <c r="BK179" i="3"/>
  <c r="J179" i="3" s="1"/>
  <c r="J108" i="3" s="1"/>
  <c r="BK132" i="4"/>
  <c r="J132" i="4" s="1"/>
  <c r="J99" i="4" s="1"/>
  <c r="BK171" i="4"/>
  <c r="J171" i="4" s="1"/>
  <c r="J107" i="4" s="1"/>
  <c r="J133" i="3"/>
  <c r="J99" i="3"/>
  <c r="F34" i="2"/>
  <c r="BA95" i="1" s="1"/>
  <c r="F36" i="4"/>
  <c r="BA98" i="1" s="1"/>
  <c r="F36" i="3"/>
  <c r="BA97" i="1" s="1"/>
  <c r="J34" i="2"/>
  <c r="AW95" i="1" s="1"/>
  <c r="AT95" i="1" s="1"/>
  <c r="AZ96" i="1"/>
  <c r="AV96" i="1" s="1"/>
  <c r="BB96" i="1"/>
  <c r="AX96" i="1" s="1"/>
  <c r="BC96" i="1"/>
  <c r="AY96" i="1" s="1"/>
  <c r="J36" i="3"/>
  <c r="AW97" i="1" s="1"/>
  <c r="AT97" i="1" s="1"/>
  <c r="BD96" i="1"/>
  <c r="J36" i="4"/>
  <c r="AW98" i="1" s="1"/>
  <c r="AT98" i="1" s="1"/>
  <c r="J124" i="2" l="1"/>
  <c r="J97" i="2" s="1"/>
  <c r="J30" i="2"/>
  <c r="AG95" i="1" s="1"/>
  <c r="AN95" i="1" s="1"/>
  <c r="BK131" i="4"/>
  <c r="J131" i="4" s="1"/>
  <c r="J98" i="4" s="1"/>
  <c r="BK132" i="3"/>
  <c r="J132" i="3" s="1"/>
  <c r="J98" i="3" s="1"/>
  <c r="AU96" i="1"/>
  <c r="BB94" i="1"/>
  <c r="AX94" i="1" s="1"/>
  <c r="BD94" i="1"/>
  <c r="W33" i="1" s="1"/>
  <c r="BA96" i="1"/>
  <c r="AW96" i="1" s="1"/>
  <c r="AT96" i="1" s="1"/>
  <c r="BC94" i="1"/>
  <c r="W32" i="1" s="1"/>
  <c r="AZ94" i="1"/>
  <c r="W29" i="1" s="1"/>
  <c r="J39" i="2" l="1"/>
  <c r="AU94" i="1"/>
  <c r="J32" i="3"/>
  <c r="AG97" i="1" s="1"/>
  <c r="AY94" i="1"/>
  <c r="W31" i="1"/>
  <c r="BA94" i="1"/>
  <c r="W30" i="1" s="1"/>
  <c r="J32" i="4"/>
  <c r="AG98" i="1" s="1"/>
  <c r="AV94" i="1"/>
  <c r="AK29" i="1" s="1"/>
  <c r="AN97" i="1" l="1"/>
  <c r="J41" i="4"/>
  <c r="J41" i="3"/>
  <c r="AN98" i="1"/>
  <c r="AG96" i="1"/>
  <c r="AG94" i="1" s="1"/>
  <c r="AK26" i="1" s="1"/>
  <c r="AW94" i="1"/>
  <c r="AK30" i="1" s="1"/>
  <c r="AK35" i="1" l="1"/>
  <c r="AN96" i="1"/>
  <c r="AT94" i="1"/>
  <c r="AN94" i="1" l="1"/>
</calcChain>
</file>

<file path=xl/sharedStrings.xml><?xml version="1.0" encoding="utf-8"?>
<sst xmlns="http://schemas.openxmlformats.org/spreadsheetml/2006/main" count="2559" uniqueCount="429">
  <si>
    <t>Export Komplet</t>
  </si>
  <si>
    <t/>
  </si>
  <si>
    <t>2.0</t>
  </si>
  <si>
    <t>False</t>
  </si>
  <si>
    <t>{dffb36b8-6d37-48d6-8257-d235c2b6e137}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</si>
  <si>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</si>
  <si>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</si>
  <si>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</si>
  <si>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</si>
  <si>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</si>
  <si>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Kód:</t>
  </si>
  <si>
    <t>Megaspol</t>
  </si>
  <si>
    <t>Stavba:</t>
  </si>
  <si>
    <t>Bezbriérový chodník a zábradlie na oporných múroch z ulice Viničky na Tokajskú</t>
  </si>
  <si>
    <t>JKSO:</t>
  </si>
  <si>
    <t>KS:</t>
  </si>
  <si>
    <t>Miesto:</t>
  </si>
  <si>
    <t>Dátum:</t>
  </si>
  <si>
    <t>Objednávateľ:</t>
  </si>
  <si>
    <t>IČO:</t>
  </si>
  <si>
    <t xml:space="preserve"> </t>
  </si>
  <si>
    <t>IČ DPH:</t>
  </si>
  <si>
    <t>Zhotoviteľ:</t>
  </si>
  <si>
    <t>MEGASPOL, spol. s r.o.</t>
  </si>
  <si>
    <t>Projektant: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</si>
  <si>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</si>
  <si>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</si>
  <si>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</si>
  <si>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</si>
  <si>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</si>
  <si>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</si>
  <si>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</si>
  <si>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</si>
  <si>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</si>
  <si>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</si>
  <si>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</si>
  <si>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</si>
  <si>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</si>
  <si>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</si>
  <si>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</si>
  <si>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</si>
  <si>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</si>
  <si>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</si>
  <si>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</si>
  <si>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</si>
  <si>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</si>
  <si>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</si>
  <si>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</si>
  <si>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</si>
  <si>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</si>
  <si>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</si>
  <si>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</si>
  <si>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</si>
  <si>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</si>
  <si>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</si>
  <si>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</si>
  <si>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</si>
  <si>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</si>
  <si>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</si>
  <si>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</si>
  <si>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</si>
  <si>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</si>
  <si>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</si>
  <si>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</si>
  <si>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</si>
  <si>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</si>
  <si>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</si>
  <si>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</si>
  <si>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</si>
  <si>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</si>
  <si>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</si>
  <si>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</si>
  <si>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</si>
  <si>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</si>
  <si>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</si>
  <si>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Bezbariérový chodník z ulice Viničky na Tokajskú</t>
  </si>
  <si>
    <t>STA</t>
  </si>
  <si>
    <t>1</t>
  </si>
  <si>
    <t>{d7486010-e800-42fd-a716-2968459d50f0}</t>
  </si>
  <si>
    <t>02a</t>
  </si>
  <si>
    <t xml:space="preserve">Zábradlie na oporných múroch Diely III Nitra, Viničky </t>
  </si>
  <si>
    <t>{e032a4c9-899d-4196-a5aa-3a8a2dd17214}</t>
  </si>
  <si>
    <t>SO01.1</t>
  </si>
  <si>
    <t xml:space="preserve">Oporný múr č.1   </t>
  </si>
  <si>
    <t>Časť</t>
  </si>
  <si>
    <t>2</t>
  </si>
  <si>
    <t>{eedd6694-f4c1-4bd5-b58b-f02d7273696a}</t>
  </si>
  <si>
    <t>SO01.2</t>
  </si>
  <si>
    <t xml:space="preserve">Oporný múr č.2  </t>
  </si>
  <si>
    <t>{334b3737-5b39-4f57-9de0-558e4fe7208c}</t>
  </si>
  <si>
    <t>KRYCÍ LIST ROZPOČTU</t>
  </si>
  <si>
    <t>Objekt:</t>
  </si>
  <si>
    <t>01 - Bezbariérový chodník z ulice Viničky na Tokajskú</t>
  </si>
  <si>
    <t>REKAPITULÁCIA ROZPOČTU</t>
  </si>
  <si>
    <t>Kód dielu - Popis</t>
  </si>
  <si>
    <t>Cena celkom [EUR]</t>
  </si>
  <si>
    <t>Náklady z rozpočtu</t>
  </si>
  <si>
    <t>-1</t>
  </si>
  <si>
    <t xml:space="preserve">HSV - Práce a dodávky HSV   </t>
  </si>
  <si>
    <t xml:space="preserve">    1 - Zemné práce   </t>
  </si>
  <si>
    <t xml:space="preserve">    3 - Zvislé a kompletné konštrukcie   </t>
  </si>
  <si>
    <t xml:space="preserve">    5 - Komunikácie   </t>
  </si>
  <si>
    <t xml:space="preserve">    9 - Ostatné konštrukcie a práce-búranie   </t>
  </si>
  <si>
    <t xml:space="preserve">    99 - Presun hmôt HSV   </t>
  </si>
  <si>
    <t xml:space="preserve">VRN - Vedľajšie rozpočtové náklady   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</si>
  <si>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</si>
  <si>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</si>
  <si>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</si>
  <si>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</si>
  <si>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</si>
  <si>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</si>
  <si>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</si>
  <si>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</si>
  <si>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</si>
  <si>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</si>
  <si>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</si>
  <si>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</si>
  <si>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</si>
  <si>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 xml:space="preserve">Práce a dodávky HSV   </t>
  </si>
  <si>
    <t>ROZPOCET</t>
  </si>
  <si>
    <t xml:space="preserve">Zemné práce   </t>
  </si>
  <si>
    <t>K</t>
  </si>
  <si>
    <t>113106612.R</t>
  </si>
  <si>
    <t>Rozoberanie zámkovej dlažby všetkých druhov v ploche nad 20 m2,  -0,26000t - s ponechaním na stavenisku /v realizácií BD 307/</t>
  </si>
  <si>
    <t>m2</t>
  </si>
  <si>
    <t>4</t>
  </si>
  <si>
    <t>113208111.S</t>
  </si>
  <si>
    <t>Vytrhanie obrúb betonových, s vybúraním lôžka, záhonových,  -0,04000 t /v realizácií BD 307/</t>
  </si>
  <si>
    <t>m</t>
  </si>
  <si>
    <t>3</t>
  </si>
  <si>
    <t>113307121.S</t>
  </si>
  <si>
    <t>Odstránenie podkladu v ploche do 200 m2 z kameniva hrubého drveného, hr. do 100 mm,  -0,13000t /v realizácií BD 307/</t>
  </si>
  <si>
    <t>6</t>
  </si>
  <si>
    <t>132201201.S</t>
  </si>
  <si>
    <t>Výkop ryhy šírky 600-2000mm horn.3 do 100m3</t>
  </si>
  <si>
    <t>m3</t>
  </si>
  <si>
    <t>8</t>
  </si>
  <si>
    <t>5</t>
  </si>
  <si>
    <t>132201209.S</t>
  </si>
  <si>
    <t>Príplatok k cenám za lepivosť pri hĺbení rýh š. nad 600 do 2 000 mm zapaž. i nezapažených, s urovnaním dna v hornine 3</t>
  </si>
  <si>
    <t>10</t>
  </si>
  <si>
    <t>162201101.S</t>
  </si>
  <si>
    <t>Vodorovné premiestnenie výkopku z horniny 1-4 do 20m</t>
  </si>
  <si>
    <t>12</t>
  </si>
  <si>
    <t>7</t>
  </si>
  <si>
    <t>162501102.S</t>
  </si>
  <si>
    <t>Vodorovné premiestnenie výkopku po spevnenej ceste z horniny tr.1-4, do 100 m3 na vzdialenosť do 3000 m</t>
  </si>
  <si>
    <t>14</t>
  </si>
  <si>
    <t>162501105.S</t>
  </si>
  <si>
    <t>Vodorovné premiestnenie výkopku po spevnenej ceste z horniny tr.1-4, do 100 m3, príplatok k cene za každých ďalšich a začatých 1000 m</t>
  </si>
  <si>
    <t>16</t>
  </si>
  <si>
    <t>9</t>
  </si>
  <si>
    <t>167101100.S</t>
  </si>
  <si>
    <t>Nakladanie výkopku tr.1-4 ručne</t>
  </si>
  <si>
    <t>18</t>
  </si>
  <si>
    <t>167101101.S</t>
  </si>
  <si>
    <t>Nakladanie neuľahnutého výkopku z hornín tr.1-4 do 100 m3</t>
  </si>
  <si>
    <t>11</t>
  </si>
  <si>
    <t>171101103.S</t>
  </si>
  <si>
    <t>Uloženie sypaniny do násypu  súdržnej horniny s mierou zhutnenia nad 96 do 100 % podľa Proctor-Standard</t>
  </si>
  <si>
    <t>22</t>
  </si>
  <si>
    <t>171201201.S</t>
  </si>
  <si>
    <t>Uloženie sypaniny na skládky do 100 m3</t>
  </si>
  <si>
    <t>24</t>
  </si>
  <si>
    <t>13</t>
  </si>
  <si>
    <t>171203111.S</t>
  </si>
  <si>
    <t>Uloženie a hrubé rozhrnutie výkopku bez zhutnenia v rovine alebo na svahu do 1:5</t>
  </si>
  <si>
    <t>26</t>
  </si>
  <si>
    <t>171209002.S</t>
  </si>
  <si>
    <t>Poplatok za skladovanie - zemina a kamenivo (17 05) ostatné</t>
  </si>
  <si>
    <t>t</t>
  </si>
  <si>
    <t>28</t>
  </si>
  <si>
    <t xml:space="preserve">Zvislé a kompletné konštrukcie   </t>
  </si>
  <si>
    <t>15</t>
  </si>
  <si>
    <t>338171112.S</t>
  </si>
  <si>
    <t>Osadzovanie stĺpika oceľového so zabetónovaním do vopred vykopaných dier</t>
  </si>
  <si>
    <t>ks</t>
  </si>
  <si>
    <t>30</t>
  </si>
  <si>
    <t xml:space="preserve">Komunikácie   </t>
  </si>
  <si>
    <t>564861111.S</t>
  </si>
  <si>
    <t>Podklad zo štrkodrviny s rozprestretím a zhutnením, po zhutnení hr. 200 mm</t>
  </si>
  <si>
    <t>32</t>
  </si>
  <si>
    <t>17</t>
  </si>
  <si>
    <t>567122111.R</t>
  </si>
  <si>
    <t>Podklad z kameniva stmeleného cementom, s rozprestretím a zhutnením CBGM C 8/10 (C 6/8), po zhutnení hr. 100 mm</t>
  </si>
  <si>
    <t>34</t>
  </si>
  <si>
    <t>596911141.S</t>
  </si>
  <si>
    <t>Kladenie betónovej zámkovej dlažby komunikácií pre peších hr. 60 mm pre peších do 50 m2 so zriadením lôžka z kameniva hr. 30 mm</t>
  </si>
  <si>
    <t>36</t>
  </si>
  <si>
    <t>19</t>
  </si>
  <si>
    <t>M</t>
  </si>
  <si>
    <t>592460010600</t>
  </si>
  <si>
    <t>Dlažba betónová KLASIKO, rozmer 200x100x60 mm, sivá /rezerva/</t>
  </si>
  <si>
    <t>38</t>
  </si>
  <si>
    <t>596912211.S</t>
  </si>
  <si>
    <t>Kladenie betónovej dlažby z vegetačných tvárnic hr. 80 mm, do lôžka z kameniva ťaženého, veľkosti do 0,25 m2, plochy do 50 m2</t>
  </si>
  <si>
    <t>40</t>
  </si>
  <si>
    <t>21</t>
  </si>
  <si>
    <t>592460020100.S</t>
  </si>
  <si>
    <t>Dlažba betónová zatrávňovacia, rozmer 400x400x80 mm, prírodná</t>
  </si>
  <si>
    <t>42</t>
  </si>
  <si>
    <t xml:space="preserve">Ostatné konštrukcie a práce-búranie   </t>
  </si>
  <si>
    <t>911131111.S</t>
  </si>
  <si>
    <t>Osadenie a montáž zábradlia oceľového s oceľovými stĺpikmi vrátane výkopu jamiek</t>
  </si>
  <si>
    <t>44</t>
  </si>
  <si>
    <t>23</t>
  </si>
  <si>
    <t>5535500000R</t>
  </si>
  <si>
    <t>Oceľové zábradlie výšky 100 cm s dvomi madlami vrátane náteru</t>
  </si>
  <si>
    <t>46</t>
  </si>
  <si>
    <t>916561111.S</t>
  </si>
  <si>
    <t>Osadenie záhonového alebo parkového obrubníka betón., do lôžka z bet. pros. tr. C 12/15 s bočnou oporou</t>
  </si>
  <si>
    <t>48</t>
  </si>
  <si>
    <t>25</t>
  </si>
  <si>
    <t>592170001400</t>
  </si>
  <si>
    <t>Obrubník parkový, lxšxv 500x50x200 mm, sivá</t>
  </si>
  <si>
    <t>50</t>
  </si>
  <si>
    <t>918101111.S</t>
  </si>
  <si>
    <t>Lôžko pod obrubníky, krajníky alebo obruby z dlažobných kociek z betónu prostého tr. C 12/15</t>
  </si>
  <si>
    <t>52</t>
  </si>
  <si>
    <t>27</t>
  </si>
  <si>
    <t>952901000.R</t>
  </si>
  <si>
    <t>Vyčistenie existujúcej zámkovej dlažby</t>
  </si>
  <si>
    <t>54</t>
  </si>
  <si>
    <t>966005111.S</t>
  </si>
  <si>
    <t>Rozobratie cestného zábradlia s betónovými pätkami,  -0,03500t</t>
  </si>
  <si>
    <t>56</t>
  </si>
  <si>
    <t>29</t>
  </si>
  <si>
    <t>979084216.S</t>
  </si>
  <si>
    <t>Vodorovná doprava vybúraných hmôt po suchu bez naloženia, ale so zložením na vzdialenosť do 5 km</t>
  </si>
  <si>
    <t>58</t>
  </si>
  <si>
    <t>979084219.S</t>
  </si>
  <si>
    <t>Príplatok k cene za každých ďalších aj začatých 5 km nad 5 km</t>
  </si>
  <si>
    <t>60</t>
  </si>
  <si>
    <t>31</t>
  </si>
  <si>
    <t>979087213.S</t>
  </si>
  <si>
    <t>Nakladanie na dopravné prostriedky pre vodorovnú dopravu vybúraných hmôt</t>
  </si>
  <si>
    <t>62</t>
  </si>
  <si>
    <t>979089012.S</t>
  </si>
  <si>
    <t>Poplatok za skladovanie - betón, tehly, dlaždice (17 01) ostatné</t>
  </si>
  <si>
    <t>64</t>
  </si>
  <si>
    <t>99</t>
  </si>
  <si>
    <t xml:space="preserve">Presun hmôt HSV   </t>
  </si>
  <si>
    <t>33</t>
  </si>
  <si>
    <t>998223011.S</t>
  </si>
  <si>
    <t>Presun hmôt pre pozemné komunikácie s krytom dláždeným (822 2.3, 822 5.3) akejkoľvek dĺžky objektu</t>
  </si>
  <si>
    <t>66</t>
  </si>
  <si>
    <t>VRN</t>
  </si>
  <si>
    <t xml:space="preserve">Vedľajšie rozpočtové náklady   </t>
  </si>
  <si>
    <t>000300011.S</t>
  </si>
  <si>
    <t>Geodetické práce - vytýčenie inžinierských sieti</t>
  </si>
  <si>
    <t>eur</t>
  </si>
  <si>
    <t>68</t>
  </si>
  <si>
    <t>35</t>
  </si>
  <si>
    <t>000300031.S</t>
  </si>
  <si>
    <t>Geodetické práce - porealizačné zameranie</t>
  </si>
  <si>
    <t>kpl</t>
  </si>
  <si>
    <t>70</t>
  </si>
  <si>
    <t>000300033.S</t>
  </si>
  <si>
    <t>Geodetické práce - vyhotovenie geometrického plánu</t>
  </si>
  <si>
    <t>72</t>
  </si>
  <si>
    <t xml:space="preserve">02a - Zábradlie na oporných múroch Diely III Nitra, Viničky </t>
  </si>
  <si>
    <t>Časť:</t>
  </si>
  <si>
    <t xml:space="preserve">SO01.1 - Oporný múr č.1   </t>
  </si>
  <si>
    <t xml:space="preserve">    0003 - Geodetické práce   </t>
  </si>
  <si>
    <t xml:space="preserve">    1b - KRY   </t>
  </si>
  <si>
    <t xml:space="preserve">    2 - Zakladanie   </t>
  </si>
  <si>
    <t xml:space="preserve">    8 - Rúrové vedenie   </t>
  </si>
  <si>
    <t xml:space="preserve">PSV - Práce a dodávky PSV   </t>
  </si>
  <si>
    <t xml:space="preserve">    711 - Izolácie proti vode a vlhkosti   </t>
  </si>
  <si>
    <t xml:space="preserve">    767 - Konštrukcie doplnkové kovové   </t>
  </si>
  <si>
    <t>0003</t>
  </si>
  <si>
    <t xml:space="preserve">Geodetické práce   </t>
  </si>
  <si>
    <t>000300031</t>
  </si>
  <si>
    <t>Geodetické práce - vykonávané po výstavbe zameranie skutočného vyhotovenia stavby</t>
  </si>
  <si>
    <t>1b</t>
  </si>
  <si>
    <t xml:space="preserve">KRY   </t>
  </si>
  <si>
    <t>181301101.S</t>
  </si>
  <si>
    <t>Rozprestretie ornice v rovine, plocha do 500 m2, hr.do 100 mm</t>
  </si>
  <si>
    <t>103110000200.S</t>
  </si>
  <si>
    <t>Rašelina záhradná kompostová tr. 2, balenie 40 l</t>
  </si>
  <si>
    <t>183101114.S</t>
  </si>
  <si>
    <t>Hĺbenie jamky v rovine alebo na svahu do 1:5, objem nad 0,05 do 0,125 m3</t>
  </si>
  <si>
    <t>184102111.S</t>
  </si>
  <si>
    <t>Výsadba dreviny s balom v rovine alebo na svahu do 1:5, priemer balu nad 100 do 200 mm</t>
  </si>
  <si>
    <t>026520000700</t>
  </si>
  <si>
    <t>Krík listnatý stálozelený Skalník dammerov - Cotoneaster dammeri Coral Beauty</t>
  </si>
  <si>
    <t>185804312.S</t>
  </si>
  <si>
    <t>Zaliatie rastlín vodou, plochy jednotlivo nad 20 m2</t>
  </si>
  <si>
    <t>184802611</t>
  </si>
  <si>
    <t>Chemické odburinenie po založení kultúry v rovine alebo na svahu do 1:5 postrekom naširoko</t>
  </si>
  <si>
    <t>2523401000</t>
  </si>
  <si>
    <t>Roundup aktiv 540 ml - postrekový prípravok na ničenie burín</t>
  </si>
  <si>
    <t>998231311</t>
  </si>
  <si>
    <t>Presun hmôt pre sadovnícke a krajinárske úpravy do 5000 m vodorovne bez zvislého presunu</t>
  </si>
  <si>
    <t>112201021.S</t>
  </si>
  <si>
    <t>Odstránenie pňa ručne, priemeru do 200 mm na svahu nad 1:5 do 1:2</t>
  </si>
  <si>
    <t>130201001.S</t>
  </si>
  <si>
    <t>Výkop jamy a ryhy v obmedzenom priestore horn. tr.3 ručne</t>
  </si>
  <si>
    <t>162201102.S</t>
  </si>
  <si>
    <t>Vodorovné premiestnenie výkopku z horniny 1-4 nad 20-50m</t>
  </si>
  <si>
    <t>181101102.S</t>
  </si>
  <si>
    <t>Úprava pláne v zárezoch v hornine 1-4 so zhutnením</t>
  </si>
  <si>
    <t>174101102.S</t>
  </si>
  <si>
    <t>Zásyp sypaninou v uzavretých priestoroch s urovnaním povrchu zásypu</t>
  </si>
  <si>
    <t xml:space="preserve">Zakladanie   </t>
  </si>
  <si>
    <t>216904111.S</t>
  </si>
  <si>
    <t>Očistenie plôch tlakovou vodou  - ozn.B (jestv.oporný mur )</t>
  </si>
  <si>
    <t>215901101.S</t>
  </si>
  <si>
    <t>Zhutnenie podložia z rastlej horniny 1 až 4 pod násypy, z hornina súdržných do 92 % PS a nesúdržných</t>
  </si>
  <si>
    <t>327323127.S</t>
  </si>
  <si>
    <t>Múry a valy z betónu železového tr. C 25/30-XC2(SK)-CI0,4-Dmax16-S3 - ozn.A pohľadový beton</t>
  </si>
  <si>
    <t>327351211.S</t>
  </si>
  <si>
    <t>Debnenie múrov a valov zvislých aj sklonených, výšky do 20 m zhotovenie</t>
  </si>
  <si>
    <t>327351221.S</t>
  </si>
  <si>
    <t>Debnenie múrov a valov zvislých aj sklonených, výšky do 20 m odstránenie</t>
  </si>
  <si>
    <t>327361006.S</t>
  </si>
  <si>
    <t>Výstuž múrov a valov priemeru do 12 mm, z ocele B500 (10505)</t>
  </si>
  <si>
    <t>341362422.S</t>
  </si>
  <si>
    <t>Výstuž  stien a priečok rovných alebo oblých zo zváraných sietí KARI, priemer drôtu 6/6 mm, veľkosť oka 150x150 mm</t>
  </si>
  <si>
    <t>348171211.S</t>
  </si>
  <si>
    <t>Osadzovanie zábradlia oceľového na múroch a valoch, vr.spojenia dielcov, hmotnosti do 100 kg/m- v.č.A03  Z3</t>
  </si>
  <si>
    <t xml:space="preserve">Rúrové vedenie   </t>
  </si>
  <si>
    <t>87127101R</t>
  </si>
  <si>
    <t>Montáž potrubia - chráničky D 110 mm</t>
  </si>
  <si>
    <t>286130034000.S</t>
  </si>
  <si>
    <t>Rúra  PE100 110 mm</t>
  </si>
  <si>
    <t>936173111.S</t>
  </si>
  <si>
    <t>Osadenie doplnkových oceľových konštrukcií na konštr. múrov a valov pri hm. jednotlivo do 20 kg</t>
  </si>
  <si>
    <t>961054199.S</t>
  </si>
  <si>
    <t>Odbúranie vrchnej znehodnotenej časti výplne betónových pilót s vytiahnutím pažnice, z betónu železového,  -2,40000t</t>
  </si>
  <si>
    <t>971045802.S</t>
  </si>
  <si>
    <t>Vrty príklepovým vrtákom do D 12 mm do stien alebo smerom dole do betónu -0.00001t</t>
  </si>
  <si>
    <t>cm</t>
  </si>
  <si>
    <t>976074141.R</t>
  </si>
  <si>
    <t>Vybúranie kotvového železa zapusteného v betóne</t>
  </si>
  <si>
    <t>998152121.S</t>
  </si>
  <si>
    <t>Presun hmôt pre obj.8152, 8153,8159,zvislá nosná konštr.monolitická betónová, výška do 3 m</t>
  </si>
  <si>
    <t>37</t>
  </si>
  <si>
    <t>998152132.S</t>
  </si>
  <si>
    <t>Príplatok za zväčšený presun (8152, 8153,8159) zvislá nosná konštr.monolitická betónová nad vymedzenú najväčšiu dopravnú vzdialenosť do 1000 m</t>
  </si>
  <si>
    <t>74</t>
  </si>
  <si>
    <t>PSV</t>
  </si>
  <si>
    <t xml:space="preserve">Práce a dodávky PSV   </t>
  </si>
  <si>
    <t>711</t>
  </si>
  <si>
    <t xml:space="preserve">Izolácie proti vode a vlhkosti   </t>
  </si>
  <si>
    <t>711132107.S</t>
  </si>
  <si>
    <t>Zhotovenie izolácie proti zemnej vlhkosti nopovou fóloiu položenou voľne na ploche zvislej</t>
  </si>
  <si>
    <t>76</t>
  </si>
  <si>
    <t>39</t>
  </si>
  <si>
    <t>283230002600.S</t>
  </si>
  <si>
    <t>Nopová HDPE fólia hrúbky 0,4 mm, výška nopu 8 mm, proti zemnej vlhkosti s radónovou ochranou, pre spodnú stavbu</t>
  </si>
  <si>
    <t>78</t>
  </si>
  <si>
    <t>711790100.S</t>
  </si>
  <si>
    <t>Zhotovenie detailov k hydroizolačným fóliam - stenová lišta z HPP rš. 50 mm pre etapové ukončenie, líniové kotvenie, ukončenie na zvislej hrane</t>
  </si>
  <si>
    <t>80</t>
  </si>
  <si>
    <t>41</t>
  </si>
  <si>
    <t>311970001500.S</t>
  </si>
  <si>
    <t>Vrut do dĺžky 150 mm na upevnenie do kombi dosiek</t>
  </si>
  <si>
    <t>82</t>
  </si>
  <si>
    <t>553430004400.S</t>
  </si>
  <si>
    <t>Pásik z poplastovaného plechu pre ukončenie fólií z PVC š. 50 mm, dĺ. 2 m</t>
  </si>
  <si>
    <t>84</t>
  </si>
  <si>
    <t>43</t>
  </si>
  <si>
    <t>998711101.S</t>
  </si>
  <si>
    <t>Presun hmôt pre izoláciu proti vode v objektoch výšky do 6 m</t>
  </si>
  <si>
    <t>86</t>
  </si>
  <si>
    <t>998711192.S</t>
  </si>
  <si>
    <t>Izolácia proti vode, prípl.za presun nad vymedz. najväčšiu dopravnú vzdialenosť do 100 m</t>
  </si>
  <si>
    <t>88</t>
  </si>
  <si>
    <t>767</t>
  </si>
  <si>
    <t xml:space="preserve">Konštrukcie doplnkové kovové   </t>
  </si>
  <si>
    <t>45</t>
  </si>
  <si>
    <t>767995215.S</t>
  </si>
  <si>
    <t>Výroba atypického zábradlia rovného z rúrok vr. dovoz na stavbu</t>
  </si>
  <si>
    <t>kg</t>
  </si>
  <si>
    <t>90</t>
  </si>
  <si>
    <t>553Z3</t>
  </si>
  <si>
    <t>Z3 - zábradlie  ocelové vr.nater 1x Z, 2xV  RAL7012  -  v.č.A03</t>
  </si>
  <si>
    <t>92</t>
  </si>
  <si>
    <t>47</t>
  </si>
  <si>
    <t>998767101.S</t>
  </si>
  <si>
    <t>Presun hmôt pre kovové stavebné doplnkové konštrukcie v objektoch výšky do 6 m</t>
  </si>
  <si>
    <t>94</t>
  </si>
  <si>
    <t>998767192.S</t>
  </si>
  <si>
    <t>Kovové stav.dopln.konštr., prípl.za presun nad najväčšiu dopr. vzdial. do 100 m</t>
  </si>
  <si>
    <t>96</t>
  </si>
  <si>
    <t xml:space="preserve">SO01.2 - Oporný múr č.2  </t>
  </si>
  <si>
    <t>583410004100.S</t>
  </si>
  <si>
    <t>Štrkodrva frakcia 0-22 mm</t>
  </si>
  <si>
    <t>211971110.S</t>
  </si>
  <si>
    <t>Zhotovenie opláštenia výplne z geotextílie, v ryhe alebo v záreze so stenami šikmými o skl. do 1:2,5</t>
  </si>
  <si>
    <t>693110002000.S</t>
  </si>
  <si>
    <t>Geotextília polypropylénová netkaná 200 g/m2</t>
  </si>
  <si>
    <t>214500111.S</t>
  </si>
  <si>
    <t>Zhotovenie výplne ryhy s drenážnym potrubím z rúr DN 125, výšky nad 200 do 300 mm</t>
  </si>
  <si>
    <t>286110015100.S</t>
  </si>
  <si>
    <t>Flexibilná drenážna PVC-U rúra DN 125, perforovaná</t>
  </si>
  <si>
    <t>583410002000.S</t>
  </si>
  <si>
    <t>Kamenivo drvené hrubé frakcia 8-16 mm</t>
  </si>
  <si>
    <t>271571111.S</t>
  </si>
  <si>
    <t>Vankúše zhutnené pod základy zo štrkopiesku</t>
  </si>
  <si>
    <t>388995213.S</t>
  </si>
  <si>
    <t>Chránička káblov z rúr HDPE op. mur  nad DN 110 do DN 140</t>
  </si>
  <si>
    <t>388995215.S</t>
  </si>
  <si>
    <t>Chránička káblov z rúr HDPE op. mur nad DN 160 do DN 200</t>
  </si>
  <si>
    <t>3893810R1.S</t>
  </si>
  <si>
    <t>Dobetónovanie  konštrukcií  tr. C 25/30-XC2(SK)-CI0,4-Dmax16-S3 - ozn.A pohľadový beton</t>
  </si>
  <si>
    <t>348171211.S.</t>
  </si>
  <si>
    <t>Osadzovanie zábradlia oceľového na múroch a valoch, vr.spojenia dielcov, hmotnosti do 100 kg/m- v.č.A03  Z4</t>
  </si>
  <si>
    <t>899912101.S</t>
  </si>
  <si>
    <t>Montáž oceľových chráničiek D 100</t>
  </si>
  <si>
    <t>141110009700.S</t>
  </si>
  <si>
    <t>Rúra oceľová bezšvová hladká kruhová d 102 mm, hr. steny 5,0 mm, ozn. 11 353.0.</t>
  </si>
  <si>
    <t>9599471R1</t>
  </si>
  <si>
    <t>Osadenie  trubky do OP. muru</t>
  </si>
  <si>
    <t>141110011600.S</t>
  </si>
  <si>
    <t>Rúra oceľová bezšvová hladká kruhová d 127 mm, hr. steny 4,0 mm, ozn. 11 353.0.</t>
  </si>
  <si>
    <t>767916550.S</t>
  </si>
  <si>
    <t>Osadenie stĺpika oceľového plotového výšky do 2 m na oceľovú platňu</t>
  </si>
  <si>
    <t>553510009830.S</t>
  </si>
  <si>
    <t>Pätka stĺpika 48 mm plotová, pozinkovaná</t>
  </si>
  <si>
    <t>553510029800.S</t>
  </si>
  <si>
    <t>Stĺpik, výška 2 m, poplastovaný na pozinkovanej oceli, pre panelový plotový systém</t>
  </si>
  <si>
    <t>553510030000.S</t>
  </si>
  <si>
    <t>Stĺpik, výška 2,4 m, poplastovaný na pozinkovanej oceli, pre panelový plotový systém</t>
  </si>
  <si>
    <t>767914130.S</t>
  </si>
  <si>
    <t>Montáž oplotenia rámového, na oceľové stĺpiky, vo výške nad 1,5 do 2,0 m</t>
  </si>
  <si>
    <t>553510028000</t>
  </si>
  <si>
    <t>Panel AXIS SR, veľkosť oka 100x50 mm, vxl 1,8x2,48 m, poplastovaný na pozinkovanej oceli, pre panelový plotový systém,  napr. DIRICKX vr. vzpier , prip. prvkov, a napínacích prvkov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</si>
</sst>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2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1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167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Border="1" applyAlignment="1">
      <alignment horizontal="center"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1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8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5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0" fillId="2" borderId="0" xfId="0" applyFont="1" applyFill="1" applyAlignment="1">
      <alignment horizontal="center" vertical="center"/>
    </xf>
    <xf numFmtId="164" fontId="13" fillId="0" borderId="0" xfId="0" applyNumberFormat="1" applyFont="1" applyAlignment="1">
      <alignment horizontal="left" vertical="center"/>
    </xf>
    <xf numFmtId="0" fontId="13" fillId="0" borderId="0" xfId="0" applyFont="1" applyAlignment="1">
      <alignment vertical="center"/>
    </xf>
    <xf numFmtId="4" fontId="14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tabSelected="1" workbookViewId="0">
      <selection activeCell="AN8" sqref="AN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210" t="s">
        <v>5</v>
      </c>
      <c r="AS2" s="204"/>
      <c r="AT2" s="204"/>
      <c r="AU2" s="204"/>
      <c r="AV2" s="204"/>
      <c r="AW2" s="204"/>
      <c r="AX2" s="204"/>
      <c r="AY2" s="204"/>
      <c r="AZ2" s="204"/>
      <c r="BA2" s="204"/>
      <c r="BB2" s="204"/>
      <c r="BC2" s="204"/>
      <c r="BD2" s="204"/>
      <c r="BE2" s="204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7"/>
      <c r="D4" s="18" t="s">
        <v>8</v>
      </c>
      <c r="AR4" s="17"/>
      <c r="AS4" s="19" t="s">
        <v>9</v>
      </c>
      <c r="BS4" s="14" t="s">
        <v>6</v>
      </c>
    </row>
    <row r="5" spans="1:74" s="1" customFormat="1" ht="12" customHeight="1">
      <c r="B5" s="17"/>
      <c r="D5" s="20" t="s">
        <v>10</v>
      </c>
      <c r="K5" s="203" t="s">
        <v>11</v>
      </c>
      <c r="L5" s="204"/>
      <c r="M5" s="204"/>
      <c r="N5" s="204"/>
      <c r="O5" s="204"/>
      <c r="P5" s="204"/>
      <c r="Q5" s="204"/>
      <c r="R5" s="204"/>
      <c r="S5" s="204"/>
      <c r="T5" s="204"/>
      <c r="U5" s="204"/>
      <c r="V5" s="204"/>
      <c r="W5" s="204"/>
      <c r="X5" s="204"/>
      <c r="Y5" s="204"/>
      <c r="Z5" s="204"/>
      <c r="AA5" s="204"/>
      <c r="AB5" s="204"/>
      <c r="AC5" s="204"/>
      <c r="AD5" s="204"/>
      <c r="AE5" s="204"/>
      <c r="AF5" s="204"/>
      <c r="AG5" s="204"/>
      <c r="AH5" s="204"/>
      <c r="AI5" s="204"/>
      <c r="AJ5" s="204"/>
      <c r="AK5" s="204"/>
      <c r="AL5" s="204"/>
      <c r="AM5" s="204"/>
      <c r="AN5" s="204"/>
      <c r="AO5" s="204"/>
      <c r="AR5" s="17"/>
      <c r="BS5" s="14" t="s">
        <v>6</v>
      </c>
    </row>
    <row r="6" spans="1:74" s="1" customFormat="1" ht="36.950000000000003" customHeight="1">
      <c r="B6" s="17"/>
      <c r="D6" s="22" t="s">
        <v>12</v>
      </c>
      <c r="K6" s="205" t="s">
        <v>13</v>
      </c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204"/>
      <c r="Y6" s="204"/>
      <c r="Z6" s="204"/>
      <c r="AA6" s="204"/>
      <c r="AB6" s="204"/>
      <c r="AC6" s="204"/>
      <c r="AD6" s="204"/>
      <c r="AE6" s="204"/>
      <c r="AF6" s="204"/>
      <c r="AG6" s="204"/>
      <c r="AH6" s="204"/>
      <c r="AI6" s="204"/>
      <c r="AJ6" s="204"/>
      <c r="AK6" s="204"/>
      <c r="AL6" s="204"/>
      <c r="AM6" s="204"/>
      <c r="AN6" s="204"/>
      <c r="AO6" s="204"/>
      <c r="AR6" s="17"/>
      <c r="BS6" s="14" t="s">
        <v>6</v>
      </c>
    </row>
    <row r="7" spans="1:74" s="1" customFormat="1" ht="12" customHeight="1">
      <c r="B7" s="17"/>
      <c r="D7" s="23" t="s">
        <v>14</v>
      </c>
      <c r="K7" s="21" t="s">
        <v>1</v>
      </c>
      <c r="AK7" s="23" t="s">
        <v>15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16</v>
      </c>
      <c r="K8" s="21" t="s">
        <v>20</v>
      </c>
      <c r="AK8" s="23" t="s">
        <v>17</v>
      </c>
      <c r="AN8" s="176">
        <v>44656</v>
      </c>
      <c r="AR8" s="17"/>
      <c r="BS8" s="14" t="s">
        <v>6</v>
      </c>
    </row>
    <row r="9" spans="1:74" s="1" customFormat="1" ht="14.4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18</v>
      </c>
      <c r="AK10" s="23" t="s">
        <v>19</v>
      </c>
      <c r="AN10" s="21" t="s">
        <v>1</v>
      </c>
      <c r="AR10" s="17"/>
      <c r="BS10" s="14" t="s">
        <v>6</v>
      </c>
    </row>
    <row r="11" spans="1:74" s="1" customFormat="1" ht="18.399999999999999" customHeight="1">
      <c r="B11" s="17"/>
      <c r="E11" s="21" t="s">
        <v>20</v>
      </c>
      <c r="AK11" s="23" t="s">
        <v>21</v>
      </c>
      <c r="AN11" s="21" t="s">
        <v>1</v>
      </c>
      <c r="AR11" s="17"/>
      <c r="BS11" s="14" t="s">
        <v>6</v>
      </c>
    </row>
    <row r="12" spans="1:74" s="1" customFormat="1" ht="6.95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22</v>
      </c>
      <c r="AK13" s="23" t="s">
        <v>19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23</v>
      </c>
      <c r="AK14" s="23" t="s">
        <v>21</v>
      </c>
      <c r="AN14" s="21" t="s">
        <v>1</v>
      </c>
      <c r="AR14" s="17"/>
      <c r="BS14" s="14" t="s">
        <v>6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24</v>
      </c>
      <c r="AK16" s="23" t="s">
        <v>19</v>
      </c>
      <c r="AN16" s="21" t="s">
        <v>1</v>
      </c>
      <c r="AR16" s="17"/>
      <c r="BS16" s="14" t="s">
        <v>3</v>
      </c>
    </row>
    <row r="17" spans="1:71" s="1" customFormat="1" ht="18.399999999999999" customHeight="1">
      <c r="B17" s="17"/>
      <c r="E17" s="21" t="s">
        <v>20</v>
      </c>
      <c r="AK17" s="23" t="s">
        <v>21</v>
      </c>
      <c r="AN17" s="21" t="s">
        <v>1</v>
      </c>
      <c r="AR17" s="17"/>
      <c r="BS17" s="14" t="s">
        <v>25</v>
      </c>
    </row>
    <row r="18" spans="1:71" s="1" customFormat="1" ht="6.95" customHeight="1">
      <c r="B18" s="17"/>
      <c r="AR18" s="17"/>
      <c r="BS18" s="14" t="s">
        <v>26</v>
      </c>
    </row>
    <row r="19" spans="1:71" s="1" customFormat="1" ht="12" customHeight="1">
      <c r="B19" s="17"/>
      <c r="D19" s="23" t="s">
        <v>27</v>
      </c>
      <c r="AK19" s="23" t="s">
        <v>19</v>
      </c>
      <c r="AN19" s="21" t="s">
        <v>1</v>
      </c>
      <c r="AR19" s="17"/>
      <c r="BS19" s="14" t="s">
        <v>26</v>
      </c>
    </row>
    <row r="20" spans="1:71" s="1" customFormat="1" ht="18.399999999999999" customHeight="1">
      <c r="B20" s="17"/>
      <c r="E20" s="21" t="s">
        <v>20</v>
      </c>
      <c r="AK20" s="23" t="s">
        <v>21</v>
      </c>
      <c r="AN20" s="21" t="s">
        <v>1</v>
      </c>
      <c r="AR20" s="17"/>
      <c r="BS20" s="14" t="s">
        <v>25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28</v>
      </c>
      <c r="AR22" s="17"/>
    </row>
    <row r="23" spans="1:71" s="1" customFormat="1" ht="16.5" customHeight="1">
      <c r="B23" s="17"/>
      <c r="E23" s="206" t="s">
        <v>1</v>
      </c>
      <c r="F23" s="206"/>
      <c r="G23" s="206"/>
      <c r="H23" s="206"/>
      <c r="I23" s="206"/>
      <c r="J23" s="206"/>
      <c r="K23" s="206"/>
      <c r="L23" s="206"/>
      <c r="M23" s="206"/>
      <c r="N23" s="206"/>
      <c r="O23" s="206"/>
      <c r="P23" s="206"/>
      <c r="Q23" s="206"/>
      <c r="R23" s="206"/>
      <c r="S23" s="206"/>
      <c r="T23" s="206"/>
      <c r="U23" s="206"/>
      <c r="V23" s="206"/>
      <c r="W23" s="206"/>
      <c r="X23" s="206"/>
      <c r="Y23" s="206"/>
      <c r="Z23" s="206"/>
      <c r="AA23" s="206"/>
      <c r="AB23" s="206"/>
      <c r="AC23" s="206"/>
      <c r="AD23" s="206"/>
      <c r="AE23" s="206"/>
      <c r="AF23" s="206"/>
      <c r="AG23" s="206"/>
      <c r="AH23" s="206"/>
      <c r="AI23" s="206"/>
      <c r="AJ23" s="206"/>
      <c r="AK23" s="206"/>
      <c r="AL23" s="206"/>
      <c r="AM23" s="206"/>
      <c r="AN23" s="206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>
      <c r="A26" s="26"/>
      <c r="B26" s="27"/>
      <c r="C26" s="26"/>
      <c r="D26" s="28" t="s">
        <v>29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07">
        <f>ROUND(AG94,2)</f>
        <v>48481.77</v>
      </c>
      <c r="AL26" s="208"/>
      <c r="AM26" s="208"/>
      <c r="AN26" s="208"/>
      <c r="AO26" s="208"/>
      <c r="AP26" s="26"/>
      <c r="AQ26" s="26"/>
      <c r="AR26" s="27"/>
      <c r="BE26" s="26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209" t="s">
        <v>30</v>
      </c>
      <c r="M28" s="209"/>
      <c r="N28" s="209"/>
      <c r="O28" s="209"/>
      <c r="P28" s="209"/>
      <c r="Q28" s="26"/>
      <c r="R28" s="26"/>
      <c r="S28" s="26"/>
      <c r="T28" s="26"/>
      <c r="U28" s="26"/>
      <c r="V28" s="26"/>
      <c r="W28" s="209" t="s">
        <v>31</v>
      </c>
      <c r="X28" s="209"/>
      <c r="Y28" s="209"/>
      <c r="Z28" s="209"/>
      <c r="AA28" s="209"/>
      <c r="AB28" s="209"/>
      <c r="AC28" s="209"/>
      <c r="AD28" s="209"/>
      <c r="AE28" s="209"/>
      <c r="AF28" s="26"/>
      <c r="AG28" s="26"/>
      <c r="AH28" s="26"/>
      <c r="AI28" s="26"/>
      <c r="AJ28" s="26"/>
      <c r="AK28" s="209" t="s">
        <v>32</v>
      </c>
      <c r="AL28" s="209"/>
      <c r="AM28" s="209"/>
      <c r="AN28" s="209"/>
      <c r="AO28" s="209"/>
      <c r="AP28" s="26"/>
      <c r="AQ28" s="26"/>
      <c r="AR28" s="27"/>
      <c r="BE28" s="26"/>
    </row>
    <row r="29" spans="1:71" s="3" customFormat="1" ht="14.45" customHeight="1">
      <c r="B29" s="31"/>
      <c r="D29" s="23" t="s">
        <v>33</v>
      </c>
      <c r="F29" s="32" t="s">
        <v>34</v>
      </c>
      <c r="L29" s="211">
        <v>0.2</v>
      </c>
      <c r="M29" s="212"/>
      <c r="N29" s="212"/>
      <c r="O29" s="212"/>
      <c r="P29" s="212"/>
      <c r="Q29" s="33"/>
      <c r="R29" s="33"/>
      <c r="S29" s="33"/>
      <c r="T29" s="33"/>
      <c r="U29" s="33"/>
      <c r="V29" s="33"/>
      <c r="W29" s="213">
        <f>ROUND(AZ94, 2)</f>
        <v>0</v>
      </c>
      <c r="X29" s="212"/>
      <c r="Y29" s="212"/>
      <c r="Z29" s="212"/>
      <c r="AA29" s="212"/>
      <c r="AB29" s="212"/>
      <c r="AC29" s="212"/>
      <c r="AD29" s="212"/>
      <c r="AE29" s="212"/>
      <c r="AF29" s="33"/>
      <c r="AG29" s="33"/>
      <c r="AH29" s="33"/>
      <c r="AI29" s="33"/>
      <c r="AJ29" s="33"/>
      <c r="AK29" s="213">
        <f>ROUND(AV94, 2)</f>
        <v>0</v>
      </c>
      <c r="AL29" s="212"/>
      <c r="AM29" s="212"/>
      <c r="AN29" s="212"/>
      <c r="AO29" s="212"/>
      <c r="AP29" s="33"/>
      <c r="AQ29" s="33"/>
      <c r="AR29" s="34"/>
      <c r="AS29" s="33"/>
      <c r="AT29" s="33"/>
      <c r="AU29" s="33"/>
      <c r="AV29" s="33"/>
      <c r="AW29" s="33"/>
      <c r="AX29" s="33"/>
      <c r="AY29" s="33"/>
      <c r="AZ29" s="33"/>
    </row>
    <row r="30" spans="1:71" s="3" customFormat="1" ht="14.45" customHeight="1">
      <c r="B30" s="31"/>
      <c r="F30" s="32" t="s">
        <v>35</v>
      </c>
      <c r="L30" s="200">
        <v>0.2</v>
      </c>
      <c r="M30" s="201"/>
      <c r="N30" s="201"/>
      <c r="O30" s="201"/>
      <c r="P30" s="201"/>
      <c r="W30" s="202">
        <f>ROUND(BA94, 2)</f>
        <v>48481.77</v>
      </c>
      <c r="X30" s="201"/>
      <c r="Y30" s="201"/>
      <c r="Z30" s="201"/>
      <c r="AA30" s="201"/>
      <c r="AB30" s="201"/>
      <c r="AC30" s="201"/>
      <c r="AD30" s="201"/>
      <c r="AE30" s="201"/>
      <c r="AK30" s="202">
        <f>ROUND(AW94, 2)</f>
        <v>9696.35</v>
      </c>
      <c r="AL30" s="201"/>
      <c r="AM30" s="201"/>
      <c r="AN30" s="201"/>
      <c r="AO30" s="201"/>
      <c r="AR30" s="31"/>
    </row>
    <row r="31" spans="1:71" s="3" customFormat="1" ht="14.45" hidden="1" customHeight="1">
      <c r="B31" s="31"/>
      <c r="F31" s="23" t="s">
        <v>36</v>
      </c>
      <c r="L31" s="200">
        <v>0.2</v>
      </c>
      <c r="M31" s="201"/>
      <c r="N31" s="201"/>
      <c r="O31" s="201"/>
      <c r="P31" s="201"/>
      <c r="W31" s="202">
        <f>ROUND(BB94, 2)</f>
        <v>0</v>
      </c>
      <c r="X31" s="201"/>
      <c r="Y31" s="201"/>
      <c r="Z31" s="201"/>
      <c r="AA31" s="201"/>
      <c r="AB31" s="201"/>
      <c r="AC31" s="201"/>
      <c r="AD31" s="201"/>
      <c r="AE31" s="201"/>
      <c r="AK31" s="202">
        <v>0</v>
      </c>
      <c r="AL31" s="201"/>
      <c r="AM31" s="201"/>
      <c r="AN31" s="201"/>
      <c r="AO31" s="201"/>
      <c r="AR31" s="31"/>
    </row>
    <row r="32" spans="1:71" s="3" customFormat="1" ht="14.45" hidden="1" customHeight="1">
      <c r="B32" s="31"/>
      <c r="F32" s="23" t="s">
        <v>37</v>
      </c>
      <c r="L32" s="200">
        <v>0.2</v>
      </c>
      <c r="M32" s="201"/>
      <c r="N32" s="201"/>
      <c r="O32" s="201"/>
      <c r="P32" s="201"/>
      <c r="W32" s="202">
        <f>ROUND(BC94, 2)</f>
        <v>0</v>
      </c>
      <c r="X32" s="201"/>
      <c r="Y32" s="201"/>
      <c r="Z32" s="201"/>
      <c r="AA32" s="201"/>
      <c r="AB32" s="201"/>
      <c r="AC32" s="201"/>
      <c r="AD32" s="201"/>
      <c r="AE32" s="201"/>
      <c r="AK32" s="202">
        <v>0</v>
      </c>
      <c r="AL32" s="201"/>
      <c r="AM32" s="201"/>
      <c r="AN32" s="201"/>
      <c r="AO32" s="201"/>
      <c r="AR32" s="31"/>
    </row>
    <row r="33" spans="1:57" s="3" customFormat="1" ht="14.45" hidden="1" customHeight="1">
      <c r="B33" s="31"/>
      <c r="F33" s="32" t="s">
        <v>38</v>
      </c>
      <c r="L33" s="211">
        <v>0</v>
      </c>
      <c r="M33" s="212"/>
      <c r="N33" s="212"/>
      <c r="O33" s="212"/>
      <c r="P33" s="212"/>
      <c r="Q33" s="33"/>
      <c r="R33" s="33"/>
      <c r="S33" s="33"/>
      <c r="T33" s="33"/>
      <c r="U33" s="33"/>
      <c r="V33" s="33"/>
      <c r="W33" s="213">
        <f>ROUND(BD94, 2)</f>
        <v>0</v>
      </c>
      <c r="X33" s="212"/>
      <c r="Y33" s="212"/>
      <c r="Z33" s="212"/>
      <c r="AA33" s="212"/>
      <c r="AB33" s="212"/>
      <c r="AC33" s="212"/>
      <c r="AD33" s="212"/>
      <c r="AE33" s="212"/>
      <c r="AF33" s="33"/>
      <c r="AG33" s="33"/>
      <c r="AH33" s="33"/>
      <c r="AI33" s="33"/>
      <c r="AJ33" s="33"/>
      <c r="AK33" s="213">
        <v>0</v>
      </c>
      <c r="AL33" s="212"/>
      <c r="AM33" s="212"/>
      <c r="AN33" s="212"/>
      <c r="AO33" s="212"/>
      <c r="AP33" s="33"/>
      <c r="AQ33" s="33"/>
      <c r="AR33" s="34"/>
      <c r="AS33" s="33"/>
      <c r="AT33" s="33"/>
      <c r="AU33" s="33"/>
      <c r="AV33" s="33"/>
      <c r="AW33" s="33"/>
      <c r="AX33" s="33"/>
      <c r="AY33" s="33"/>
      <c r="AZ33" s="33"/>
    </row>
    <row r="34" spans="1:57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>
      <c r="A35" s="26"/>
      <c r="B35" s="27"/>
      <c r="C35" s="35"/>
      <c r="D35" s="36" t="s">
        <v>39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40</v>
      </c>
      <c r="U35" s="37"/>
      <c r="V35" s="37"/>
      <c r="W35" s="37"/>
      <c r="X35" s="217" t="s">
        <v>41</v>
      </c>
      <c r="Y35" s="215"/>
      <c r="Z35" s="215"/>
      <c r="AA35" s="215"/>
      <c r="AB35" s="215"/>
      <c r="AC35" s="37"/>
      <c r="AD35" s="37"/>
      <c r="AE35" s="37"/>
      <c r="AF35" s="37"/>
      <c r="AG35" s="37"/>
      <c r="AH35" s="37"/>
      <c r="AI35" s="37"/>
      <c r="AJ35" s="37"/>
      <c r="AK35" s="214">
        <f>SUM(AK26:AK33)</f>
        <v>58178.119999999995</v>
      </c>
      <c r="AL35" s="215"/>
      <c r="AM35" s="215"/>
      <c r="AN35" s="215"/>
      <c r="AO35" s="216"/>
      <c r="AP35" s="35"/>
      <c r="AQ35" s="35"/>
      <c r="AR35" s="27"/>
      <c r="BE35" s="26"/>
    </row>
    <row r="36" spans="1:57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9"/>
      <c r="D49" s="40" t="s">
        <v>42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43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6"/>
      <c r="B60" s="27"/>
      <c r="C60" s="26"/>
      <c r="D60" s="42" t="s">
        <v>44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42" t="s">
        <v>45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42" t="s">
        <v>44</v>
      </c>
      <c r="AI60" s="29"/>
      <c r="AJ60" s="29"/>
      <c r="AK60" s="29"/>
      <c r="AL60" s="29"/>
      <c r="AM60" s="42" t="s">
        <v>45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6"/>
      <c r="B64" s="27"/>
      <c r="C64" s="26"/>
      <c r="D64" s="40" t="s">
        <v>46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47</v>
      </c>
      <c r="AI64" s="43"/>
      <c r="AJ64" s="43"/>
      <c r="AK64" s="43"/>
      <c r="AL64" s="43"/>
      <c r="AM64" s="43"/>
      <c r="AN64" s="43"/>
      <c r="AO64" s="43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6"/>
      <c r="B75" s="27"/>
      <c r="C75" s="26"/>
      <c r="D75" s="42" t="s">
        <v>44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42" t="s">
        <v>45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42" t="s">
        <v>44</v>
      </c>
      <c r="AI75" s="29"/>
      <c r="AJ75" s="29"/>
      <c r="AK75" s="29"/>
      <c r="AL75" s="29"/>
      <c r="AM75" s="42" t="s">
        <v>45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7"/>
      <c r="BE77" s="26"/>
    </row>
    <row r="81" spans="1:91" s="2" customFormat="1" ht="6.95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7"/>
      <c r="BE81" s="26"/>
    </row>
    <row r="82" spans="1:91" s="2" customFormat="1" ht="24.95" customHeight="1">
      <c r="A82" s="26"/>
      <c r="B82" s="27"/>
      <c r="C82" s="18" t="s">
        <v>48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8"/>
      <c r="C84" s="23" t="s">
        <v>10</v>
      </c>
      <c r="L84" s="4" t="str">
        <f>K5</f>
        <v>Megaspol</v>
      </c>
      <c r="AR84" s="48"/>
    </row>
    <row r="85" spans="1:91" s="5" customFormat="1" ht="36.950000000000003" customHeight="1">
      <c r="B85" s="49"/>
      <c r="C85" s="50" t="s">
        <v>12</v>
      </c>
      <c r="L85" s="177" t="str">
        <f>K6</f>
        <v>Bezbriérový chodník a zábradlie na oporných múroch z ulice Viničky na Tokajskú</v>
      </c>
      <c r="M85" s="178"/>
      <c r="N85" s="178"/>
      <c r="O85" s="178"/>
      <c r="P85" s="178"/>
      <c r="Q85" s="178"/>
      <c r="R85" s="178"/>
      <c r="S85" s="178"/>
      <c r="T85" s="178"/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  <c r="AF85" s="178"/>
      <c r="AG85" s="178"/>
      <c r="AH85" s="178"/>
      <c r="AI85" s="178"/>
      <c r="AJ85" s="178"/>
      <c r="AK85" s="178"/>
      <c r="AL85" s="178"/>
      <c r="AM85" s="178"/>
      <c r="AN85" s="178"/>
      <c r="AO85" s="178"/>
      <c r="AR85" s="49"/>
    </row>
    <row r="86" spans="1:91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16</v>
      </c>
      <c r="D87" s="26"/>
      <c r="E87" s="26"/>
      <c r="F87" s="26"/>
      <c r="G87" s="26"/>
      <c r="H87" s="26"/>
      <c r="I87" s="26"/>
      <c r="J87" s="26"/>
      <c r="K87" s="26"/>
      <c r="L87" s="51" t="str">
        <f>IF(K8="","",K8)</f>
        <v xml:space="preserve"> 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17</v>
      </c>
      <c r="AJ87" s="26"/>
      <c r="AK87" s="26"/>
      <c r="AL87" s="26"/>
      <c r="AM87" s="179">
        <f>IF(AN8= "","",AN8)</f>
        <v>44656</v>
      </c>
      <c r="AN87" s="179"/>
      <c r="AO87" s="26"/>
      <c r="AP87" s="26"/>
      <c r="AQ87" s="26"/>
      <c r="AR87" s="27"/>
      <c r="BE87" s="26"/>
    </row>
    <row r="88" spans="1:91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2" customHeight="1">
      <c r="A89" s="26"/>
      <c r="B89" s="27"/>
      <c r="C89" s="23" t="s">
        <v>18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 xml:space="preserve"> 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24</v>
      </c>
      <c r="AJ89" s="26"/>
      <c r="AK89" s="26"/>
      <c r="AL89" s="26"/>
      <c r="AM89" s="180" t="str">
        <f>IF(E17="","",E17)</f>
        <v xml:space="preserve"> </v>
      </c>
      <c r="AN89" s="181"/>
      <c r="AO89" s="181"/>
      <c r="AP89" s="181"/>
      <c r="AQ89" s="26"/>
      <c r="AR89" s="27"/>
      <c r="AS89" s="182" t="s">
        <v>49</v>
      </c>
      <c r="AT89" s="183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6"/>
    </row>
    <row r="90" spans="1:91" s="2" customFormat="1" ht="15.2" customHeight="1">
      <c r="A90" s="26"/>
      <c r="B90" s="27"/>
      <c r="C90" s="23" t="s">
        <v>22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>MEGASPOL, spol. s r.o.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27</v>
      </c>
      <c r="AJ90" s="26"/>
      <c r="AK90" s="26"/>
      <c r="AL90" s="26"/>
      <c r="AM90" s="180" t="str">
        <f>IF(E20="","",E20)</f>
        <v xml:space="preserve"> </v>
      </c>
      <c r="AN90" s="181"/>
      <c r="AO90" s="181"/>
      <c r="AP90" s="181"/>
      <c r="AQ90" s="26"/>
      <c r="AR90" s="27"/>
      <c r="AS90" s="184"/>
      <c r="AT90" s="185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6"/>
    </row>
    <row r="91" spans="1:91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184"/>
      <c r="AT91" s="185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6"/>
    </row>
    <row r="92" spans="1:91" s="2" customFormat="1" ht="29.25" customHeight="1">
      <c r="A92" s="26"/>
      <c r="B92" s="27"/>
      <c r="C92" s="186" t="s">
        <v>50</v>
      </c>
      <c r="D92" s="187"/>
      <c r="E92" s="187"/>
      <c r="F92" s="187"/>
      <c r="G92" s="187"/>
      <c r="H92" s="57"/>
      <c r="I92" s="188" t="s">
        <v>51</v>
      </c>
      <c r="J92" s="187"/>
      <c r="K92" s="187"/>
      <c r="L92" s="187"/>
      <c r="M92" s="187"/>
      <c r="N92" s="187"/>
      <c r="O92" s="187"/>
      <c r="P92" s="187"/>
      <c r="Q92" s="187"/>
      <c r="R92" s="187"/>
      <c r="S92" s="187"/>
      <c r="T92" s="187"/>
      <c r="U92" s="187"/>
      <c r="V92" s="187"/>
      <c r="W92" s="187"/>
      <c r="X92" s="187"/>
      <c r="Y92" s="187"/>
      <c r="Z92" s="187"/>
      <c r="AA92" s="187"/>
      <c r="AB92" s="187"/>
      <c r="AC92" s="187"/>
      <c r="AD92" s="187"/>
      <c r="AE92" s="187"/>
      <c r="AF92" s="187"/>
      <c r="AG92" s="190" t="s">
        <v>52</v>
      </c>
      <c r="AH92" s="187"/>
      <c r="AI92" s="187"/>
      <c r="AJ92" s="187"/>
      <c r="AK92" s="187"/>
      <c r="AL92" s="187"/>
      <c r="AM92" s="187"/>
      <c r="AN92" s="188" t="s">
        <v>53</v>
      </c>
      <c r="AO92" s="187"/>
      <c r="AP92" s="189"/>
      <c r="AQ92" s="58" t="s">
        <v>54</v>
      </c>
      <c r="AR92" s="27"/>
      <c r="AS92" s="59" t="s">
        <v>55</v>
      </c>
      <c r="AT92" s="60" t="s">
        <v>56</v>
      </c>
      <c r="AU92" s="60" t="s">
        <v>57</v>
      </c>
      <c r="AV92" s="60" t="s">
        <v>58</v>
      </c>
      <c r="AW92" s="60" t="s">
        <v>59</v>
      </c>
      <c r="AX92" s="60" t="s">
        <v>60</v>
      </c>
      <c r="AY92" s="60" t="s">
        <v>61</v>
      </c>
      <c r="AZ92" s="60" t="s">
        <v>62</v>
      </c>
      <c r="BA92" s="60" t="s">
        <v>63</v>
      </c>
      <c r="BB92" s="60" t="s">
        <v>64</v>
      </c>
      <c r="BC92" s="60" t="s">
        <v>65</v>
      </c>
      <c r="BD92" s="61" t="s">
        <v>66</v>
      </c>
      <c r="BE92" s="26"/>
    </row>
    <row r="93" spans="1:91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6"/>
    </row>
    <row r="94" spans="1:91" s="6" customFormat="1" ht="32.450000000000003" customHeight="1">
      <c r="B94" s="65"/>
      <c r="C94" s="66" t="s">
        <v>67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197">
        <f>ROUND(AG95+AG96,2)</f>
        <v>48481.77</v>
      </c>
      <c r="AH94" s="197"/>
      <c r="AI94" s="197"/>
      <c r="AJ94" s="197"/>
      <c r="AK94" s="197"/>
      <c r="AL94" s="197"/>
      <c r="AM94" s="197"/>
      <c r="AN94" s="198">
        <f>SUM(AG94,AT94)</f>
        <v>58178.119999999995</v>
      </c>
      <c r="AO94" s="198"/>
      <c r="AP94" s="198"/>
      <c r="AQ94" s="69" t="s">
        <v>1</v>
      </c>
      <c r="AR94" s="65"/>
      <c r="AS94" s="70">
        <f>ROUND(AS95+AS96,2)</f>
        <v>0</v>
      </c>
      <c r="AT94" s="71">
        <f>ROUND(SUM(AV94:AW94),2)</f>
        <v>9696.35</v>
      </c>
      <c r="AU94" s="72">
        <f>ROUND(AU95+AU96,5)</f>
        <v>1685.97578</v>
      </c>
      <c r="AV94" s="71">
        <f>ROUND(AZ94*L29,2)</f>
        <v>0</v>
      </c>
      <c r="AW94" s="71">
        <f>ROUND(BA94*L30,2)</f>
        <v>9696.35</v>
      </c>
      <c r="AX94" s="71">
        <f>ROUND(BB94*L29,2)</f>
        <v>0</v>
      </c>
      <c r="AY94" s="71">
        <f>ROUND(BC94*L30,2)</f>
        <v>0</v>
      </c>
      <c r="AZ94" s="71">
        <f>ROUND(AZ95+AZ96,2)</f>
        <v>0</v>
      </c>
      <c r="BA94" s="71">
        <f>ROUND(BA95+BA96,2)</f>
        <v>48481.77</v>
      </c>
      <c r="BB94" s="71">
        <f>ROUND(BB95+BB96,2)</f>
        <v>0</v>
      </c>
      <c r="BC94" s="71">
        <f>ROUND(BC95+BC96,2)</f>
        <v>0</v>
      </c>
      <c r="BD94" s="73">
        <f>ROUND(BD95+BD96,2)</f>
        <v>0</v>
      </c>
      <c r="BS94" s="74" t="s">
        <v>68</v>
      </c>
      <c r="BT94" s="74" t="s">
        <v>69</v>
      </c>
      <c r="BU94" s="75" t="s">
        <v>70</v>
      </c>
      <c r="BV94" s="74" t="s">
        <v>71</v>
      </c>
      <c r="BW94" s="74" t="s">
        <v>4</v>
      </c>
      <c r="BX94" s="74" t="s">
        <v>72</v>
      </c>
      <c r="CL94" s="74" t="s">
        <v>1</v>
      </c>
    </row>
    <row r="95" spans="1:91" s="7" customFormat="1" ht="24.75" customHeight="1">
      <c r="A95" s="76" t="s">
        <v>73</v>
      </c>
      <c r="B95" s="77"/>
      <c r="C95" s="78"/>
      <c r="D95" s="193" t="s">
        <v>74</v>
      </c>
      <c r="E95" s="193"/>
      <c r="F95" s="193"/>
      <c r="G95" s="193"/>
      <c r="H95" s="193"/>
      <c r="I95" s="79"/>
      <c r="J95" s="193" t="s">
        <v>75</v>
      </c>
      <c r="K95" s="193"/>
      <c r="L95" s="193"/>
      <c r="M95" s="193"/>
      <c r="N95" s="193"/>
      <c r="O95" s="193"/>
      <c r="P95" s="193"/>
      <c r="Q95" s="193"/>
      <c r="R95" s="193"/>
      <c r="S95" s="193"/>
      <c r="T95" s="193"/>
      <c r="U95" s="193"/>
      <c r="V95" s="193"/>
      <c r="W95" s="193"/>
      <c r="X95" s="193"/>
      <c r="Y95" s="193"/>
      <c r="Z95" s="193"/>
      <c r="AA95" s="193"/>
      <c r="AB95" s="193"/>
      <c r="AC95" s="193"/>
      <c r="AD95" s="193"/>
      <c r="AE95" s="193"/>
      <c r="AF95" s="193"/>
      <c r="AG95" s="191">
        <f>'01 - Bezbariérový chodník...'!J30</f>
        <v>6160.99</v>
      </c>
      <c r="AH95" s="192"/>
      <c r="AI95" s="192"/>
      <c r="AJ95" s="192"/>
      <c r="AK95" s="192"/>
      <c r="AL95" s="192"/>
      <c r="AM95" s="192"/>
      <c r="AN95" s="191">
        <f>SUM(AG95,AT95)</f>
        <v>7393.19</v>
      </c>
      <c r="AO95" s="192"/>
      <c r="AP95" s="192"/>
      <c r="AQ95" s="80" t="s">
        <v>76</v>
      </c>
      <c r="AR95" s="77"/>
      <c r="AS95" s="81">
        <v>0</v>
      </c>
      <c r="AT95" s="82">
        <f>ROUND(SUM(AV95:AW95),2)</f>
        <v>1232.2</v>
      </c>
      <c r="AU95" s="83">
        <f>'01 - Bezbariérový chodník...'!P123</f>
        <v>144.92970450000001</v>
      </c>
      <c r="AV95" s="82">
        <f>'01 - Bezbariérový chodník...'!J33</f>
        <v>0</v>
      </c>
      <c r="AW95" s="82">
        <f>'01 - Bezbariérový chodník...'!J34</f>
        <v>1232.2</v>
      </c>
      <c r="AX95" s="82">
        <f>'01 - Bezbariérový chodník...'!J35</f>
        <v>0</v>
      </c>
      <c r="AY95" s="82">
        <f>'01 - Bezbariérový chodník...'!J36</f>
        <v>0</v>
      </c>
      <c r="AZ95" s="82">
        <f>'01 - Bezbariérový chodník...'!F33</f>
        <v>0</v>
      </c>
      <c r="BA95" s="82">
        <f>'01 - Bezbariérový chodník...'!F34</f>
        <v>6160.99</v>
      </c>
      <c r="BB95" s="82">
        <f>'01 - Bezbariérový chodník...'!F35</f>
        <v>0</v>
      </c>
      <c r="BC95" s="82">
        <f>'01 - Bezbariérový chodník...'!F36</f>
        <v>0</v>
      </c>
      <c r="BD95" s="84">
        <f>'01 - Bezbariérový chodník...'!F37</f>
        <v>0</v>
      </c>
      <c r="BT95" s="85" t="s">
        <v>77</v>
      </c>
      <c r="BV95" s="85" t="s">
        <v>71</v>
      </c>
      <c r="BW95" s="85" t="s">
        <v>78</v>
      </c>
      <c r="BX95" s="85" t="s">
        <v>4</v>
      </c>
      <c r="CL95" s="85" t="s">
        <v>1</v>
      </c>
      <c r="CM95" s="85" t="s">
        <v>69</v>
      </c>
    </row>
    <row r="96" spans="1:91" s="7" customFormat="1" ht="24.75" customHeight="1">
      <c r="B96" s="77"/>
      <c r="C96" s="78"/>
      <c r="D96" s="193" t="s">
        <v>79</v>
      </c>
      <c r="E96" s="193"/>
      <c r="F96" s="193"/>
      <c r="G96" s="193"/>
      <c r="H96" s="193"/>
      <c r="I96" s="79"/>
      <c r="J96" s="193" t="s">
        <v>80</v>
      </c>
      <c r="K96" s="193"/>
      <c r="L96" s="193"/>
      <c r="M96" s="193"/>
      <c r="N96" s="193"/>
      <c r="O96" s="193"/>
      <c r="P96" s="193"/>
      <c r="Q96" s="193"/>
      <c r="R96" s="193"/>
      <c r="S96" s="193"/>
      <c r="T96" s="193"/>
      <c r="U96" s="193"/>
      <c r="V96" s="193"/>
      <c r="W96" s="193"/>
      <c r="X96" s="193"/>
      <c r="Y96" s="193"/>
      <c r="Z96" s="193"/>
      <c r="AA96" s="193"/>
      <c r="AB96" s="193"/>
      <c r="AC96" s="193"/>
      <c r="AD96" s="193"/>
      <c r="AE96" s="193"/>
      <c r="AF96" s="193"/>
      <c r="AG96" s="199">
        <f>ROUND(SUM(AG97:AG98),2)</f>
        <v>42320.78</v>
      </c>
      <c r="AH96" s="192"/>
      <c r="AI96" s="192"/>
      <c r="AJ96" s="192"/>
      <c r="AK96" s="192"/>
      <c r="AL96" s="192"/>
      <c r="AM96" s="192"/>
      <c r="AN96" s="191">
        <f>SUM(AG96,AT96)</f>
        <v>50784.94</v>
      </c>
      <c r="AO96" s="192"/>
      <c r="AP96" s="192"/>
      <c r="AQ96" s="80" t="s">
        <v>76</v>
      </c>
      <c r="AR96" s="77"/>
      <c r="AS96" s="81">
        <f>ROUND(SUM(AS97:AS98),2)</f>
        <v>0</v>
      </c>
      <c r="AT96" s="82">
        <f>ROUND(SUM(AV96:AW96),2)</f>
        <v>8464.16</v>
      </c>
      <c r="AU96" s="83">
        <f>ROUND(SUM(AU97:AU98),5)</f>
        <v>1541.0460800000001</v>
      </c>
      <c r="AV96" s="82">
        <f>ROUND(AZ96*L29,2)</f>
        <v>0</v>
      </c>
      <c r="AW96" s="82">
        <f>ROUND(BA96*L30,2)</f>
        <v>8464.16</v>
      </c>
      <c r="AX96" s="82">
        <f>ROUND(BB96*L29,2)</f>
        <v>0</v>
      </c>
      <c r="AY96" s="82">
        <f>ROUND(BC96*L30,2)</f>
        <v>0</v>
      </c>
      <c r="AZ96" s="82">
        <f>ROUND(SUM(AZ97:AZ98),2)</f>
        <v>0</v>
      </c>
      <c r="BA96" s="82">
        <f>ROUND(SUM(BA97:BA98),2)</f>
        <v>42320.78</v>
      </c>
      <c r="BB96" s="82">
        <f>ROUND(SUM(BB97:BB98),2)</f>
        <v>0</v>
      </c>
      <c r="BC96" s="82">
        <f>ROUND(SUM(BC97:BC98),2)</f>
        <v>0</v>
      </c>
      <c r="BD96" s="84">
        <f>ROUND(SUM(BD97:BD98),2)</f>
        <v>0</v>
      </c>
      <c r="BS96" s="85" t="s">
        <v>68</v>
      </c>
      <c r="BT96" s="85" t="s">
        <v>77</v>
      </c>
      <c r="BU96" s="85" t="s">
        <v>70</v>
      </c>
      <c r="BV96" s="85" t="s">
        <v>71</v>
      </c>
      <c r="BW96" s="85" t="s">
        <v>81</v>
      </c>
      <c r="BX96" s="85" t="s">
        <v>4</v>
      </c>
      <c r="CL96" s="85" t="s">
        <v>1</v>
      </c>
      <c r="CM96" s="85" t="s">
        <v>69</v>
      </c>
    </row>
    <row r="97" spans="1:90" s="4" customFormat="1" ht="16.5" customHeight="1">
      <c r="A97" s="76" t="s">
        <v>73</v>
      </c>
      <c r="B97" s="48"/>
      <c r="C97" s="10"/>
      <c r="D97" s="10"/>
      <c r="E97" s="194" t="s">
        <v>82</v>
      </c>
      <c r="F97" s="194"/>
      <c r="G97" s="194"/>
      <c r="H97" s="194"/>
      <c r="I97" s="194"/>
      <c r="J97" s="10"/>
      <c r="K97" s="194" t="s">
        <v>83</v>
      </c>
      <c r="L97" s="194"/>
      <c r="M97" s="194"/>
      <c r="N97" s="194"/>
      <c r="O97" s="194"/>
      <c r="P97" s="194"/>
      <c r="Q97" s="194"/>
      <c r="R97" s="194"/>
      <c r="S97" s="194"/>
      <c r="T97" s="194"/>
      <c r="U97" s="194"/>
      <c r="V97" s="194"/>
      <c r="W97" s="194"/>
      <c r="X97" s="194"/>
      <c r="Y97" s="194"/>
      <c r="Z97" s="194"/>
      <c r="AA97" s="194"/>
      <c r="AB97" s="194"/>
      <c r="AC97" s="194"/>
      <c r="AD97" s="194"/>
      <c r="AE97" s="194"/>
      <c r="AF97" s="194"/>
      <c r="AG97" s="195">
        <f>'SO01.1 - Oporný múr č.1   '!J32</f>
        <v>21102.09</v>
      </c>
      <c r="AH97" s="196"/>
      <c r="AI97" s="196"/>
      <c r="AJ97" s="196"/>
      <c r="AK97" s="196"/>
      <c r="AL97" s="196"/>
      <c r="AM97" s="196"/>
      <c r="AN97" s="195">
        <f>SUM(AG97,AT97)</f>
        <v>25322.510000000002</v>
      </c>
      <c r="AO97" s="196"/>
      <c r="AP97" s="196"/>
      <c r="AQ97" s="86" t="s">
        <v>84</v>
      </c>
      <c r="AR97" s="48"/>
      <c r="AS97" s="87">
        <v>0</v>
      </c>
      <c r="AT97" s="88">
        <f>ROUND(SUM(AV97:AW97),2)</f>
        <v>4220.42</v>
      </c>
      <c r="AU97" s="89">
        <f>'SO01.1 - Oporný múr č.1   '!P132</f>
        <v>849.72234469999989</v>
      </c>
      <c r="AV97" s="88">
        <f>'SO01.1 - Oporný múr č.1   '!J35</f>
        <v>0</v>
      </c>
      <c r="AW97" s="88">
        <f>'SO01.1 - Oporný múr č.1   '!J36</f>
        <v>4220.42</v>
      </c>
      <c r="AX97" s="88">
        <f>'SO01.1 - Oporný múr č.1   '!J37</f>
        <v>0</v>
      </c>
      <c r="AY97" s="88">
        <f>'SO01.1 - Oporný múr č.1   '!J38</f>
        <v>0</v>
      </c>
      <c r="AZ97" s="88">
        <f>'SO01.1 - Oporný múr č.1   '!F35</f>
        <v>0</v>
      </c>
      <c r="BA97" s="88">
        <f>'SO01.1 - Oporný múr č.1   '!F36</f>
        <v>21102.09</v>
      </c>
      <c r="BB97" s="88">
        <f>'SO01.1 - Oporný múr č.1   '!F37</f>
        <v>0</v>
      </c>
      <c r="BC97" s="88">
        <f>'SO01.1 - Oporný múr č.1   '!F38</f>
        <v>0</v>
      </c>
      <c r="BD97" s="90">
        <f>'SO01.1 - Oporný múr č.1   '!F39</f>
        <v>0</v>
      </c>
      <c r="BT97" s="21" t="s">
        <v>85</v>
      </c>
      <c r="BV97" s="21" t="s">
        <v>71</v>
      </c>
      <c r="BW97" s="21" t="s">
        <v>86</v>
      </c>
      <c r="BX97" s="21" t="s">
        <v>81</v>
      </c>
      <c r="CL97" s="21" t="s">
        <v>1</v>
      </c>
    </row>
    <row r="98" spans="1:90" s="4" customFormat="1" ht="16.5" customHeight="1">
      <c r="A98" s="76" t="s">
        <v>73</v>
      </c>
      <c r="B98" s="48"/>
      <c r="C98" s="10"/>
      <c r="D98" s="10"/>
      <c r="E98" s="194" t="s">
        <v>87</v>
      </c>
      <c r="F98" s="194"/>
      <c r="G98" s="194"/>
      <c r="H98" s="194"/>
      <c r="I98" s="194"/>
      <c r="J98" s="10"/>
      <c r="K98" s="194" t="s">
        <v>88</v>
      </c>
      <c r="L98" s="194"/>
      <c r="M98" s="194"/>
      <c r="N98" s="194"/>
      <c r="O98" s="194"/>
      <c r="P98" s="194"/>
      <c r="Q98" s="194"/>
      <c r="R98" s="194"/>
      <c r="S98" s="194"/>
      <c r="T98" s="194"/>
      <c r="U98" s="194"/>
      <c r="V98" s="194"/>
      <c r="W98" s="194"/>
      <c r="X98" s="194"/>
      <c r="Y98" s="194"/>
      <c r="Z98" s="194"/>
      <c r="AA98" s="194"/>
      <c r="AB98" s="194"/>
      <c r="AC98" s="194"/>
      <c r="AD98" s="194"/>
      <c r="AE98" s="194"/>
      <c r="AF98" s="194"/>
      <c r="AG98" s="195">
        <f>'SO01.2 - Oporný múr č.2  '!J32</f>
        <v>21218.69</v>
      </c>
      <c r="AH98" s="196"/>
      <c r="AI98" s="196"/>
      <c r="AJ98" s="196"/>
      <c r="AK98" s="196"/>
      <c r="AL98" s="196"/>
      <c r="AM98" s="196"/>
      <c r="AN98" s="195">
        <f>SUM(AG98,AT98)</f>
        <v>25462.43</v>
      </c>
      <c r="AO98" s="196"/>
      <c r="AP98" s="196"/>
      <c r="AQ98" s="86" t="s">
        <v>84</v>
      </c>
      <c r="AR98" s="48"/>
      <c r="AS98" s="91">
        <v>0</v>
      </c>
      <c r="AT98" s="92">
        <f>ROUND(SUM(AV98:AW98),2)</f>
        <v>4243.74</v>
      </c>
      <c r="AU98" s="93">
        <f>'SO01.2 - Oporný múr č.2  '!P131</f>
        <v>691.32373176999999</v>
      </c>
      <c r="AV98" s="92">
        <f>'SO01.2 - Oporný múr č.2  '!J35</f>
        <v>0</v>
      </c>
      <c r="AW98" s="92">
        <f>'SO01.2 - Oporný múr č.2  '!J36</f>
        <v>4243.74</v>
      </c>
      <c r="AX98" s="92">
        <f>'SO01.2 - Oporný múr č.2  '!J37</f>
        <v>0</v>
      </c>
      <c r="AY98" s="92">
        <f>'SO01.2 - Oporný múr č.2  '!J38</f>
        <v>0</v>
      </c>
      <c r="AZ98" s="92">
        <f>'SO01.2 - Oporný múr č.2  '!F35</f>
        <v>0</v>
      </c>
      <c r="BA98" s="92">
        <f>'SO01.2 - Oporný múr č.2  '!F36</f>
        <v>21218.69</v>
      </c>
      <c r="BB98" s="92">
        <f>'SO01.2 - Oporný múr č.2  '!F37</f>
        <v>0</v>
      </c>
      <c r="BC98" s="92">
        <f>'SO01.2 - Oporný múr č.2  '!F38</f>
        <v>0</v>
      </c>
      <c r="BD98" s="94">
        <f>'SO01.2 - Oporný múr č.2  '!F39</f>
        <v>0</v>
      </c>
      <c r="BT98" s="21" t="s">
        <v>85</v>
      </c>
      <c r="BV98" s="21" t="s">
        <v>71</v>
      </c>
      <c r="BW98" s="21" t="s">
        <v>89</v>
      </c>
      <c r="BX98" s="21" t="s">
        <v>81</v>
      </c>
      <c r="CL98" s="21" t="s">
        <v>1</v>
      </c>
    </row>
    <row r="99" spans="1:90" s="2" customFormat="1" ht="30" customHeight="1">
      <c r="A99" s="26"/>
      <c r="B99" s="27"/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  <c r="AL99" s="26"/>
      <c r="AM99" s="26"/>
      <c r="AN99" s="26"/>
      <c r="AO99" s="26"/>
      <c r="AP99" s="26"/>
      <c r="AQ99" s="26"/>
      <c r="AR99" s="27"/>
      <c r="AS99" s="26"/>
      <c r="AT99" s="26"/>
      <c r="AU99" s="26"/>
      <c r="AV99" s="26"/>
      <c r="AW99" s="26"/>
      <c r="AX99" s="26"/>
      <c r="AY99" s="26"/>
      <c r="AZ99" s="26"/>
      <c r="BA99" s="26"/>
      <c r="BB99" s="26"/>
      <c r="BC99" s="26"/>
      <c r="BD99" s="26"/>
      <c r="BE99" s="26"/>
    </row>
    <row r="100" spans="1:90" s="2" customFormat="1" ht="6.95" customHeight="1">
      <c r="A100" s="26"/>
      <c r="B100" s="44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G100" s="45"/>
      <c r="AH100" s="45"/>
      <c r="AI100" s="45"/>
      <c r="AJ100" s="45"/>
      <c r="AK100" s="45"/>
      <c r="AL100" s="45"/>
      <c r="AM100" s="45"/>
      <c r="AN100" s="45"/>
      <c r="AO100" s="45"/>
      <c r="AP100" s="45"/>
      <c r="AQ100" s="45"/>
      <c r="AR100" s="27"/>
      <c r="AS100" s="26"/>
      <c r="AT100" s="26"/>
      <c r="AU100" s="26"/>
      <c r="AV100" s="26"/>
      <c r="AW100" s="26"/>
      <c r="AX100" s="26"/>
      <c r="AY100" s="26"/>
      <c r="AZ100" s="26"/>
      <c r="BA100" s="26"/>
      <c r="BB100" s="26"/>
      <c r="BC100" s="26"/>
      <c r="BD100" s="26"/>
      <c r="BE100" s="26"/>
    </row>
  </sheetData>
  <mergeCells count="52"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K98:AF98"/>
    <mergeCell ref="AN98:AP98"/>
    <mergeCell ref="AG98:AM98"/>
    <mergeCell ref="E98:I98"/>
    <mergeCell ref="AG94:AM94"/>
    <mergeCell ref="AN94:AP94"/>
    <mergeCell ref="D96:H96"/>
    <mergeCell ref="AN96:AP96"/>
    <mergeCell ref="AG96:AM96"/>
    <mergeCell ref="J96:AF96"/>
    <mergeCell ref="AG97:AM97"/>
    <mergeCell ref="E97:I97"/>
    <mergeCell ref="K97:AF97"/>
    <mergeCell ref="AN97:AP97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L85:AO85"/>
    <mergeCell ref="AM87:AN87"/>
    <mergeCell ref="AM89:AP89"/>
    <mergeCell ref="AS89:AT91"/>
    <mergeCell ref="AM90:AP90"/>
  </mergeCells>
  <hyperlinks>
    <hyperlink ref="A95" location="'01 - Bezbariérový chodník...'!C2" display="/" xr:uid="{00000000-0004-0000-0000-000000000000}"/>
    <hyperlink ref="A97" location="'SO01.1 - Oporný múr č.1   '!C2" display="/" xr:uid="{00000000-0004-0000-0000-000001000000}"/>
    <hyperlink ref="A98" location="'SO01.2 - Oporný múr č.2  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167"/>
  <sheetViews>
    <sheetView showGridLines="0" topLeftCell="A98" workbookViewId="0">
      <selection activeCell="I157" sqref="I15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5"/>
    </row>
    <row r="2" spans="1:46" s="1" customFormat="1" ht="36.950000000000003" customHeight="1">
      <c r="L2" s="210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4" t="s">
        <v>78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69</v>
      </c>
    </row>
    <row r="4" spans="1:46" s="1" customFormat="1" ht="24.95" customHeight="1">
      <c r="B4" s="17"/>
      <c r="D4" s="18" t="s">
        <v>90</v>
      </c>
      <c r="L4" s="17"/>
      <c r="M4" s="96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12</v>
      </c>
      <c r="L6" s="17"/>
    </row>
    <row r="7" spans="1:46" s="1" customFormat="1" ht="26.25" customHeight="1">
      <c r="B7" s="17"/>
      <c r="E7" s="219" t="str">
        <f>'Rekapitulácia stavby'!K6</f>
        <v>Bezbriérový chodník a zábradlie na oporných múroch z ulice Viničky na Tokajskú</v>
      </c>
      <c r="F7" s="220"/>
      <c r="G7" s="220"/>
      <c r="H7" s="220"/>
      <c r="L7" s="17"/>
    </row>
    <row r="8" spans="1:46" s="2" customFormat="1" ht="12" customHeight="1">
      <c r="A8" s="26"/>
      <c r="B8" s="27"/>
      <c r="C8" s="26"/>
      <c r="D8" s="23" t="s">
        <v>91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77" t="s">
        <v>92</v>
      </c>
      <c r="F9" s="218"/>
      <c r="G9" s="218"/>
      <c r="H9" s="218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14</v>
      </c>
      <c r="E11" s="26"/>
      <c r="F11" s="21" t="s">
        <v>1</v>
      </c>
      <c r="G11" s="26"/>
      <c r="H11" s="26"/>
      <c r="I11" s="23" t="s">
        <v>15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16</v>
      </c>
      <c r="E12" s="26"/>
      <c r="F12" s="21" t="s">
        <v>20</v>
      </c>
      <c r="G12" s="26"/>
      <c r="H12" s="26"/>
      <c r="I12" s="23" t="s">
        <v>17</v>
      </c>
      <c r="J12" s="52">
        <f>'Rekapitulácia stavby'!AN8</f>
        <v>44656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18</v>
      </c>
      <c r="E14" s="26"/>
      <c r="F14" s="26"/>
      <c r="G14" s="26"/>
      <c r="H14" s="26"/>
      <c r="I14" s="23" t="s">
        <v>19</v>
      </c>
      <c r="J14" s="21" t="str">
        <f>IF('Rekapitulácia stavby'!AN10="","",'Rekapitulácia stavby'!AN10)</f>
        <v/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21</v>
      </c>
      <c r="J15" s="21" t="str">
        <f>IF('Rekapitulácia stavby'!AN11="","",'Rekapitulácia stavby'!AN11)</f>
        <v/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22</v>
      </c>
      <c r="E17" s="26"/>
      <c r="F17" s="26"/>
      <c r="G17" s="26"/>
      <c r="H17" s="26"/>
      <c r="I17" s="23" t="s">
        <v>19</v>
      </c>
      <c r="J17" s="21" t="str">
        <f>'Rekapitulácia stavby'!AN13</f>
        <v/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203" t="str">
        <f>'Rekapitulácia stavby'!E14</f>
        <v>MEGASPOL, spol. s r.o.</v>
      </c>
      <c r="F18" s="203"/>
      <c r="G18" s="203"/>
      <c r="H18" s="203"/>
      <c r="I18" s="23" t="s">
        <v>21</v>
      </c>
      <c r="J18" s="21" t="str">
        <f>'Rekapitulácia stavby'!AN14</f>
        <v/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24</v>
      </c>
      <c r="E20" s="26"/>
      <c r="F20" s="26"/>
      <c r="G20" s="26"/>
      <c r="H20" s="26"/>
      <c r="I20" s="23" t="s">
        <v>19</v>
      </c>
      <c r="J20" s="21" t="str">
        <f>IF('Rekapitulácia stavby'!AN16="","",'Rekapitulácia stavby'!AN16)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21</v>
      </c>
      <c r="J21" s="21" t="str">
        <f>IF('Rekapitulácia stavby'!AN17="","",'Rekapitulácia stavby'!AN17)</f>
        <v/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27</v>
      </c>
      <c r="E23" s="26"/>
      <c r="F23" s="26"/>
      <c r="G23" s="26"/>
      <c r="H23" s="26"/>
      <c r="I23" s="23" t="s">
        <v>19</v>
      </c>
      <c r="J23" s="21" t="str">
        <f>IF('Rekapitulácia stavby'!AN19="","",'Rekapitulácia stavby'!AN19)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21</v>
      </c>
      <c r="J24" s="21" t="str">
        <f>IF('Rekapitulácia stavby'!AN20="","",'Rekapitulácia stavby'!AN20)</f>
        <v/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28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97"/>
      <c r="B27" s="98"/>
      <c r="C27" s="97"/>
      <c r="D27" s="97"/>
      <c r="E27" s="206" t="s">
        <v>1</v>
      </c>
      <c r="F27" s="206"/>
      <c r="G27" s="206"/>
      <c r="H27" s="206"/>
      <c r="I27" s="97"/>
      <c r="J27" s="97"/>
      <c r="K27" s="97"/>
      <c r="L27" s="99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100" t="s">
        <v>29</v>
      </c>
      <c r="E30" s="26"/>
      <c r="F30" s="26"/>
      <c r="G30" s="26"/>
      <c r="H30" s="26"/>
      <c r="I30" s="26"/>
      <c r="J30" s="68">
        <f>ROUND(J123, 2)</f>
        <v>6160.99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31</v>
      </c>
      <c r="G32" s="26"/>
      <c r="H32" s="26"/>
      <c r="I32" s="30" t="s">
        <v>30</v>
      </c>
      <c r="J32" s="30" t="s">
        <v>32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101" t="s">
        <v>33</v>
      </c>
      <c r="E33" s="32" t="s">
        <v>34</v>
      </c>
      <c r="F33" s="102">
        <f>ROUND((SUM(BE123:BE166)),  2)</f>
        <v>0</v>
      </c>
      <c r="G33" s="103"/>
      <c r="H33" s="103"/>
      <c r="I33" s="104">
        <v>0.2</v>
      </c>
      <c r="J33" s="102">
        <f>ROUND(((SUM(BE123:BE166))*I33),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32" t="s">
        <v>35</v>
      </c>
      <c r="F34" s="105">
        <f>ROUND((SUM(BF123:BF166)),  2)</f>
        <v>6160.99</v>
      </c>
      <c r="G34" s="26"/>
      <c r="H34" s="26"/>
      <c r="I34" s="106">
        <v>0.2</v>
      </c>
      <c r="J34" s="105">
        <f>ROUND(((SUM(BF123:BF166))*I34),  2)</f>
        <v>1232.2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36</v>
      </c>
      <c r="F35" s="105">
        <f>ROUND((SUM(BG123:BG166)),  2)</f>
        <v>0</v>
      </c>
      <c r="G35" s="26"/>
      <c r="H35" s="26"/>
      <c r="I35" s="106">
        <v>0.2</v>
      </c>
      <c r="J35" s="105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37</v>
      </c>
      <c r="F36" s="105">
        <f>ROUND((SUM(BH123:BH166)),  2)</f>
        <v>0</v>
      </c>
      <c r="G36" s="26"/>
      <c r="H36" s="26"/>
      <c r="I36" s="106">
        <v>0.2</v>
      </c>
      <c r="J36" s="105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32" t="s">
        <v>38</v>
      </c>
      <c r="F37" s="102">
        <f>ROUND((SUM(BI123:BI166)),  2)</f>
        <v>0</v>
      </c>
      <c r="G37" s="103"/>
      <c r="H37" s="103"/>
      <c r="I37" s="104">
        <v>0</v>
      </c>
      <c r="J37" s="102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107"/>
      <c r="D39" s="108" t="s">
        <v>39</v>
      </c>
      <c r="E39" s="57"/>
      <c r="F39" s="57"/>
      <c r="G39" s="109" t="s">
        <v>40</v>
      </c>
      <c r="H39" s="110" t="s">
        <v>41</v>
      </c>
      <c r="I39" s="57"/>
      <c r="J39" s="111">
        <f>SUM(J30:J37)</f>
        <v>7393.19</v>
      </c>
      <c r="K39" s="112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42</v>
      </c>
      <c r="E50" s="41"/>
      <c r="F50" s="41"/>
      <c r="G50" s="40" t="s">
        <v>43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42" t="s">
        <v>44</v>
      </c>
      <c r="E61" s="29"/>
      <c r="F61" s="113" t="s">
        <v>45</v>
      </c>
      <c r="G61" s="42" t="s">
        <v>44</v>
      </c>
      <c r="H61" s="29"/>
      <c r="I61" s="29"/>
      <c r="J61" s="114" t="s">
        <v>45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40" t="s">
        <v>46</v>
      </c>
      <c r="E65" s="43"/>
      <c r="F65" s="43"/>
      <c r="G65" s="40" t="s">
        <v>47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42" t="s">
        <v>44</v>
      </c>
      <c r="E76" s="29"/>
      <c r="F76" s="113" t="s">
        <v>45</v>
      </c>
      <c r="G76" s="42" t="s">
        <v>44</v>
      </c>
      <c r="H76" s="29"/>
      <c r="I76" s="29"/>
      <c r="J76" s="114" t="s">
        <v>45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93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6.25" customHeight="1">
      <c r="A85" s="26"/>
      <c r="B85" s="27"/>
      <c r="C85" s="26"/>
      <c r="D85" s="26"/>
      <c r="E85" s="219" t="str">
        <f>E7</f>
        <v>Bezbriérový chodník a zábradlie na oporných múroch z ulice Viničky na Tokajskú</v>
      </c>
      <c r="F85" s="220"/>
      <c r="G85" s="220"/>
      <c r="H85" s="220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91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77" t="str">
        <f>E9</f>
        <v>01 - Bezbariérový chodník z ulice Viničky na Tokajskú</v>
      </c>
      <c r="F87" s="218"/>
      <c r="G87" s="218"/>
      <c r="H87" s="218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16</v>
      </c>
      <c r="D89" s="26"/>
      <c r="E89" s="26"/>
      <c r="F89" s="21" t="str">
        <f>F12</f>
        <v xml:space="preserve"> </v>
      </c>
      <c r="G89" s="26"/>
      <c r="H89" s="26"/>
      <c r="I89" s="23" t="s">
        <v>17</v>
      </c>
      <c r="J89" s="52">
        <f>IF(J12="","",J12)</f>
        <v>44656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>
      <c r="A91" s="26"/>
      <c r="B91" s="27"/>
      <c r="C91" s="23" t="s">
        <v>18</v>
      </c>
      <c r="D91" s="26"/>
      <c r="E91" s="26"/>
      <c r="F91" s="21" t="str">
        <f>E15</f>
        <v xml:space="preserve"> </v>
      </c>
      <c r="G91" s="26"/>
      <c r="H91" s="26"/>
      <c r="I91" s="23" t="s">
        <v>24</v>
      </c>
      <c r="J91" s="24" t="str">
        <f>E21</f>
        <v xml:space="preserve"> 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22</v>
      </c>
      <c r="D92" s="26"/>
      <c r="E92" s="26"/>
      <c r="F92" s="21" t="str">
        <f>IF(E18="","",E18)</f>
        <v>MEGASPOL, spol. s r.o.</v>
      </c>
      <c r="G92" s="26"/>
      <c r="H92" s="26"/>
      <c r="I92" s="23" t="s">
        <v>27</v>
      </c>
      <c r="J92" s="24" t="str">
        <f>E24</f>
        <v xml:space="preserve"> 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15" t="s">
        <v>94</v>
      </c>
      <c r="D94" s="107"/>
      <c r="E94" s="107"/>
      <c r="F94" s="107"/>
      <c r="G94" s="107"/>
      <c r="H94" s="107"/>
      <c r="I94" s="107"/>
      <c r="J94" s="116" t="s">
        <v>95</v>
      </c>
      <c r="K94" s="107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17" t="s">
        <v>96</v>
      </c>
      <c r="D96" s="26"/>
      <c r="E96" s="26"/>
      <c r="F96" s="26"/>
      <c r="G96" s="26"/>
      <c r="H96" s="26"/>
      <c r="I96" s="26"/>
      <c r="J96" s="68">
        <f>J123</f>
        <v>6160.9850000000006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97</v>
      </c>
    </row>
    <row r="97" spans="1:31" s="9" customFormat="1" ht="24.95" customHeight="1">
      <c r="B97" s="118"/>
      <c r="D97" s="119" t="s">
        <v>98</v>
      </c>
      <c r="E97" s="120"/>
      <c r="F97" s="120"/>
      <c r="G97" s="120"/>
      <c r="H97" s="120"/>
      <c r="I97" s="120"/>
      <c r="J97" s="121">
        <f>J124</f>
        <v>5485.9850000000006</v>
      </c>
      <c r="L97" s="118"/>
    </row>
    <row r="98" spans="1:31" s="10" customFormat="1" ht="19.899999999999999" customHeight="1">
      <c r="B98" s="122"/>
      <c r="D98" s="123" t="s">
        <v>99</v>
      </c>
      <c r="E98" s="124"/>
      <c r="F98" s="124"/>
      <c r="G98" s="124"/>
      <c r="H98" s="124"/>
      <c r="I98" s="124"/>
      <c r="J98" s="125">
        <f>J125</f>
        <v>695.78499999999997</v>
      </c>
      <c r="L98" s="122"/>
    </row>
    <row r="99" spans="1:31" s="10" customFormat="1" ht="19.899999999999999" customHeight="1">
      <c r="B99" s="122"/>
      <c r="D99" s="123" t="s">
        <v>100</v>
      </c>
      <c r="E99" s="124"/>
      <c r="F99" s="124"/>
      <c r="G99" s="124"/>
      <c r="H99" s="124"/>
      <c r="I99" s="124"/>
      <c r="J99" s="125">
        <f>J140</f>
        <v>106.76600000000001</v>
      </c>
      <c r="L99" s="122"/>
    </row>
    <row r="100" spans="1:31" s="10" customFormat="1" ht="19.899999999999999" customHeight="1">
      <c r="B100" s="122"/>
      <c r="D100" s="123" t="s">
        <v>101</v>
      </c>
      <c r="E100" s="124"/>
      <c r="F100" s="124"/>
      <c r="G100" s="124"/>
      <c r="H100" s="124"/>
      <c r="I100" s="124"/>
      <c r="J100" s="125">
        <f>J142</f>
        <v>1129.0910000000001</v>
      </c>
      <c r="L100" s="122"/>
    </row>
    <row r="101" spans="1:31" s="10" customFormat="1" ht="19.899999999999999" customHeight="1">
      <c r="B101" s="122"/>
      <c r="D101" s="123" t="s">
        <v>102</v>
      </c>
      <c r="E101" s="124"/>
      <c r="F101" s="124"/>
      <c r="G101" s="124"/>
      <c r="H101" s="124"/>
      <c r="I101" s="124"/>
      <c r="J101" s="125">
        <f>J149</f>
        <v>3269.8730000000005</v>
      </c>
      <c r="L101" s="122"/>
    </row>
    <row r="102" spans="1:31" s="10" customFormat="1" ht="19.899999999999999" customHeight="1">
      <c r="B102" s="122"/>
      <c r="D102" s="123" t="s">
        <v>103</v>
      </c>
      <c r="E102" s="124"/>
      <c r="F102" s="124"/>
      <c r="G102" s="124"/>
      <c r="H102" s="124"/>
      <c r="I102" s="124"/>
      <c r="J102" s="125">
        <f>J161</f>
        <v>284.47000000000003</v>
      </c>
      <c r="L102" s="122"/>
    </row>
    <row r="103" spans="1:31" s="9" customFormat="1" ht="24.95" customHeight="1">
      <c r="B103" s="118"/>
      <c r="D103" s="119" t="s">
        <v>104</v>
      </c>
      <c r="E103" s="120"/>
      <c r="F103" s="120"/>
      <c r="G103" s="120"/>
      <c r="H103" s="120"/>
      <c r="I103" s="120"/>
      <c r="J103" s="121">
        <f>J163</f>
        <v>675</v>
      </c>
      <c r="L103" s="118"/>
    </row>
    <row r="104" spans="1:31" s="2" customFormat="1" ht="21.75" customHeight="1">
      <c r="A104" s="26"/>
      <c r="B104" s="27"/>
      <c r="C104" s="26"/>
      <c r="D104" s="26"/>
      <c r="E104" s="26"/>
      <c r="F104" s="26"/>
      <c r="G104" s="26"/>
      <c r="H104" s="26"/>
      <c r="I104" s="26"/>
      <c r="J104" s="26"/>
      <c r="K104" s="26"/>
      <c r="L104" s="39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6.95" customHeight="1">
      <c r="A105" s="26"/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9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9" spans="1:31" s="2" customFormat="1" ht="6.95" customHeight="1">
      <c r="A109" s="26"/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24.95" customHeight="1">
      <c r="A110" s="26"/>
      <c r="B110" s="27"/>
      <c r="C110" s="18" t="s">
        <v>105</v>
      </c>
      <c r="D110" s="26"/>
      <c r="E110" s="26"/>
      <c r="F110" s="26"/>
      <c r="G110" s="26"/>
      <c r="H110" s="26"/>
      <c r="I110" s="26"/>
      <c r="J110" s="26"/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5" customHeight="1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2" customHeight="1">
      <c r="A112" s="26"/>
      <c r="B112" s="27"/>
      <c r="C112" s="23" t="s">
        <v>12</v>
      </c>
      <c r="D112" s="26"/>
      <c r="E112" s="26"/>
      <c r="F112" s="26"/>
      <c r="G112" s="26"/>
      <c r="H112" s="26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26.25" customHeight="1">
      <c r="A113" s="26"/>
      <c r="B113" s="27"/>
      <c r="C113" s="26"/>
      <c r="D113" s="26"/>
      <c r="E113" s="219" t="str">
        <f>E7</f>
        <v>Bezbriérový chodník a zábradlie na oporných múroch z ulice Viničky na Tokajskú</v>
      </c>
      <c r="F113" s="220"/>
      <c r="G113" s="220"/>
      <c r="H113" s="220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2" customHeight="1">
      <c r="A114" s="26"/>
      <c r="B114" s="27"/>
      <c r="C114" s="23" t="s">
        <v>91</v>
      </c>
      <c r="D114" s="26"/>
      <c r="E114" s="26"/>
      <c r="F114" s="26"/>
      <c r="G114" s="26"/>
      <c r="H114" s="26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6.5" customHeight="1">
      <c r="A115" s="26"/>
      <c r="B115" s="27"/>
      <c r="C115" s="26"/>
      <c r="D115" s="26"/>
      <c r="E115" s="177" t="str">
        <f>E9</f>
        <v>01 - Bezbariérový chodník z ulice Viničky na Tokajskú</v>
      </c>
      <c r="F115" s="218"/>
      <c r="G115" s="218"/>
      <c r="H115" s="218"/>
      <c r="I115" s="26"/>
      <c r="J115" s="26"/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2" customHeight="1">
      <c r="A117" s="26"/>
      <c r="B117" s="27"/>
      <c r="C117" s="23" t="s">
        <v>16</v>
      </c>
      <c r="D117" s="26"/>
      <c r="E117" s="26"/>
      <c r="F117" s="21" t="str">
        <f>F12</f>
        <v xml:space="preserve"> </v>
      </c>
      <c r="G117" s="26"/>
      <c r="H117" s="26"/>
      <c r="I117" s="23" t="s">
        <v>17</v>
      </c>
      <c r="J117" s="52">
        <f>IF(J12="","",J12)</f>
        <v>44656</v>
      </c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6.9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5.2" customHeight="1">
      <c r="A119" s="26"/>
      <c r="B119" s="27"/>
      <c r="C119" s="23" t="s">
        <v>18</v>
      </c>
      <c r="D119" s="26"/>
      <c r="E119" s="26"/>
      <c r="F119" s="21" t="str">
        <f>E15</f>
        <v xml:space="preserve"> </v>
      </c>
      <c r="G119" s="26"/>
      <c r="H119" s="26"/>
      <c r="I119" s="23" t="s">
        <v>24</v>
      </c>
      <c r="J119" s="24" t="str">
        <f>E21</f>
        <v xml:space="preserve"> </v>
      </c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2" customHeight="1">
      <c r="A120" s="26"/>
      <c r="B120" s="27"/>
      <c r="C120" s="23" t="s">
        <v>22</v>
      </c>
      <c r="D120" s="26"/>
      <c r="E120" s="26"/>
      <c r="F120" s="21" t="str">
        <f>IF(E18="","",E18)</f>
        <v>MEGASPOL, spol. s r.o.</v>
      </c>
      <c r="G120" s="26"/>
      <c r="H120" s="26"/>
      <c r="I120" s="23" t="s">
        <v>27</v>
      </c>
      <c r="J120" s="24" t="str">
        <f>E24</f>
        <v xml:space="preserve"> </v>
      </c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0.35" customHeight="1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9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11" customFormat="1" ht="29.25" customHeight="1">
      <c r="A122" s="126"/>
      <c r="B122" s="127"/>
      <c r="C122" s="128" t="s">
        <v>106</v>
      </c>
      <c r="D122" s="129" t="s">
        <v>54</v>
      </c>
      <c r="E122" s="129" t="s">
        <v>50</v>
      </c>
      <c r="F122" s="129" t="s">
        <v>51</v>
      </c>
      <c r="G122" s="129" t="s">
        <v>107</v>
      </c>
      <c r="H122" s="129" t="s">
        <v>108</v>
      </c>
      <c r="I122" s="129" t="s">
        <v>109</v>
      </c>
      <c r="J122" s="130" t="s">
        <v>95</v>
      </c>
      <c r="K122" s="131" t="s">
        <v>110</v>
      </c>
      <c r="L122" s="132"/>
      <c r="M122" s="59" t="s">
        <v>1</v>
      </c>
      <c r="N122" s="60" t="s">
        <v>33</v>
      </c>
      <c r="O122" s="60" t="s">
        <v>111</v>
      </c>
      <c r="P122" s="60" t="s">
        <v>112</v>
      </c>
      <c r="Q122" s="60" t="s">
        <v>113</v>
      </c>
      <c r="R122" s="60" t="s">
        <v>114</v>
      </c>
      <c r="S122" s="60" t="s">
        <v>115</v>
      </c>
      <c r="T122" s="61" t="s">
        <v>116</v>
      </c>
      <c r="U122" s="126"/>
      <c r="V122" s="126"/>
      <c r="W122" s="126"/>
      <c r="X122" s="126"/>
      <c r="Y122" s="126"/>
      <c r="Z122" s="126"/>
      <c r="AA122" s="126"/>
      <c r="AB122" s="126"/>
      <c r="AC122" s="126"/>
      <c r="AD122" s="126"/>
      <c r="AE122" s="126"/>
    </row>
    <row r="123" spans="1:65" s="2" customFormat="1" ht="22.9" customHeight="1">
      <c r="A123" s="26"/>
      <c r="B123" s="27"/>
      <c r="C123" s="66" t="s">
        <v>96</v>
      </c>
      <c r="D123" s="26"/>
      <c r="E123" s="26"/>
      <c r="F123" s="26"/>
      <c r="G123" s="26"/>
      <c r="H123" s="26"/>
      <c r="I123" s="26"/>
      <c r="J123" s="133">
        <f>BK123</f>
        <v>6160.9850000000006</v>
      </c>
      <c r="K123" s="26"/>
      <c r="L123" s="27"/>
      <c r="M123" s="62"/>
      <c r="N123" s="53"/>
      <c r="O123" s="63"/>
      <c r="P123" s="134">
        <f>P124+P163</f>
        <v>144.92970450000001</v>
      </c>
      <c r="Q123" s="63"/>
      <c r="R123" s="134">
        <f>R124+R163</f>
        <v>39.649978784000005</v>
      </c>
      <c r="S123" s="63"/>
      <c r="T123" s="135">
        <f>T124+T163</f>
        <v>0.81550000000000011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T123" s="14" t="s">
        <v>68</v>
      </c>
      <c r="AU123" s="14" t="s">
        <v>97</v>
      </c>
      <c r="BK123" s="136">
        <f>BK124+BK163</f>
        <v>6160.9850000000006</v>
      </c>
    </row>
    <row r="124" spans="1:65" s="12" customFormat="1" ht="25.9" customHeight="1">
      <c r="B124" s="137"/>
      <c r="D124" s="138" t="s">
        <v>68</v>
      </c>
      <c r="E124" s="139" t="s">
        <v>117</v>
      </c>
      <c r="F124" s="139" t="s">
        <v>118</v>
      </c>
      <c r="J124" s="140">
        <f>BK124</f>
        <v>5485.9850000000006</v>
      </c>
      <c r="L124" s="137"/>
      <c r="M124" s="141"/>
      <c r="N124" s="142"/>
      <c r="O124" s="142"/>
      <c r="P124" s="143">
        <f>P125+P140+P142+P149+P161</f>
        <v>144.92970450000001</v>
      </c>
      <c r="Q124" s="142"/>
      <c r="R124" s="143">
        <f>R125+R140+R142+R149+R161</f>
        <v>39.649978784000005</v>
      </c>
      <c r="S124" s="142"/>
      <c r="T124" s="144">
        <f>T125+T140+T142+T149+T161</f>
        <v>0.81550000000000011</v>
      </c>
      <c r="AR124" s="138" t="s">
        <v>77</v>
      </c>
      <c r="AT124" s="145" t="s">
        <v>68</v>
      </c>
      <c r="AU124" s="145" t="s">
        <v>69</v>
      </c>
      <c r="AY124" s="138" t="s">
        <v>119</v>
      </c>
      <c r="BK124" s="146">
        <f>BK125+BK140+BK142+BK149+BK161</f>
        <v>5485.9850000000006</v>
      </c>
    </row>
    <row r="125" spans="1:65" s="12" customFormat="1" ht="22.9" customHeight="1">
      <c r="B125" s="137"/>
      <c r="D125" s="138" t="s">
        <v>68</v>
      </c>
      <c r="E125" s="147" t="s">
        <v>77</v>
      </c>
      <c r="F125" s="147" t="s">
        <v>120</v>
      </c>
      <c r="J125" s="148">
        <f>BK125</f>
        <v>695.78499999999997</v>
      </c>
      <c r="L125" s="137"/>
      <c r="M125" s="141"/>
      <c r="N125" s="142"/>
      <c r="O125" s="142"/>
      <c r="P125" s="143">
        <f>SUM(P126:P139)</f>
        <v>45.653223499999996</v>
      </c>
      <c r="Q125" s="142"/>
      <c r="R125" s="143">
        <f>SUM(R126:R139)</f>
        <v>0</v>
      </c>
      <c r="S125" s="142"/>
      <c r="T125" s="144">
        <f>SUM(T126:T139)</f>
        <v>0</v>
      </c>
      <c r="AR125" s="138" t="s">
        <v>77</v>
      </c>
      <c r="AT125" s="145" t="s">
        <v>68</v>
      </c>
      <c r="AU125" s="145" t="s">
        <v>77</v>
      </c>
      <c r="AY125" s="138" t="s">
        <v>119</v>
      </c>
      <c r="BK125" s="146">
        <f>SUM(BK126:BK139)</f>
        <v>695.78499999999997</v>
      </c>
    </row>
    <row r="126" spans="1:65" s="2" customFormat="1" ht="37.9" customHeight="1">
      <c r="A126" s="26"/>
      <c r="B126" s="149"/>
      <c r="C126" s="150" t="s">
        <v>77</v>
      </c>
      <c r="D126" s="150" t="s">
        <v>121</v>
      </c>
      <c r="E126" s="151" t="s">
        <v>122</v>
      </c>
      <c r="F126" s="152" t="s">
        <v>123</v>
      </c>
      <c r="G126" s="153" t="s">
        <v>124</v>
      </c>
      <c r="H126" s="154">
        <v>0</v>
      </c>
      <c r="I126" s="154">
        <v>0</v>
      </c>
      <c r="J126" s="154">
        <f t="shared" ref="J126:J139" si="0">ROUND(I126*H126,3)</f>
        <v>0</v>
      </c>
      <c r="K126" s="155"/>
      <c r="L126" s="27"/>
      <c r="M126" s="156" t="s">
        <v>1</v>
      </c>
      <c r="N126" s="157" t="s">
        <v>35</v>
      </c>
      <c r="O126" s="158">
        <v>0</v>
      </c>
      <c r="P126" s="158">
        <f t="shared" ref="P126:P139" si="1">O126*H126</f>
        <v>0</v>
      </c>
      <c r="Q126" s="158">
        <v>0</v>
      </c>
      <c r="R126" s="158">
        <f t="shared" ref="R126:R139" si="2">Q126*H126</f>
        <v>0</v>
      </c>
      <c r="S126" s="158">
        <v>0</v>
      </c>
      <c r="T126" s="159">
        <f t="shared" ref="T126:T139" si="3">S126*H126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60" t="s">
        <v>125</v>
      </c>
      <c r="AT126" s="160" t="s">
        <v>121</v>
      </c>
      <c r="AU126" s="160" t="s">
        <v>85</v>
      </c>
      <c r="AY126" s="14" t="s">
        <v>119</v>
      </c>
      <c r="BE126" s="161">
        <f t="shared" ref="BE126:BE139" si="4">IF(N126="základná",J126,0)</f>
        <v>0</v>
      </c>
      <c r="BF126" s="161">
        <f t="shared" ref="BF126:BF139" si="5">IF(N126="znížená",J126,0)</f>
        <v>0</v>
      </c>
      <c r="BG126" s="161">
        <f t="shared" ref="BG126:BG139" si="6">IF(N126="zákl. prenesená",J126,0)</f>
        <v>0</v>
      </c>
      <c r="BH126" s="161">
        <f t="shared" ref="BH126:BH139" si="7">IF(N126="zníž. prenesená",J126,0)</f>
        <v>0</v>
      </c>
      <c r="BI126" s="161">
        <f t="shared" ref="BI126:BI139" si="8">IF(N126="nulová",J126,0)</f>
        <v>0</v>
      </c>
      <c r="BJ126" s="14" t="s">
        <v>85</v>
      </c>
      <c r="BK126" s="162">
        <f t="shared" ref="BK126:BK139" si="9">ROUND(I126*H126,3)</f>
        <v>0</v>
      </c>
      <c r="BL126" s="14" t="s">
        <v>125</v>
      </c>
      <c r="BM126" s="160" t="s">
        <v>85</v>
      </c>
    </row>
    <row r="127" spans="1:65" s="2" customFormat="1" ht="24.2" customHeight="1">
      <c r="A127" s="26"/>
      <c r="B127" s="149"/>
      <c r="C127" s="150" t="s">
        <v>85</v>
      </c>
      <c r="D127" s="150" t="s">
        <v>121</v>
      </c>
      <c r="E127" s="151" t="s">
        <v>126</v>
      </c>
      <c r="F127" s="152" t="s">
        <v>127</v>
      </c>
      <c r="G127" s="153" t="s">
        <v>128</v>
      </c>
      <c r="H127" s="154">
        <v>0</v>
      </c>
      <c r="I127" s="154">
        <v>0</v>
      </c>
      <c r="J127" s="154">
        <f t="shared" si="0"/>
        <v>0</v>
      </c>
      <c r="K127" s="155"/>
      <c r="L127" s="27"/>
      <c r="M127" s="156" t="s">
        <v>1</v>
      </c>
      <c r="N127" s="157" t="s">
        <v>35</v>
      </c>
      <c r="O127" s="158">
        <v>7.4999999999999997E-2</v>
      </c>
      <c r="P127" s="158">
        <f t="shared" si="1"/>
        <v>0</v>
      </c>
      <c r="Q127" s="158">
        <v>0</v>
      </c>
      <c r="R127" s="158">
        <f t="shared" si="2"/>
        <v>0</v>
      </c>
      <c r="S127" s="158">
        <v>0.04</v>
      </c>
      <c r="T127" s="159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60" t="s">
        <v>125</v>
      </c>
      <c r="AT127" s="160" t="s">
        <v>121</v>
      </c>
      <c r="AU127" s="160" t="s">
        <v>85</v>
      </c>
      <c r="AY127" s="14" t="s">
        <v>119</v>
      </c>
      <c r="BE127" s="161">
        <f t="shared" si="4"/>
        <v>0</v>
      </c>
      <c r="BF127" s="161">
        <f t="shared" si="5"/>
        <v>0</v>
      </c>
      <c r="BG127" s="161">
        <f t="shared" si="6"/>
        <v>0</v>
      </c>
      <c r="BH127" s="161">
        <f t="shared" si="7"/>
        <v>0</v>
      </c>
      <c r="BI127" s="161">
        <f t="shared" si="8"/>
        <v>0</v>
      </c>
      <c r="BJ127" s="14" t="s">
        <v>85</v>
      </c>
      <c r="BK127" s="162">
        <f t="shared" si="9"/>
        <v>0</v>
      </c>
      <c r="BL127" s="14" t="s">
        <v>125</v>
      </c>
      <c r="BM127" s="160" t="s">
        <v>125</v>
      </c>
    </row>
    <row r="128" spans="1:65" s="2" customFormat="1" ht="37.9" customHeight="1">
      <c r="A128" s="26"/>
      <c r="B128" s="149"/>
      <c r="C128" s="150" t="s">
        <v>129</v>
      </c>
      <c r="D128" s="150" t="s">
        <v>121</v>
      </c>
      <c r="E128" s="151" t="s">
        <v>130</v>
      </c>
      <c r="F128" s="152" t="s">
        <v>131</v>
      </c>
      <c r="G128" s="153" t="s">
        <v>124</v>
      </c>
      <c r="H128" s="154">
        <v>0</v>
      </c>
      <c r="I128" s="154">
        <v>0</v>
      </c>
      <c r="J128" s="154">
        <f t="shared" si="0"/>
        <v>0</v>
      </c>
      <c r="K128" s="155"/>
      <c r="L128" s="27"/>
      <c r="M128" s="156" t="s">
        <v>1</v>
      </c>
      <c r="N128" s="157" t="s">
        <v>35</v>
      </c>
      <c r="O128" s="158">
        <v>0.40200000000000002</v>
      </c>
      <c r="P128" s="158">
        <f t="shared" si="1"/>
        <v>0</v>
      </c>
      <c r="Q128" s="158">
        <v>0</v>
      </c>
      <c r="R128" s="158">
        <f t="shared" si="2"/>
        <v>0</v>
      </c>
      <c r="S128" s="158">
        <v>0.13</v>
      </c>
      <c r="T128" s="159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60" t="s">
        <v>125</v>
      </c>
      <c r="AT128" s="160" t="s">
        <v>121</v>
      </c>
      <c r="AU128" s="160" t="s">
        <v>85</v>
      </c>
      <c r="AY128" s="14" t="s">
        <v>119</v>
      </c>
      <c r="BE128" s="161">
        <f t="shared" si="4"/>
        <v>0</v>
      </c>
      <c r="BF128" s="161">
        <f t="shared" si="5"/>
        <v>0</v>
      </c>
      <c r="BG128" s="161">
        <f t="shared" si="6"/>
        <v>0</v>
      </c>
      <c r="BH128" s="161">
        <f t="shared" si="7"/>
        <v>0</v>
      </c>
      <c r="BI128" s="161">
        <f t="shared" si="8"/>
        <v>0</v>
      </c>
      <c r="BJ128" s="14" t="s">
        <v>85</v>
      </c>
      <c r="BK128" s="162">
        <f t="shared" si="9"/>
        <v>0</v>
      </c>
      <c r="BL128" s="14" t="s">
        <v>125</v>
      </c>
      <c r="BM128" s="160" t="s">
        <v>132</v>
      </c>
    </row>
    <row r="129" spans="1:65" s="2" customFormat="1" ht="16.5" customHeight="1">
      <c r="A129" s="26"/>
      <c r="B129" s="149"/>
      <c r="C129" s="150" t="s">
        <v>125</v>
      </c>
      <c r="D129" s="150" t="s">
        <v>121</v>
      </c>
      <c r="E129" s="151" t="s">
        <v>133</v>
      </c>
      <c r="F129" s="152" t="s">
        <v>134</v>
      </c>
      <c r="G129" s="153" t="s">
        <v>135</v>
      </c>
      <c r="H129" s="154">
        <v>13.65</v>
      </c>
      <c r="I129" s="154">
        <v>17.904</v>
      </c>
      <c r="J129" s="154">
        <f t="shared" si="0"/>
        <v>244.39</v>
      </c>
      <c r="K129" s="155"/>
      <c r="L129" s="27"/>
      <c r="M129" s="156" t="s">
        <v>1</v>
      </c>
      <c r="N129" s="157" t="s">
        <v>35</v>
      </c>
      <c r="O129" s="158">
        <v>1.5089999999999999</v>
      </c>
      <c r="P129" s="158">
        <f t="shared" si="1"/>
        <v>20.597849999999998</v>
      </c>
      <c r="Q129" s="158">
        <v>0</v>
      </c>
      <c r="R129" s="158">
        <f t="shared" si="2"/>
        <v>0</v>
      </c>
      <c r="S129" s="158">
        <v>0</v>
      </c>
      <c r="T129" s="159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60" t="s">
        <v>125</v>
      </c>
      <c r="AT129" s="160" t="s">
        <v>121</v>
      </c>
      <c r="AU129" s="160" t="s">
        <v>85</v>
      </c>
      <c r="AY129" s="14" t="s">
        <v>119</v>
      </c>
      <c r="BE129" s="161">
        <f t="shared" si="4"/>
        <v>0</v>
      </c>
      <c r="BF129" s="161">
        <f t="shared" si="5"/>
        <v>244.39</v>
      </c>
      <c r="BG129" s="161">
        <f t="shared" si="6"/>
        <v>0</v>
      </c>
      <c r="BH129" s="161">
        <f t="shared" si="7"/>
        <v>0</v>
      </c>
      <c r="BI129" s="161">
        <f t="shared" si="8"/>
        <v>0</v>
      </c>
      <c r="BJ129" s="14" t="s">
        <v>85</v>
      </c>
      <c r="BK129" s="162">
        <f t="shared" si="9"/>
        <v>244.39</v>
      </c>
      <c r="BL129" s="14" t="s">
        <v>125</v>
      </c>
      <c r="BM129" s="160" t="s">
        <v>136</v>
      </c>
    </row>
    <row r="130" spans="1:65" s="2" customFormat="1" ht="37.9" customHeight="1">
      <c r="A130" s="26"/>
      <c r="B130" s="149"/>
      <c r="C130" s="150" t="s">
        <v>137</v>
      </c>
      <c r="D130" s="150" t="s">
        <v>121</v>
      </c>
      <c r="E130" s="151" t="s">
        <v>138</v>
      </c>
      <c r="F130" s="152" t="s">
        <v>139</v>
      </c>
      <c r="G130" s="153" t="s">
        <v>135</v>
      </c>
      <c r="H130" s="154">
        <v>13.65</v>
      </c>
      <c r="I130" s="154">
        <v>0.98699999999999999</v>
      </c>
      <c r="J130" s="154">
        <f t="shared" si="0"/>
        <v>13.473000000000001</v>
      </c>
      <c r="K130" s="155"/>
      <c r="L130" s="27"/>
      <c r="M130" s="156" t="s">
        <v>1</v>
      </c>
      <c r="N130" s="157" t="s">
        <v>35</v>
      </c>
      <c r="O130" s="158">
        <v>0.08</v>
      </c>
      <c r="P130" s="158">
        <f t="shared" si="1"/>
        <v>1.0920000000000001</v>
      </c>
      <c r="Q130" s="158">
        <v>0</v>
      </c>
      <c r="R130" s="158">
        <f t="shared" si="2"/>
        <v>0</v>
      </c>
      <c r="S130" s="158">
        <v>0</v>
      </c>
      <c r="T130" s="159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60" t="s">
        <v>125</v>
      </c>
      <c r="AT130" s="160" t="s">
        <v>121</v>
      </c>
      <c r="AU130" s="160" t="s">
        <v>85</v>
      </c>
      <c r="AY130" s="14" t="s">
        <v>119</v>
      </c>
      <c r="BE130" s="161">
        <f t="shared" si="4"/>
        <v>0</v>
      </c>
      <c r="BF130" s="161">
        <f t="shared" si="5"/>
        <v>13.473000000000001</v>
      </c>
      <c r="BG130" s="161">
        <f t="shared" si="6"/>
        <v>0</v>
      </c>
      <c r="BH130" s="161">
        <f t="shared" si="7"/>
        <v>0</v>
      </c>
      <c r="BI130" s="161">
        <f t="shared" si="8"/>
        <v>0</v>
      </c>
      <c r="BJ130" s="14" t="s">
        <v>85</v>
      </c>
      <c r="BK130" s="162">
        <f t="shared" si="9"/>
        <v>13.473000000000001</v>
      </c>
      <c r="BL130" s="14" t="s">
        <v>125</v>
      </c>
      <c r="BM130" s="160" t="s">
        <v>140</v>
      </c>
    </row>
    <row r="131" spans="1:65" s="2" customFormat="1" ht="24.2" customHeight="1">
      <c r="A131" s="26"/>
      <c r="B131" s="149"/>
      <c r="C131" s="150" t="s">
        <v>132</v>
      </c>
      <c r="D131" s="150" t="s">
        <v>121</v>
      </c>
      <c r="E131" s="151" t="s">
        <v>141</v>
      </c>
      <c r="F131" s="152" t="s">
        <v>142</v>
      </c>
      <c r="G131" s="153" t="s">
        <v>135</v>
      </c>
      <c r="H131" s="154">
        <v>10</v>
      </c>
      <c r="I131" s="154">
        <v>1.2829999999999999</v>
      </c>
      <c r="J131" s="154">
        <f t="shared" si="0"/>
        <v>12.83</v>
      </c>
      <c r="K131" s="155"/>
      <c r="L131" s="27"/>
      <c r="M131" s="156" t="s">
        <v>1</v>
      </c>
      <c r="N131" s="157" t="s">
        <v>35</v>
      </c>
      <c r="O131" s="158">
        <v>8.1000000000000003E-2</v>
      </c>
      <c r="P131" s="158">
        <f t="shared" si="1"/>
        <v>0.81</v>
      </c>
      <c r="Q131" s="158">
        <v>0</v>
      </c>
      <c r="R131" s="158">
        <f t="shared" si="2"/>
        <v>0</v>
      </c>
      <c r="S131" s="158">
        <v>0</v>
      </c>
      <c r="T131" s="159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60" t="s">
        <v>125</v>
      </c>
      <c r="AT131" s="160" t="s">
        <v>121</v>
      </c>
      <c r="AU131" s="160" t="s">
        <v>85</v>
      </c>
      <c r="AY131" s="14" t="s">
        <v>119</v>
      </c>
      <c r="BE131" s="161">
        <f t="shared" si="4"/>
        <v>0</v>
      </c>
      <c r="BF131" s="161">
        <f t="shared" si="5"/>
        <v>12.83</v>
      </c>
      <c r="BG131" s="161">
        <f t="shared" si="6"/>
        <v>0</v>
      </c>
      <c r="BH131" s="161">
        <f t="shared" si="7"/>
        <v>0</v>
      </c>
      <c r="BI131" s="161">
        <f t="shared" si="8"/>
        <v>0</v>
      </c>
      <c r="BJ131" s="14" t="s">
        <v>85</v>
      </c>
      <c r="BK131" s="162">
        <f t="shared" si="9"/>
        <v>12.83</v>
      </c>
      <c r="BL131" s="14" t="s">
        <v>125</v>
      </c>
      <c r="BM131" s="160" t="s">
        <v>143</v>
      </c>
    </row>
    <row r="132" spans="1:65" s="2" customFormat="1" ht="33" customHeight="1">
      <c r="A132" s="26"/>
      <c r="B132" s="149"/>
      <c r="C132" s="150" t="s">
        <v>144</v>
      </c>
      <c r="D132" s="150" t="s">
        <v>121</v>
      </c>
      <c r="E132" s="151" t="s">
        <v>145</v>
      </c>
      <c r="F132" s="152" t="s">
        <v>146</v>
      </c>
      <c r="G132" s="153" t="s">
        <v>135</v>
      </c>
      <c r="H132" s="154">
        <v>3.65</v>
      </c>
      <c r="I132" s="154">
        <v>3.8660000000000001</v>
      </c>
      <c r="J132" s="154">
        <f t="shared" si="0"/>
        <v>14.111000000000001</v>
      </c>
      <c r="K132" s="155"/>
      <c r="L132" s="27"/>
      <c r="M132" s="156" t="s">
        <v>1</v>
      </c>
      <c r="N132" s="157" t="s">
        <v>35</v>
      </c>
      <c r="O132" s="158">
        <v>7.0999999999999994E-2</v>
      </c>
      <c r="P132" s="158">
        <f t="shared" si="1"/>
        <v>0.25914999999999999</v>
      </c>
      <c r="Q132" s="158">
        <v>0</v>
      </c>
      <c r="R132" s="158">
        <f t="shared" si="2"/>
        <v>0</v>
      </c>
      <c r="S132" s="158">
        <v>0</v>
      </c>
      <c r="T132" s="159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60" t="s">
        <v>125</v>
      </c>
      <c r="AT132" s="160" t="s">
        <v>121</v>
      </c>
      <c r="AU132" s="160" t="s">
        <v>85</v>
      </c>
      <c r="AY132" s="14" t="s">
        <v>119</v>
      </c>
      <c r="BE132" s="161">
        <f t="shared" si="4"/>
        <v>0</v>
      </c>
      <c r="BF132" s="161">
        <f t="shared" si="5"/>
        <v>14.111000000000001</v>
      </c>
      <c r="BG132" s="161">
        <f t="shared" si="6"/>
        <v>0</v>
      </c>
      <c r="BH132" s="161">
        <f t="shared" si="7"/>
        <v>0</v>
      </c>
      <c r="BI132" s="161">
        <f t="shared" si="8"/>
        <v>0</v>
      </c>
      <c r="BJ132" s="14" t="s">
        <v>85</v>
      </c>
      <c r="BK132" s="162">
        <f t="shared" si="9"/>
        <v>14.111000000000001</v>
      </c>
      <c r="BL132" s="14" t="s">
        <v>125</v>
      </c>
      <c r="BM132" s="160" t="s">
        <v>147</v>
      </c>
    </row>
    <row r="133" spans="1:65" s="2" customFormat="1" ht="37.9" customHeight="1">
      <c r="A133" s="26"/>
      <c r="B133" s="149"/>
      <c r="C133" s="150" t="s">
        <v>136</v>
      </c>
      <c r="D133" s="150" t="s">
        <v>121</v>
      </c>
      <c r="E133" s="151" t="s">
        <v>148</v>
      </c>
      <c r="F133" s="152" t="s">
        <v>149</v>
      </c>
      <c r="G133" s="153" t="s">
        <v>135</v>
      </c>
      <c r="H133" s="154">
        <v>171.55</v>
      </c>
      <c r="I133" s="154">
        <v>0.38800000000000001</v>
      </c>
      <c r="J133" s="154">
        <f t="shared" si="0"/>
        <v>66.561000000000007</v>
      </c>
      <c r="K133" s="155"/>
      <c r="L133" s="27"/>
      <c r="M133" s="156" t="s">
        <v>1</v>
      </c>
      <c r="N133" s="157" t="s">
        <v>35</v>
      </c>
      <c r="O133" s="158">
        <v>7.3699999999999998E-3</v>
      </c>
      <c r="P133" s="158">
        <f t="shared" si="1"/>
        <v>1.2643235000000002</v>
      </c>
      <c r="Q133" s="158">
        <v>0</v>
      </c>
      <c r="R133" s="158">
        <f t="shared" si="2"/>
        <v>0</v>
      </c>
      <c r="S133" s="158">
        <v>0</v>
      </c>
      <c r="T133" s="159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60" t="s">
        <v>125</v>
      </c>
      <c r="AT133" s="160" t="s">
        <v>121</v>
      </c>
      <c r="AU133" s="160" t="s">
        <v>85</v>
      </c>
      <c r="AY133" s="14" t="s">
        <v>119</v>
      </c>
      <c r="BE133" s="161">
        <f t="shared" si="4"/>
        <v>0</v>
      </c>
      <c r="BF133" s="161">
        <f t="shared" si="5"/>
        <v>66.561000000000007</v>
      </c>
      <c r="BG133" s="161">
        <f t="shared" si="6"/>
        <v>0</v>
      </c>
      <c r="BH133" s="161">
        <f t="shared" si="7"/>
        <v>0</v>
      </c>
      <c r="BI133" s="161">
        <f t="shared" si="8"/>
        <v>0</v>
      </c>
      <c r="BJ133" s="14" t="s">
        <v>85</v>
      </c>
      <c r="BK133" s="162">
        <f t="shared" si="9"/>
        <v>66.561000000000007</v>
      </c>
      <c r="BL133" s="14" t="s">
        <v>125</v>
      </c>
      <c r="BM133" s="160" t="s">
        <v>150</v>
      </c>
    </row>
    <row r="134" spans="1:65" s="2" customFormat="1" ht="16.5" customHeight="1">
      <c r="A134" s="26"/>
      <c r="B134" s="149"/>
      <c r="C134" s="150" t="s">
        <v>151</v>
      </c>
      <c r="D134" s="150" t="s">
        <v>121</v>
      </c>
      <c r="E134" s="151" t="s">
        <v>152</v>
      </c>
      <c r="F134" s="152" t="s">
        <v>153</v>
      </c>
      <c r="G134" s="153" t="s">
        <v>135</v>
      </c>
      <c r="H134" s="154">
        <v>10</v>
      </c>
      <c r="I134" s="154">
        <v>8.5609999999999999</v>
      </c>
      <c r="J134" s="154">
        <f t="shared" si="0"/>
        <v>85.61</v>
      </c>
      <c r="K134" s="155"/>
      <c r="L134" s="27"/>
      <c r="M134" s="156" t="s">
        <v>1</v>
      </c>
      <c r="N134" s="157" t="s">
        <v>35</v>
      </c>
      <c r="O134" s="158">
        <v>0.83199999999999996</v>
      </c>
      <c r="P134" s="158">
        <f t="shared" si="1"/>
        <v>8.32</v>
      </c>
      <c r="Q134" s="158">
        <v>0</v>
      </c>
      <c r="R134" s="158">
        <f t="shared" si="2"/>
        <v>0</v>
      </c>
      <c r="S134" s="158">
        <v>0</v>
      </c>
      <c r="T134" s="159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60" t="s">
        <v>125</v>
      </c>
      <c r="AT134" s="160" t="s">
        <v>121</v>
      </c>
      <c r="AU134" s="160" t="s">
        <v>85</v>
      </c>
      <c r="AY134" s="14" t="s">
        <v>119</v>
      </c>
      <c r="BE134" s="161">
        <f t="shared" si="4"/>
        <v>0</v>
      </c>
      <c r="BF134" s="161">
        <f t="shared" si="5"/>
        <v>85.61</v>
      </c>
      <c r="BG134" s="161">
        <f t="shared" si="6"/>
        <v>0</v>
      </c>
      <c r="BH134" s="161">
        <f t="shared" si="7"/>
        <v>0</v>
      </c>
      <c r="BI134" s="161">
        <f t="shared" si="8"/>
        <v>0</v>
      </c>
      <c r="BJ134" s="14" t="s">
        <v>85</v>
      </c>
      <c r="BK134" s="162">
        <f t="shared" si="9"/>
        <v>85.61</v>
      </c>
      <c r="BL134" s="14" t="s">
        <v>125</v>
      </c>
      <c r="BM134" s="160" t="s">
        <v>154</v>
      </c>
    </row>
    <row r="135" spans="1:65" s="2" customFormat="1" ht="24.2" customHeight="1">
      <c r="A135" s="26"/>
      <c r="B135" s="149"/>
      <c r="C135" s="150" t="s">
        <v>140</v>
      </c>
      <c r="D135" s="150" t="s">
        <v>121</v>
      </c>
      <c r="E135" s="151" t="s">
        <v>155</v>
      </c>
      <c r="F135" s="152" t="s">
        <v>156</v>
      </c>
      <c r="G135" s="153" t="s">
        <v>135</v>
      </c>
      <c r="H135" s="154">
        <v>3.65</v>
      </c>
      <c r="I135" s="154">
        <v>6.9470000000000001</v>
      </c>
      <c r="J135" s="154">
        <f t="shared" si="0"/>
        <v>25.356999999999999</v>
      </c>
      <c r="K135" s="155"/>
      <c r="L135" s="27"/>
      <c r="M135" s="156" t="s">
        <v>1</v>
      </c>
      <c r="N135" s="157" t="s">
        <v>35</v>
      </c>
      <c r="O135" s="158">
        <v>0.61699999999999999</v>
      </c>
      <c r="P135" s="158">
        <f t="shared" si="1"/>
        <v>2.2520500000000001</v>
      </c>
      <c r="Q135" s="158">
        <v>0</v>
      </c>
      <c r="R135" s="158">
        <f t="shared" si="2"/>
        <v>0</v>
      </c>
      <c r="S135" s="158">
        <v>0</v>
      </c>
      <c r="T135" s="159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60" t="s">
        <v>125</v>
      </c>
      <c r="AT135" s="160" t="s">
        <v>121</v>
      </c>
      <c r="AU135" s="160" t="s">
        <v>85</v>
      </c>
      <c r="AY135" s="14" t="s">
        <v>119</v>
      </c>
      <c r="BE135" s="161">
        <f t="shared" si="4"/>
        <v>0</v>
      </c>
      <c r="BF135" s="161">
        <f t="shared" si="5"/>
        <v>25.356999999999999</v>
      </c>
      <c r="BG135" s="161">
        <f t="shared" si="6"/>
        <v>0</v>
      </c>
      <c r="BH135" s="161">
        <f t="shared" si="7"/>
        <v>0</v>
      </c>
      <c r="BI135" s="161">
        <f t="shared" si="8"/>
        <v>0</v>
      </c>
      <c r="BJ135" s="14" t="s">
        <v>85</v>
      </c>
      <c r="BK135" s="162">
        <f t="shared" si="9"/>
        <v>25.356999999999999</v>
      </c>
      <c r="BL135" s="14" t="s">
        <v>125</v>
      </c>
      <c r="BM135" s="160" t="s">
        <v>7</v>
      </c>
    </row>
    <row r="136" spans="1:65" s="2" customFormat="1" ht="37.9" customHeight="1">
      <c r="A136" s="26"/>
      <c r="B136" s="149"/>
      <c r="C136" s="150" t="s">
        <v>157</v>
      </c>
      <c r="D136" s="150" t="s">
        <v>121</v>
      </c>
      <c r="E136" s="151" t="s">
        <v>158</v>
      </c>
      <c r="F136" s="152" t="s">
        <v>159</v>
      </c>
      <c r="G136" s="153" t="s">
        <v>135</v>
      </c>
      <c r="H136" s="154">
        <v>3</v>
      </c>
      <c r="I136" s="154">
        <v>1.8620000000000001</v>
      </c>
      <c r="J136" s="154">
        <f t="shared" si="0"/>
        <v>5.5860000000000003</v>
      </c>
      <c r="K136" s="155"/>
      <c r="L136" s="27"/>
      <c r="M136" s="156" t="s">
        <v>1</v>
      </c>
      <c r="N136" s="157" t="s">
        <v>35</v>
      </c>
      <c r="O136" s="158">
        <v>5.5E-2</v>
      </c>
      <c r="P136" s="158">
        <f t="shared" si="1"/>
        <v>0.16500000000000001</v>
      </c>
      <c r="Q136" s="158">
        <v>0</v>
      </c>
      <c r="R136" s="158">
        <f t="shared" si="2"/>
        <v>0</v>
      </c>
      <c r="S136" s="158">
        <v>0</v>
      </c>
      <c r="T136" s="159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60" t="s">
        <v>125</v>
      </c>
      <c r="AT136" s="160" t="s">
        <v>121</v>
      </c>
      <c r="AU136" s="160" t="s">
        <v>85</v>
      </c>
      <c r="AY136" s="14" t="s">
        <v>119</v>
      </c>
      <c r="BE136" s="161">
        <f t="shared" si="4"/>
        <v>0</v>
      </c>
      <c r="BF136" s="161">
        <f t="shared" si="5"/>
        <v>5.5860000000000003</v>
      </c>
      <c r="BG136" s="161">
        <f t="shared" si="6"/>
        <v>0</v>
      </c>
      <c r="BH136" s="161">
        <f t="shared" si="7"/>
        <v>0</v>
      </c>
      <c r="BI136" s="161">
        <f t="shared" si="8"/>
        <v>0</v>
      </c>
      <c r="BJ136" s="14" t="s">
        <v>85</v>
      </c>
      <c r="BK136" s="162">
        <f t="shared" si="9"/>
        <v>5.5860000000000003</v>
      </c>
      <c r="BL136" s="14" t="s">
        <v>125</v>
      </c>
      <c r="BM136" s="160" t="s">
        <v>160</v>
      </c>
    </row>
    <row r="137" spans="1:65" s="2" customFormat="1" ht="16.5" customHeight="1">
      <c r="A137" s="26"/>
      <c r="B137" s="149"/>
      <c r="C137" s="150" t="s">
        <v>143</v>
      </c>
      <c r="D137" s="150" t="s">
        <v>121</v>
      </c>
      <c r="E137" s="151" t="s">
        <v>161</v>
      </c>
      <c r="F137" s="152" t="s">
        <v>162</v>
      </c>
      <c r="G137" s="153" t="s">
        <v>135</v>
      </c>
      <c r="H137" s="154">
        <v>3.65</v>
      </c>
      <c r="I137" s="154">
        <v>0.68600000000000005</v>
      </c>
      <c r="J137" s="154">
        <f t="shared" si="0"/>
        <v>2.504</v>
      </c>
      <c r="K137" s="155"/>
      <c r="L137" s="27"/>
      <c r="M137" s="156" t="s">
        <v>1</v>
      </c>
      <c r="N137" s="157" t="s">
        <v>35</v>
      </c>
      <c r="O137" s="158">
        <v>8.9999999999999993E-3</v>
      </c>
      <c r="P137" s="158">
        <f t="shared" si="1"/>
        <v>3.2849999999999997E-2</v>
      </c>
      <c r="Q137" s="158">
        <v>0</v>
      </c>
      <c r="R137" s="158">
        <f t="shared" si="2"/>
        <v>0</v>
      </c>
      <c r="S137" s="158">
        <v>0</v>
      </c>
      <c r="T137" s="159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60" t="s">
        <v>125</v>
      </c>
      <c r="AT137" s="160" t="s">
        <v>121</v>
      </c>
      <c r="AU137" s="160" t="s">
        <v>85</v>
      </c>
      <c r="AY137" s="14" t="s">
        <v>119</v>
      </c>
      <c r="BE137" s="161">
        <f t="shared" si="4"/>
        <v>0</v>
      </c>
      <c r="BF137" s="161">
        <f t="shared" si="5"/>
        <v>2.504</v>
      </c>
      <c r="BG137" s="161">
        <f t="shared" si="6"/>
        <v>0</v>
      </c>
      <c r="BH137" s="161">
        <f t="shared" si="7"/>
        <v>0</v>
      </c>
      <c r="BI137" s="161">
        <f t="shared" si="8"/>
        <v>0</v>
      </c>
      <c r="BJ137" s="14" t="s">
        <v>85</v>
      </c>
      <c r="BK137" s="162">
        <f t="shared" si="9"/>
        <v>2.504</v>
      </c>
      <c r="BL137" s="14" t="s">
        <v>125</v>
      </c>
      <c r="BM137" s="160" t="s">
        <v>163</v>
      </c>
    </row>
    <row r="138" spans="1:65" s="2" customFormat="1" ht="24.2" customHeight="1">
      <c r="A138" s="26"/>
      <c r="B138" s="149"/>
      <c r="C138" s="150" t="s">
        <v>164</v>
      </c>
      <c r="D138" s="150" t="s">
        <v>121</v>
      </c>
      <c r="E138" s="151" t="s">
        <v>165</v>
      </c>
      <c r="F138" s="152" t="s">
        <v>166</v>
      </c>
      <c r="G138" s="153" t="s">
        <v>135</v>
      </c>
      <c r="H138" s="154">
        <v>10</v>
      </c>
      <c r="I138" s="154">
        <v>11.43</v>
      </c>
      <c r="J138" s="154">
        <f t="shared" si="0"/>
        <v>114.3</v>
      </c>
      <c r="K138" s="155"/>
      <c r="L138" s="27"/>
      <c r="M138" s="156" t="s">
        <v>1</v>
      </c>
      <c r="N138" s="157" t="s">
        <v>35</v>
      </c>
      <c r="O138" s="158">
        <v>1.0860000000000001</v>
      </c>
      <c r="P138" s="158">
        <f t="shared" si="1"/>
        <v>10.860000000000001</v>
      </c>
      <c r="Q138" s="158">
        <v>0</v>
      </c>
      <c r="R138" s="158">
        <f t="shared" si="2"/>
        <v>0</v>
      </c>
      <c r="S138" s="158">
        <v>0</v>
      </c>
      <c r="T138" s="159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60" t="s">
        <v>125</v>
      </c>
      <c r="AT138" s="160" t="s">
        <v>121</v>
      </c>
      <c r="AU138" s="160" t="s">
        <v>85</v>
      </c>
      <c r="AY138" s="14" t="s">
        <v>119</v>
      </c>
      <c r="BE138" s="161">
        <f t="shared" si="4"/>
        <v>0</v>
      </c>
      <c r="BF138" s="161">
        <f t="shared" si="5"/>
        <v>114.3</v>
      </c>
      <c r="BG138" s="161">
        <f t="shared" si="6"/>
        <v>0</v>
      </c>
      <c r="BH138" s="161">
        <f t="shared" si="7"/>
        <v>0</v>
      </c>
      <c r="BI138" s="161">
        <f t="shared" si="8"/>
        <v>0</v>
      </c>
      <c r="BJ138" s="14" t="s">
        <v>85</v>
      </c>
      <c r="BK138" s="162">
        <f t="shared" si="9"/>
        <v>114.3</v>
      </c>
      <c r="BL138" s="14" t="s">
        <v>125</v>
      </c>
      <c r="BM138" s="160" t="s">
        <v>167</v>
      </c>
    </row>
    <row r="139" spans="1:65" s="2" customFormat="1" ht="24.2" customHeight="1">
      <c r="A139" s="26"/>
      <c r="B139" s="149"/>
      <c r="C139" s="150" t="s">
        <v>147</v>
      </c>
      <c r="D139" s="150" t="s">
        <v>121</v>
      </c>
      <c r="E139" s="151" t="s">
        <v>168</v>
      </c>
      <c r="F139" s="152" t="s">
        <v>169</v>
      </c>
      <c r="G139" s="153" t="s">
        <v>170</v>
      </c>
      <c r="H139" s="154">
        <v>6.2050000000000001</v>
      </c>
      <c r="I139" s="154">
        <v>17.899000000000001</v>
      </c>
      <c r="J139" s="154">
        <f t="shared" si="0"/>
        <v>111.063</v>
      </c>
      <c r="K139" s="155"/>
      <c r="L139" s="27"/>
      <c r="M139" s="156" t="s">
        <v>1</v>
      </c>
      <c r="N139" s="157" t="s">
        <v>35</v>
      </c>
      <c r="O139" s="158">
        <v>0</v>
      </c>
      <c r="P139" s="158">
        <f t="shared" si="1"/>
        <v>0</v>
      </c>
      <c r="Q139" s="158">
        <v>0</v>
      </c>
      <c r="R139" s="158">
        <f t="shared" si="2"/>
        <v>0</v>
      </c>
      <c r="S139" s="158">
        <v>0</v>
      </c>
      <c r="T139" s="159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60" t="s">
        <v>125</v>
      </c>
      <c r="AT139" s="160" t="s">
        <v>121</v>
      </c>
      <c r="AU139" s="160" t="s">
        <v>85</v>
      </c>
      <c r="AY139" s="14" t="s">
        <v>119</v>
      </c>
      <c r="BE139" s="161">
        <f t="shared" si="4"/>
        <v>0</v>
      </c>
      <c r="BF139" s="161">
        <f t="shared" si="5"/>
        <v>111.063</v>
      </c>
      <c r="BG139" s="161">
        <f t="shared" si="6"/>
        <v>0</v>
      </c>
      <c r="BH139" s="161">
        <f t="shared" si="7"/>
        <v>0</v>
      </c>
      <c r="BI139" s="161">
        <f t="shared" si="8"/>
        <v>0</v>
      </c>
      <c r="BJ139" s="14" t="s">
        <v>85</v>
      </c>
      <c r="BK139" s="162">
        <f t="shared" si="9"/>
        <v>111.063</v>
      </c>
      <c r="BL139" s="14" t="s">
        <v>125</v>
      </c>
      <c r="BM139" s="160" t="s">
        <v>171</v>
      </c>
    </row>
    <row r="140" spans="1:65" s="12" customFormat="1" ht="22.9" customHeight="1">
      <c r="B140" s="137"/>
      <c r="D140" s="138" t="s">
        <v>68</v>
      </c>
      <c r="E140" s="147" t="s">
        <v>129</v>
      </c>
      <c r="F140" s="147" t="s">
        <v>172</v>
      </c>
      <c r="J140" s="148">
        <f>BK140</f>
        <v>106.76600000000001</v>
      </c>
      <c r="L140" s="137"/>
      <c r="M140" s="141"/>
      <c r="N140" s="142"/>
      <c r="O140" s="142"/>
      <c r="P140" s="143">
        <f>P141</f>
        <v>3.8645200000000002</v>
      </c>
      <c r="Q140" s="142"/>
      <c r="R140" s="143">
        <f>R141</f>
        <v>1.03270299</v>
      </c>
      <c r="S140" s="142"/>
      <c r="T140" s="144">
        <f>T141</f>
        <v>0</v>
      </c>
      <c r="AR140" s="138" t="s">
        <v>77</v>
      </c>
      <c r="AT140" s="145" t="s">
        <v>68</v>
      </c>
      <c r="AU140" s="145" t="s">
        <v>77</v>
      </c>
      <c r="AY140" s="138" t="s">
        <v>119</v>
      </c>
      <c r="BK140" s="146">
        <f>BK141</f>
        <v>106.76600000000001</v>
      </c>
    </row>
    <row r="141" spans="1:65" s="2" customFormat="1" ht="24.2" customHeight="1">
      <c r="A141" s="26"/>
      <c r="B141" s="149"/>
      <c r="C141" s="150" t="s">
        <v>173</v>
      </c>
      <c r="D141" s="150" t="s">
        <v>121</v>
      </c>
      <c r="E141" s="151" t="s">
        <v>174</v>
      </c>
      <c r="F141" s="152" t="s">
        <v>175</v>
      </c>
      <c r="G141" s="153" t="s">
        <v>176</v>
      </c>
      <c r="H141" s="154">
        <v>11</v>
      </c>
      <c r="I141" s="154">
        <v>9.7059999999999995</v>
      </c>
      <c r="J141" s="154">
        <f>ROUND(I141*H141,3)</f>
        <v>106.76600000000001</v>
      </c>
      <c r="K141" s="155"/>
      <c r="L141" s="27"/>
      <c r="M141" s="156" t="s">
        <v>1</v>
      </c>
      <c r="N141" s="157" t="s">
        <v>35</v>
      </c>
      <c r="O141" s="158">
        <v>0.35132000000000002</v>
      </c>
      <c r="P141" s="158">
        <f>O141*H141</f>
        <v>3.8645200000000002</v>
      </c>
      <c r="Q141" s="158">
        <v>9.3882090000000001E-2</v>
      </c>
      <c r="R141" s="158">
        <f>Q141*H141</f>
        <v>1.03270299</v>
      </c>
      <c r="S141" s="158">
        <v>0</v>
      </c>
      <c r="T141" s="159">
        <f>S141*H141</f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60" t="s">
        <v>125</v>
      </c>
      <c r="AT141" s="160" t="s">
        <v>121</v>
      </c>
      <c r="AU141" s="160" t="s">
        <v>85</v>
      </c>
      <c r="AY141" s="14" t="s">
        <v>119</v>
      </c>
      <c r="BE141" s="161">
        <f>IF(N141="základná",J141,0)</f>
        <v>0</v>
      </c>
      <c r="BF141" s="161">
        <f>IF(N141="znížená",J141,0)</f>
        <v>106.76600000000001</v>
      </c>
      <c r="BG141" s="161">
        <f>IF(N141="zákl. prenesená",J141,0)</f>
        <v>0</v>
      </c>
      <c r="BH141" s="161">
        <f>IF(N141="zníž. prenesená",J141,0)</f>
        <v>0</v>
      </c>
      <c r="BI141" s="161">
        <f>IF(N141="nulová",J141,0)</f>
        <v>0</v>
      </c>
      <c r="BJ141" s="14" t="s">
        <v>85</v>
      </c>
      <c r="BK141" s="162">
        <f>ROUND(I141*H141,3)</f>
        <v>106.76600000000001</v>
      </c>
      <c r="BL141" s="14" t="s">
        <v>125</v>
      </c>
      <c r="BM141" s="160" t="s">
        <v>177</v>
      </c>
    </row>
    <row r="142" spans="1:65" s="12" customFormat="1" ht="22.9" customHeight="1">
      <c r="B142" s="137"/>
      <c r="D142" s="138" t="s">
        <v>68</v>
      </c>
      <c r="E142" s="147" t="s">
        <v>137</v>
      </c>
      <c r="F142" s="147" t="s">
        <v>178</v>
      </c>
      <c r="J142" s="148">
        <f>BK142</f>
        <v>1129.0910000000001</v>
      </c>
      <c r="L142" s="137"/>
      <c r="M142" s="141"/>
      <c r="N142" s="142"/>
      <c r="O142" s="142"/>
      <c r="P142" s="143">
        <f>SUM(P143:P148)</f>
        <v>31.471900000000002</v>
      </c>
      <c r="Q142" s="142"/>
      <c r="R142" s="143">
        <f>SUM(R143:R148)</f>
        <v>26.0458</v>
      </c>
      <c r="S142" s="142"/>
      <c r="T142" s="144">
        <f>SUM(T143:T148)</f>
        <v>0</v>
      </c>
      <c r="AR142" s="138" t="s">
        <v>77</v>
      </c>
      <c r="AT142" s="145" t="s">
        <v>68</v>
      </c>
      <c r="AU142" s="145" t="s">
        <v>77</v>
      </c>
      <c r="AY142" s="138" t="s">
        <v>119</v>
      </c>
      <c r="BK142" s="146">
        <f>SUM(BK143:BK148)</f>
        <v>1129.0910000000001</v>
      </c>
    </row>
    <row r="143" spans="1:65" s="2" customFormat="1" ht="24.2" customHeight="1">
      <c r="A143" s="26"/>
      <c r="B143" s="149"/>
      <c r="C143" s="150" t="s">
        <v>150</v>
      </c>
      <c r="D143" s="150" t="s">
        <v>121</v>
      </c>
      <c r="E143" s="151" t="s">
        <v>179</v>
      </c>
      <c r="F143" s="152" t="s">
        <v>180</v>
      </c>
      <c r="G143" s="153" t="s">
        <v>124</v>
      </c>
      <c r="H143" s="154">
        <v>35</v>
      </c>
      <c r="I143" s="154">
        <v>6.4749999999999996</v>
      </c>
      <c r="J143" s="154">
        <f t="shared" ref="J143:J148" si="10">ROUND(I143*H143,3)</f>
        <v>226.625</v>
      </c>
      <c r="K143" s="155"/>
      <c r="L143" s="27"/>
      <c r="M143" s="156" t="s">
        <v>1</v>
      </c>
      <c r="N143" s="157" t="s">
        <v>35</v>
      </c>
      <c r="O143" s="158">
        <v>2.7119999999999998E-2</v>
      </c>
      <c r="P143" s="158">
        <f t="shared" ref="P143:P148" si="11">O143*H143</f>
        <v>0.94919999999999993</v>
      </c>
      <c r="Q143" s="158">
        <v>0.37080000000000002</v>
      </c>
      <c r="R143" s="158">
        <f t="shared" ref="R143:R148" si="12">Q143*H143</f>
        <v>12.978000000000002</v>
      </c>
      <c r="S143" s="158">
        <v>0</v>
      </c>
      <c r="T143" s="159">
        <f t="shared" ref="T143:T148" si="13">S143*H143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60" t="s">
        <v>125</v>
      </c>
      <c r="AT143" s="160" t="s">
        <v>121</v>
      </c>
      <c r="AU143" s="160" t="s">
        <v>85</v>
      </c>
      <c r="AY143" s="14" t="s">
        <v>119</v>
      </c>
      <c r="BE143" s="161">
        <f t="shared" ref="BE143:BE148" si="14">IF(N143="základná",J143,0)</f>
        <v>0</v>
      </c>
      <c r="BF143" s="161">
        <f t="shared" ref="BF143:BF148" si="15">IF(N143="znížená",J143,0)</f>
        <v>226.625</v>
      </c>
      <c r="BG143" s="161">
        <f t="shared" ref="BG143:BG148" si="16">IF(N143="zákl. prenesená",J143,0)</f>
        <v>0</v>
      </c>
      <c r="BH143" s="161">
        <f t="shared" ref="BH143:BH148" si="17">IF(N143="zníž. prenesená",J143,0)</f>
        <v>0</v>
      </c>
      <c r="BI143" s="161">
        <f t="shared" ref="BI143:BI148" si="18">IF(N143="nulová",J143,0)</f>
        <v>0</v>
      </c>
      <c r="BJ143" s="14" t="s">
        <v>85</v>
      </c>
      <c r="BK143" s="162">
        <f t="shared" ref="BK143:BK148" si="19">ROUND(I143*H143,3)</f>
        <v>226.625</v>
      </c>
      <c r="BL143" s="14" t="s">
        <v>125</v>
      </c>
      <c r="BM143" s="160" t="s">
        <v>181</v>
      </c>
    </row>
    <row r="144" spans="1:65" s="2" customFormat="1" ht="37.9" customHeight="1">
      <c r="A144" s="26"/>
      <c r="B144" s="149"/>
      <c r="C144" s="150" t="s">
        <v>182</v>
      </c>
      <c r="D144" s="150" t="s">
        <v>121</v>
      </c>
      <c r="E144" s="151" t="s">
        <v>183</v>
      </c>
      <c r="F144" s="152" t="s">
        <v>184</v>
      </c>
      <c r="G144" s="153" t="s">
        <v>124</v>
      </c>
      <c r="H144" s="154">
        <v>35</v>
      </c>
      <c r="I144" s="154">
        <v>7.851</v>
      </c>
      <c r="J144" s="154">
        <f t="shared" si="10"/>
        <v>274.78500000000003</v>
      </c>
      <c r="K144" s="155"/>
      <c r="L144" s="27"/>
      <c r="M144" s="156" t="s">
        <v>1</v>
      </c>
      <c r="N144" s="157" t="s">
        <v>35</v>
      </c>
      <c r="O144" s="158">
        <v>0</v>
      </c>
      <c r="P144" s="158">
        <f t="shared" si="11"/>
        <v>0</v>
      </c>
      <c r="Q144" s="158">
        <v>0.23941999999999999</v>
      </c>
      <c r="R144" s="158">
        <f t="shared" si="12"/>
        <v>8.3796999999999997</v>
      </c>
      <c r="S144" s="158">
        <v>0</v>
      </c>
      <c r="T144" s="159">
        <f t="shared" si="1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60" t="s">
        <v>125</v>
      </c>
      <c r="AT144" s="160" t="s">
        <v>121</v>
      </c>
      <c r="AU144" s="160" t="s">
        <v>85</v>
      </c>
      <c r="AY144" s="14" t="s">
        <v>119</v>
      </c>
      <c r="BE144" s="161">
        <f t="shared" si="14"/>
        <v>0</v>
      </c>
      <c r="BF144" s="161">
        <f t="shared" si="15"/>
        <v>274.78500000000003</v>
      </c>
      <c r="BG144" s="161">
        <f t="shared" si="16"/>
        <v>0</v>
      </c>
      <c r="BH144" s="161">
        <f t="shared" si="17"/>
        <v>0</v>
      </c>
      <c r="BI144" s="161">
        <f t="shared" si="18"/>
        <v>0</v>
      </c>
      <c r="BJ144" s="14" t="s">
        <v>85</v>
      </c>
      <c r="BK144" s="162">
        <f t="shared" si="19"/>
        <v>274.78500000000003</v>
      </c>
      <c r="BL144" s="14" t="s">
        <v>125</v>
      </c>
      <c r="BM144" s="160" t="s">
        <v>185</v>
      </c>
    </row>
    <row r="145" spans="1:65" s="2" customFormat="1" ht="37.9" customHeight="1">
      <c r="A145" s="26"/>
      <c r="B145" s="149"/>
      <c r="C145" s="150" t="s">
        <v>154</v>
      </c>
      <c r="D145" s="150" t="s">
        <v>121</v>
      </c>
      <c r="E145" s="151" t="s">
        <v>186</v>
      </c>
      <c r="F145" s="152" t="s">
        <v>187</v>
      </c>
      <c r="G145" s="153" t="s">
        <v>124</v>
      </c>
      <c r="H145" s="154">
        <v>35</v>
      </c>
      <c r="I145" s="154">
        <v>13.007999999999999</v>
      </c>
      <c r="J145" s="154">
        <f t="shared" si="10"/>
        <v>455.28</v>
      </c>
      <c r="K145" s="155"/>
      <c r="L145" s="27"/>
      <c r="M145" s="156" t="s">
        <v>1</v>
      </c>
      <c r="N145" s="157" t="s">
        <v>35</v>
      </c>
      <c r="O145" s="158">
        <v>0.77041999999999999</v>
      </c>
      <c r="P145" s="158">
        <f t="shared" si="11"/>
        <v>26.964700000000001</v>
      </c>
      <c r="Q145" s="158">
        <v>9.2499999999999999E-2</v>
      </c>
      <c r="R145" s="158">
        <f t="shared" si="12"/>
        <v>3.2374999999999998</v>
      </c>
      <c r="S145" s="158">
        <v>0</v>
      </c>
      <c r="T145" s="159">
        <f t="shared" si="1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60" t="s">
        <v>125</v>
      </c>
      <c r="AT145" s="160" t="s">
        <v>121</v>
      </c>
      <c r="AU145" s="160" t="s">
        <v>85</v>
      </c>
      <c r="AY145" s="14" t="s">
        <v>119</v>
      </c>
      <c r="BE145" s="161">
        <f t="shared" si="14"/>
        <v>0</v>
      </c>
      <c r="BF145" s="161">
        <f t="shared" si="15"/>
        <v>455.28</v>
      </c>
      <c r="BG145" s="161">
        <f t="shared" si="16"/>
        <v>0</v>
      </c>
      <c r="BH145" s="161">
        <f t="shared" si="17"/>
        <v>0</v>
      </c>
      <c r="BI145" s="161">
        <f t="shared" si="18"/>
        <v>0</v>
      </c>
      <c r="BJ145" s="14" t="s">
        <v>85</v>
      </c>
      <c r="BK145" s="162">
        <f t="shared" si="19"/>
        <v>455.28</v>
      </c>
      <c r="BL145" s="14" t="s">
        <v>125</v>
      </c>
      <c r="BM145" s="160" t="s">
        <v>188</v>
      </c>
    </row>
    <row r="146" spans="1:65" s="2" customFormat="1" ht="24.2" customHeight="1">
      <c r="A146" s="26"/>
      <c r="B146" s="149"/>
      <c r="C146" s="163" t="s">
        <v>189</v>
      </c>
      <c r="D146" s="163" t="s">
        <v>190</v>
      </c>
      <c r="E146" s="164" t="s">
        <v>191</v>
      </c>
      <c r="F146" s="165" t="s">
        <v>192</v>
      </c>
      <c r="G146" s="166" t="s">
        <v>124</v>
      </c>
      <c r="H146" s="167">
        <v>1</v>
      </c>
      <c r="I146" s="167">
        <v>13.005000000000001</v>
      </c>
      <c r="J146" s="167">
        <f t="shared" si="10"/>
        <v>13.005000000000001</v>
      </c>
      <c r="K146" s="168"/>
      <c r="L146" s="169"/>
      <c r="M146" s="170" t="s">
        <v>1</v>
      </c>
      <c r="N146" s="171" t="s">
        <v>35</v>
      </c>
      <c r="O146" s="158">
        <v>0</v>
      </c>
      <c r="P146" s="158">
        <f t="shared" si="11"/>
        <v>0</v>
      </c>
      <c r="Q146" s="158">
        <v>0.13</v>
      </c>
      <c r="R146" s="158">
        <f t="shared" si="12"/>
        <v>0.13</v>
      </c>
      <c r="S146" s="158">
        <v>0</v>
      </c>
      <c r="T146" s="159">
        <f t="shared" si="1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60" t="s">
        <v>136</v>
      </c>
      <c r="AT146" s="160" t="s">
        <v>190</v>
      </c>
      <c r="AU146" s="160" t="s">
        <v>85</v>
      </c>
      <c r="AY146" s="14" t="s">
        <v>119</v>
      </c>
      <c r="BE146" s="161">
        <f t="shared" si="14"/>
        <v>0</v>
      </c>
      <c r="BF146" s="161">
        <f t="shared" si="15"/>
        <v>13.005000000000001</v>
      </c>
      <c r="BG146" s="161">
        <f t="shared" si="16"/>
        <v>0</v>
      </c>
      <c r="BH146" s="161">
        <f t="shared" si="17"/>
        <v>0</v>
      </c>
      <c r="BI146" s="161">
        <f t="shared" si="18"/>
        <v>0</v>
      </c>
      <c r="BJ146" s="14" t="s">
        <v>85</v>
      </c>
      <c r="BK146" s="162">
        <f t="shared" si="19"/>
        <v>13.005000000000001</v>
      </c>
      <c r="BL146" s="14" t="s">
        <v>125</v>
      </c>
      <c r="BM146" s="160" t="s">
        <v>193</v>
      </c>
    </row>
    <row r="147" spans="1:65" s="2" customFormat="1" ht="37.9" customHeight="1">
      <c r="A147" s="26"/>
      <c r="B147" s="149"/>
      <c r="C147" s="150" t="s">
        <v>7</v>
      </c>
      <c r="D147" s="150" t="s">
        <v>121</v>
      </c>
      <c r="E147" s="151" t="s">
        <v>194</v>
      </c>
      <c r="F147" s="152" t="s">
        <v>195</v>
      </c>
      <c r="G147" s="153" t="s">
        <v>124</v>
      </c>
      <c r="H147" s="154">
        <v>6</v>
      </c>
      <c r="I147" s="154">
        <v>10.747</v>
      </c>
      <c r="J147" s="154">
        <f t="shared" si="10"/>
        <v>64.481999999999999</v>
      </c>
      <c r="K147" s="155"/>
      <c r="L147" s="27"/>
      <c r="M147" s="156" t="s">
        <v>1</v>
      </c>
      <c r="N147" s="157" t="s">
        <v>35</v>
      </c>
      <c r="O147" s="158">
        <v>0.59299999999999997</v>
      </c>
      <c r="P147" s="158">
        <f t="shared" si="11"/>
        <v>3.5579999999999998</v>
      </c>
      <c r="Q147" s="158">
        <v>0.112</v>
      </c>
      <c r="R147" s="158">
        <f t="shared" si="12"/>
        <v>0.67200000000000004</v>
      </c>
      <c r="S147" s="158">
        <v>0</v>
      </c>
      <c r="T147" s="159">
        <f t="shared" si="1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60" t="s">
        <v>125</v>
      </c>
      <c r="AT147" s="160" t="s">
        <v>121</v>
      </c>
      <c r="AU147" s="160" t="s">
        <v>85</v>
      </c>
      <c r="AY147" s="14" t="s">
        <v>119</v>
      </c>
      <c r="BE147" s="161">
        <f t="shared" si="14"/>
        <v>0</v>
      </c>
      <c r="BF147" s="161">
        <f t="shared" si="15"/>
        <v>64.481999999999999</v>
      </c>
      <c r="BG147" s="161">
        <f t="shared" si="16"/>
        <v>0</v>
      </c>
      <c r="BH147" s="161">
        <f t="shared" si="17"/>
        <v>0</v>
      </c>
      <c r="BI147" s="161">
        <f t="shared" si="18"/>
        <v>0</v>
      </c>
      <c r="BJ147" s="14" t="s">
        <v>85</v>
      </c>
      <c r="BK147" s="162">
        <f t="shared" si="19"/>
        <v>64.481999999999999</v>
      </c>
      <c r="BL147" s="14" t="s">
        <v>125</v>
      </c>
      <c r="BM147" s="160" t="s">
        <v>196</v>
      </c>
    </row>
    <row r="148" spans="1:65" s="2" customFormat="1" ht="24.2" customHeight="1">
      <c r="A148" s="26"/>
      <c r="B148" s="149"/>
      <c r="C148" s="163" t="s">
        <v>197</v>
      </c>
      <c r="D148" s="163" t="s">
        <v>190</v>
      </c>
      <c r="E148" s="164" t="s">
        <v>198</v>
      </c>
      <c r="F148" s="165" t="s">
        <v>199</v>
      </c>
      <c r="G148" s="166" t="s">
        <v>124</v>
      </c>
      <c r="H148" s="167">
        <v>6</v>
      </c>
      <c r="I148" s="167">
        <v>15.819000000000001</v>
      </c>
      <c r="J148" s="167">
        <f t="shared" si="10"/>
        <v>94.914000000000001</v>
      </c>
      <c r="K148" s="168"/>
      <c r="L148" s="169"/>
      <c r="M148" s="170" t="s">
        <v>1</v>
      </c>
      <c r="N148" s="171" t="s">
        <v>35</v>
      </c>
      <c r="O148" s="158">
        <v>0</v>
      </c>
      <c r="P148" s="158">
        <f t="shared" si="11"/>
        <v>0</v>
      </c>
      <c r="Q148" s="158">
        <v>0.1081</v>
      </c>
      <c r="R148" s="158">
        <f t="shared" si="12"/>
        <v>0.64860000000000007</v>
      </c>
      <c r="S148" s="158">
        <v>0</v>
      </c>
      <c r="T148" s="159">
        <f t="shared" si="1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60" t="s">
        <v>136</v>
      </c>
      <c r="AT148" s="160" t="s">
        <v>190</v>
      </c>
      <c r="AU148" s="160" t="s">
        <v>85</v>
      </c>
      <c r="AY148" s="14" t="s">
        <v>119</v>
      </c>
      <c r="BE148" s="161">
        <f t="shared" si="14"/>
        <v>0</v>
      </c>
      <c r="BF148" s="161">
        <f t="shared" si="15"/>
        <v>94.914000000000001</v>
      </c>
      <c r="BG148" s="161">
        <f t="shared" si="16"/>
        <v>0</v>
      </c>
      <c r="BH148" s="161">
        <f t="shared" si="17"/>
        <v>0</v>
      </c>
      <c r="BI148" s="161">
        <f t="shared" si="18"/>
        <v>0</v>
      </c>
      <c r="BJ148" s="14" t="s">
        <v>85</v>
      </c>
      <c r="BK148" s="162">
        <f t="shared" si="19"/>
        <v>94.914000000000001</v>
      </c>
      <c r="BL148" s="14" t="s">
        <v>125</v>
      </c>
      <c r="BM148" s="160" t="s">
        <v>200</v>
      </c>
    </row>
    <row r="149" spans="1:65" s="12" customFormat="1" ht="22.9" customHeight="1">
      <c r="B149" s="137"/>
      <c r="D149" s="138" t="s">
        <v>68</v>
      </c>
      <c r="E149" s="147" t="s">
        <v>151</v>
      </c>
      <c r="F149" s="147" t="s">
        <v>201</v>
      </c>
      <c r="J149" s="148">
        <f>BK149</f>
        <v>3269.8730000000005</v>
      </c>
      <c r="L149" s="137"/>
      <c r="M149" s="141"/>
      <c r="N149" s="142"/>
      <c r="O149" s="142"/>
      <c r="P149" s="143">
        <f>SUM(P150:P160)</f>
        <v>48.352109000000006</v>
      </c>
      <c r="Q149" s="142"/>
      <c r="R149" s="143">
        <f>SUM(R150:R160)</f>
        <v>12.571475794000003</v>
      </c>
      <c r="S149" s="142"/>
      <c r="T149" s="144">
        <f>SUM(T150:T160)</f>
        <v>0.81550000000000011</v>
      </c>
      <c r="AR149" s="138" t="s">
        <v>77</v>
      </c>
      <c r="AT149" s="145" t="s">
        <v>68</v>
      </c>
      <c r="AU149" s="145" t="s">
        <v>77</v>
      </c>
      <c r="AY149" s="138" t="s">
        <v>119</v>
      </c>
      <c r="BK149" s="146">
        <f>SUM(BK150:BK160)</f>
        <v>3269.8730000000005</v>
      </c>
    </row>
    <row r="150" spans="1:65" s="2" customFormat="1" ht="24.2" customHeight="1">
      <c r="A150" s="26"/>
      <c r="B150" s="149"/>
      <c r="C150" s="150" t="s">
        <v>160</v>
      </c>
      <c r="D150" s="150" t="s">
        <v>121</v>
      </c>
      <c r="E150" s="151" t="s">
        <v>202</v>
      </c>
      <c r="F150" s="152" t="s">
        <v>203</v>
      </c>
      <c r="G150" s="153" t="s">
        <v>128</v>
      </c>
      <c r="H150" s="154">
        <v>23.3</v>
      </c>
      <c r="I150" s="154">
        <v>19.73</v>
      </c>
      <c r="J150" s="154">
        <f t="shared" ref="J150:J160" si="20">ROUND(I150*H150,3)</f>
        <v>459.709</v>
      </c>
      <c r="K150" s="155"/>
      <c r="L150" s="27"/>
      <c r="M150" s="156" t="s">
        <v>1</v>
      </c>
      <c r="N150" s="157" t="s">
        <v>35</v>
      </c>
      <c r="O150" s="158">
        <v>0.82799999999999996</v>
      </c>
      <c r="P150" s="158">
        <f t="shared" ref="P150:P160" si="21">O150*H150</f>
        <v>19.292400000000001</v>
      </c>
      <c r="Q150" s="158">
        <v>0.112543</v>
      </c>
      <c r="R150" s="158">
        <f t="shared" ref="R150:R160" si="22">Q150*H150</f>
        <v>2.6222519000000002</v>
      </c>
      <c r="S150" s="158">
        <v>0</v>
      </c>
      <c r="T150" s="159">
        <f t="shared" ref="T150:T160" si="23">S150*H150</f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60" t="s">
        <v>125</v>
      </c>
      <c r="AT150" s="160" t="s">
        <v>121</v>
      </c>
      <c r="AU150" s="160" t="s">
        <v>85</v>
      </c>
      <c r="AY150" s="14" t="s">
        <v>119</v>
      </c>
      <c r="BE150" s="161">
        <f t="shared" ref="BE150:BE160" si="24">IF(N150="základná",J150,0)</f>
        <v>0</v>
      </c>
      <c r="BF150" s="161">
        <f t="shared" ref="BF150:BF160" si="25">IF(N150="znížená",J150,0)</f>
        <v>459.709</v>
      </c>
      <c r="BG150" s="161">
        <f t="shared" ref="BG150:BG160" si="26">IF(N150="zákl. prenesená",J150,0)</f>
        <v>0</v>
      </c>
      <c r="BH150" s="161">
        <f t="shared" ref="BH150:BH160" si="27">IF(N150="zníž. prenesená",J150,0)</f>
        <v>0</v>
      </c>
      <c r="BI150" s="161">
        <f t="shared" ref="BI150:BI160" si="28">IF(N150="nulová",J150,0)</f>
        <v>0</v>
      </c>
      <c r="BJ150" s="14" t="s">
        <v>85</v>
      </c>
      <c r="BK150" s="162">
        <f t="shared" ref="BK150:BK160" si="29">ROUND(I150*H150,3)</f>
        <v>459.709</v>
      </c>
      <c r="BL150" s="14" t="s">
        <v>125</v>
      </c>
      <c r="BM150" s="160" t="s">
        <v>204</v>
      </c>
    </row>
    <row r="151" spans="1:65" s="2" customFormat="1" ht="24.2" customHeight="1">
      <c r="A151" s="26"/>
      <c r="B151" s="149"/>
      <c r="C151" s="163" t="s">
        <v>205</v>
      </c>
      <c r="D151" s="163" t="s">
        <v>190</v>
      </c>
      <c r="E151" s="164" t="s">
        <v>206</v>
      </c>
      <c r="F151" s="165" t="s">
        <v>207</v>
      </c>
      <c r="G151" s="166" t="s">
        <v>128</v>
      </c>
      <c r="H151" s="167">
        <v>23.3</v>
      </c>
      <c r="I151" s="167">
        <v>82.798000000000002</v>
      </c>
      <c r="J151" s="167">
        <f t="shared" si="20"/>
        <v>1929.193</v>
      </c>
      <c r="K151" s="168"/>
      <c r="L151" s="169"/>
      <c r="M151" s="170" t="s">
        <v>1</v>
      </c>
      <c r="N151" s="171" t="s">
        <v>35</v>
      </c>
      <c r="O151" s="158">
        <v>0</v>
      </c>
      <c r="P151" s="158">
        <f t="shared" si="21"/>
        <v>0</v>
      </c>
      <c r="Q151" s="158">
        <v>0.11254</v>
      </c>
      <c r="R151" s="158">
        <f t="shared" si="22"/>
        <v>2.622182</v>
      </c>
      <c r="S151" s="158">
        <v>0</v>
      </c>
      <c r="T151" s="159">
        <f t="shared" si="2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60" t="s">
        <v>136</v>
      </c>
      <c r="AT151" s="160" t="s">
        <v>190</v>
      </c>
      <c r="AU151" s="160" t="s">
        <v>85</v>
      </c>
      <c r="AY151" s="14" t="s">
        <v>119</v>
      </c>
      <c r="BE151" s="161">
        <f t="shared" si="24"/>
        <v>0</v>
      </c>
      <c r="BF151" s="161">
        <f t="shared" si="25"/>
        <v>1929.193</v>
      </c>
      <c r="BG151" s="161">
        <f t="shared" si="26"/>
        <v>0</v>
      </c>
      <c r="BH151" s="161">
        <f t="shared" si="27"/>
        <v>0</v>
      </c>
      <c r="BI151" s="161">
        <f t="shared" si="28"/>
        <v>0</v>
      </c>
      <c r="BJ151" s="14" t="s">
        <v>85</v>
      </c>
      <c r="BK151" s="162">
        <f t="shared" si="29"/>
        <v>1929.193</v>
      </c>
      <c r="BL151" s="14" t="s">
        <v>125</v>
      </c>
      <c r="BM151" s="160" t="s">
        <v>208</v>
      </c>
    </row>
    <row r="152" spans="1:65" s="2" customFormat="1" ht="37.9" customHeight="1">
      <c r="A152" s="26"/>
      <c r="B152" s="149"/>
      <c r="C152" s="150" t="s">
        <v>163</v>
      </c>
      <c r="D152" s="150" t="s">
        <v>121</v>
      </c>
      <c r="E152" s="151" t="s">
        <v>209</v>
      </c>
      <c r="F152" s="152" t="s">
        <v>210</v>
      </c>
      <c r="G152" s="153" t="s">
        <v>128</v>
      </c>
      <c r="H152" s="154">
        <v>30.69</v>
      </c>
      <c r="I152" s="154">
        <v>5.1619999999999999</v>
      </c>
      <c r="J152" s="154">
        <f t="shared" si="20"/>
        <v>158.422</v>
      </c>
      <c r="K152" s="155"/>
      <c r="L152" s="27"/>
      <c r="M152" s="156" t="s">
        <v>1</v>
      </c>
      <c r="N152" s="157" t="s">
        <v>35</v>
      </c>
      <c r="O152" s="158">
        <v>0.13200000000000001</v>
      </c>
      <c r="P152" s="158">
        <f t="shared" si="21"/>
        <v>4.0510800000000007</v>
      </c>
      <c r="Q152" s="158">
        <v>9.7931900000000002E-2</v>
      </c>
      <c r="R152" s="158">
        <f t="shared" si="22"/>
        <v>3.0055300110000003</v>
      </c>
      <c r="S152" s="158">
        <v>0</v>
      </c>
      <c r="T152" s="159">
        <f t="shared" si="2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60" t="s">
        <v>125</v>
      </c>
      <c r="AT152" s="160" t="s">
        <v>121</v>
      </c>
      <c r="AU152" s="160" t="s">
        <v>85</v>
      </c>
      <c r="AY152" s="14" t="s">
        <v>119</v>
      </c>
      <c r="BE152" s="161">
        <f t="shared" si="24"/>
        <v>0</v>
      </c>
      <c r="BF152" s="161">
        <f t="shared" si="25"/>
        <v>158.422</v>
      </c>
      <c r="BG152" s="161">
        <f t="shared" si="26"/>
        <v>0</v>
      </c>
      <c r="BH152" s="161">
        <f t="shared" si="27"/>
        <v>0</v>
      </c>
      <c r="BI152" s="161">
        <f t="shared" si="28"/>
        <v>0</v>
      </c>
      <c r="BJ152" s="14" t="s">
        <v>85</v>
      </c>
      <c r="BK152" s="162">
        <f t="shared" si="29"/>
        <v>158.422</v>
      </c>
      <c r="BL152" s="14" t="s">
        <v>125</v>
      </c>
      <c r="BM152" s="160" t="s">
        <v>211</v>
      </c>
    </row>
    <row r="153" spans="1:65" s="2" customFormat="1" ht="16.5" customHeight="1">
      <c r="A153" s="26"/>
      <c r="B153" s="149"/>
      <c r="C153" s="163" t="s">
        <v>212</v>
      </c>
      <c r="D153" s="163" t="s">
        <v>190</v>
      </c>
      <c r="E153" s="164" t="s">
        <v>213</v>
      </c>
      <c r="F153" s="165" t="s">
        <v>214</v>
      </c>
      <c r="G153" s="166" t="s">
        <v>176</v>
      </c>
      <c r="H153" s="167">
        <v>61.994</v>
      </c>
      <c r="I153" s="167">
        <v>1.522</v>
      </c>
      <c r="J153" s="167">
        <f t="shared" si="20"/>
        <v>94.355000000000004</v>
      </c>
      <c r="K153" s="168"/>
      <c r="L153" s="169"/>
      <c r="M153" s="170" t="s">
        <v>1</v>
      </c>
      <c r="N153" s="171" t="s">
        <v>35</v>
      </c>
      <c r="O153" s="158">
        <v>0</v>
      </c>
      <c r="P153" s="158">
        <f t="shared" si="21"/>
        <v>0</v>
      </c>
      <c r="Q153" s="158">
        <v>1.18E-2</v>
      </c>
      <c r="R153" s="158">
        <f t="shared" si="22"/>
        <v>0.73152919999999999</v>
      </c>
      <c r="S153" s="158">
        <v>0</v>
      </c>
      <c r="T153" s="159">
        <f t="shared" si="2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60" t="s">
        <v>136</v>
      </c>
      <c r="AT153" s="160" t="s">
        <v>190</v>
      </c>
      <c r="AU153" s="160" t="s">
        <v>85</v>
      </c>
      <c r="AY153" s="14" t="s">
        <v>119</v>
      </c>
      <c r="BE153" s="161">
        <f t="shared" si="24"/>
        <v>0</v>
      </c>
      <c r="BF153" s="161">
        <f t="shared" si="25"/>
        <v>94.355000000000004</v>
      </c>
      <c r="BG153" s="161">
        <f t="shared" si="26"/>
        <v>0</v>
      </c>
      <c r="BH153" s="161">
        <f t="shared" si="27"/>
        <v>0</v>
      </c>
      <c r="BI153" s="161">
        <f t="shared" si="28"/>
        <v>0</v>
      </c>
      <c r="BJ153" s="14" t="s">
        <v>85</v>
      </c>
      <c r="BK153" s="162">
        <f t="shared" si="29"/>
        <v>94.355000000000004</v>
      </c>
      <c r="BL153" s="14" t="s">
        <v>125</v>
      </c>
      <c r="BM153" s="160" t="s">
        <v>215</v>
      </c>
    </row>
    <row r="154" spans="1:65" s="2" customFormat="1" ht="33" customHeight="1">
      <c r="A154" s="26"/>
      <c r="B154" s="149"/>
      <c r="C154" s="150" t="s">
        <v>167</v>
      </c>
      <c r="D154" s="150" t="s">
        <v>121</v>
      </c>
      <c r="E154" s="151" t="s">
        <v>216</v>
      </c>
      <c r="F154" s="152" t="s">
        <v>217</v>
      </c>
      <c r="G154" s="153" t="s">
        <v>135</v>
      </c>
      <c r="H154" s="154">
        <v>1.631</v>
      </c>
      <c r="I154" s="154">
        <v>92.546000000000006</v>
      </c>
      <c r="J154" s="154">
        <f t="shared" si="20"/>
        <v>150.94300000000001</v>
      </c>
      <c r="K154" s="155"/>
      <c r="L154" s="27"/>
      <c r="M154" s="156" t="s">
        <v>1</v>
      </c>
      <c r="N154" s="157" t="s">
        <v>35</v>
      </c>
      <c r="O154" s="158">
        <v>1.363</v>
      </c>
      <c r="P154" s="158">
        <f t="shared" si="21"/>
        <v>2.2230530000000002</v>
      </c>
      <c r="Q154" s="158">
        <v>2.2010930000000002</v>
      </c>
      <c r="R154" s="158">
        <f t="shared" si="22"/>
        <v>3.5899826830000001</v>
      </c>
      <c r="S154" s="158">
        <v>0</v>
      </c>
      <c r="T154" s="159">
        <f t="shared" si="2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60" t="s">
        <v>125</v>
      </c>
      <c r="AT154" s="160" t="s">
        <v>121</v>
      </c>
      <c r="AU154" s="160" t="s">
        <v>85</v>
      </c>
      <c r="AY154" s="14" t="s">
        <v>119</v>
      </c>
      <c r="BE154" s="161">
        <f t="shared" si="24"/>
        <v>0</v>
      </c>
      <c r="BF154" s="161">
        <f t="shared" si="25"/>
        <v>150.94300000000001</v>
      </c>
      <c r="BG154" s="161">
        <f t="shared" si="26"/>
        <v>0</v>
      </c>
      <c r="BH154" s="161">
        <f t="shared" si="27"/>
        <v>0</v>
      </c>
      <c r="BI154" s="161">
        <f t="shared" si="28"/>
        <v>0</v>
      </c>
      <c r="BJ154" s="14" t="s">
        <v>85</v>
      </c>
      <c r="BK154" s="162">
        <f t="shared" si="29"/>
        <v>150.94300000000001</v>
      </c>
      <c r="BL154" s="14" t="s">
        <v>125</v>
      </c>
      <c r="BM154" s="160" t="s">
        <v>218</v>
      </c>
    </row>
    <row r="155" spans="1:65" s="2" customFormat="1" ht="16.5" customHeight="1">
      <c r="A155" s="26"/>
      <c r="B155" s="149"/>
      <c r="C155" s="150" t="s">
        <v>219</v>
      </c>
      <c r="D155" s="150" t="s">
        <v>121</v>
      </c>
      <c r="E155" s="151" t="s">
        <v>220</v>
      </c>
      <c r="F155" s="152" t="s">
        <v>221</v>
      </c>
      <c r="G155" s="153" t="s">
        <v>124</v>
      </c>
      <c r="H155" s="154">
        <v>35</v>
      </c>
      <c r="I155" s="154">
        <v>1.0620000000000001</v>
      </c>
      <c r="J155" s="154">
        <f t="shared" si="20"/>
        <v>37.17</v>
      </c>
      <c r="K155" s="155"/>
      <c r="L155" s="27"/>
      <c r="M155" s="156" t="s">
        <v>1</v>
      </c>
      <c r="N155" s="157" t="s">
        <v>35</v>
      </c>
      <c r="O155" s="158">
        <v>0</v>
      </c>
      <c r="P155" s="158">
        <f t="shared" si="21"/>
        <v>0</v>
      </c>
      <c r="Q155" s="158">
        <v>0</v>
      </c>
      <c r="R155" s="158">
        <f t="shared" si="22"/>
        <v>0</v>
      </c>
      <c r="S155" s="158">
        <v>0</v>
      </c>
      <c r="T155" s="159">
        <f t="shared" si="2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60" t="s">
        <v>125</v>
      </c>
      <c r="AT155" s="160" t="s">
        <v>121</v>
      </c>
      <c r="AU155" s="160" t="s">
        <v>85</v>
      </c>
      <c r="AY155" s="14" t="s">
        <v>119</v>
      </c>
      <c r="BE155" s="161">
        <f t="shared" si="24"/>
        <v>0</v>
      </c>
      <c r="BF155" s="161">
        <f t="shared" si="25"/>
        <v>37.17</v>
      </c>
      <c r="BG155" s="161">
        <f t="shared" si="26"/>
        <v>0</v>
      </c>
      <c r="BH155" s="161">
        <f t="shared" si="27"/>
        <v>0</v>
      </c>
      <c r="BI155" s="161">
        <f t="shared" si="28"/>
        <v>0</v>
      </c>
      <c r="BJ155" s="14" t="s">
        <v>85</v>
      </c>
      <c r="BK155" s="162">
        <f t="shared" si="29"/>
        <v>37.17</v>
      </c>
      <c r="BL155" s="14" t="s">
        <v>125</v>
      </c>
      <c r="BM155" s="160" t="s">
        <v>222</v>
      </c>
    </row>
    <row r="156" spans="1:65" s="2" customFormat="1" ht="24.2" customHeight="1">
      <c r="A156" s="26"/>
      <c r="B156" s="149"/>
      <c r="C156" s="150" t="s">
        <v>171</v>
      </c>
      <c r="D156" s="150" t="s">
        <v>121</v>
      </c>
      <c r="E156" s="151" t="s">
        <v>223</v>
      </c>
      <c r="F156" s="152" t="s">
        <v>224</v>
      </c>
      <c r="G156" s="153" t="s">
        <v>128</v>
      </c>
      <c r="H156" s="154">
        <v>23.3</v>
      </c>
      <c r="I156" s="154">
        <v>15.864000000000001</v>
      </c>
      <c r="J156" s="154">
        <f t="shared" si="20"/>
        <v>369.63099999999997</v>
      </c>
      <c r="K156" s="155"/>
      <c r="L156" s="27"/>
      <c r="M156" s="156" t="s">
        <v>1</v>
      </c>
      <c r="N156" s="157" t="s">
        <v>35</v>
      </c>
      <c r="O156" s="158">
        <v>0.91800000000000004</v>
      </c>
      <c r="P156" s="158">
        <f t="shared" si="21"/>
        <v>21.389400000000002</v>
      </c>
      <c r="Q156" s="158">
        <v>0</v>
      </c>
      <c r="R156" s="158">
        <f t="shared" si="22"/>
        <v>0</v>
      </c>
      <c r="S156" s="158">
        <v>3.5000000000000003E-2</v>
      </c>
      <c r="T156" s="159">
        <f t="shared" si="23"/>
        <v>0.81550000000000011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60" t="s">
        <v>125</v>
      </c>
      <c r="AT156" s="160" t="s">
        <v>121</v>
      </c>
      <c r="AU156" s="160" t="s">
        <v>85</v>
      </c>
      <c r="AY156" s="14" t="s">
        <v>119</v>
      </c>
      <c r="BE156" s="161">
        <f t="shared" si="24"/>
        <v>0</v>
      </c>
      <c r="BF156" s="161">
        <f t="shared" si="25"/>
        <v>369.63099999999997</v>
      </c>
      <c r="BG156" s="161">
        <f t="shared" si="26"/>
        <v>0</v>
      </c>
      <c r="BH156" s="161">
        <f t="shared" si="27"/>
        <v>0</v>
      </c>
      <c r="BI156" s="161">
        <f t="shared" si="28"/>
        <v>0</v>
      </c>
      <c r="BJ156" s="14" t="s">
        <v>85</v>
      </c>
      <c r="BK156" s="162">
        <f t="shared" si="29"/>
        <v>369.63099999999997</v>
      </c>
      <c r="BL156" s="14" t="s">
        <v>125</v>
      </c>
      <c r="BM156" s="160" t="s">
        <v>225</v>
      </c>
    </row>
    <row r="157" spans="1:65" s="2" customFormat="1" ht="33" customHeight="1">
      <c r="A157" s="26"/>
      <c r="B157" s="149"/>
      <c r="C157" s="150" t="s">
        <v>226</v>
      </c>
      <c r="D157" s="150" t="s">
        <v>121</v>
      </c>
      <c r="E157" s="151" t="s">
        <v>227</v>
      </c>
      <c r="F157" s="152" t="s">
        <v>228</v>
      </c>
      <c r="G157" s="153" t="s">
        <v>170</v>
      </c>
      <c r="H157" s="154">
        <v>0.81599999999999995</v>
      </c>
      <c r="I157" s="154">
        <v>21.035</v>
      </c>
      <c r="J157" s="154">
        <f t="shared" si="20"/>
        <v>17.164999999999999</v>
      </c>
      <c r="K157" s="155"/>
      <c r="L157" s="27"/>
      <c r="M157" s="156" t="s">
        <v>1</v>
      </c>
      <c r="N157" s="157" t="s">
        <v>35</v>
      </c>
      <c r="O157" s="158">
        <v>0.80900000000000005</v>
      </c>
      <c r="P157" s="158">
        <f t="shared" si="21"/>
        <v>0.66014399999999995</v>
      </c>
      <c r="Q157" s="158">
        <v>0</v>
      </c>
      <c r="R157" s="158">
        <f t="shared" si="22"/>
        <v>0</v>
      </c>
      <c r="S157" s="158">
        <v>0</v>
      </c>
      <c r="T157" s="159">
        <f t="shared" si="2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60" t="s">
        <v>125</v>
      </c>
      <c r="AT157" s="160" t="s">
        <v>121</v>
      </c>
      <c r="AU157" s="160" t="s">
        <v>85</v>
      </c>
      <c r="AY157" s="14" t="s">
        <v>119</v>
      </c>
      <c r="BE157" s="161">
        <f t="shared" si="24"/>
        <v>0</v>
      </c>
      <c r="BF157" s="161">
        <f t="shared" si="25"/>
        <v>17.164999999999999</v>
      </c>
      <c r="BG157" s="161">
        <f t="shared" si="26"/>
        <v>0</v>
      </c>
      <c r="BH157" s="161">
        <f t="shared" si="27"/>
        <v>0</v>
      </c>
      <c r="BI157" s="161">
        <f t="shared" si="28"/>
        <v>0</v>
      </c>
      <c r="BJ157" s="14" t="s">
        <v>85</v>
      </c>
      <c r="BK157" s="162">
        <f t="shared" si="29"/>
        <v>17.164999999999999</v>
      </c>
      <c r="BL157" s="14" t="s">
        <v>125</v>
      </c>
      <c r="BM157" s="160" t="s">
        <v>229</v>
      </c>
    </row>
    <row r="158" spans="1:65" s="2" customFormat="1" ht="24.2" customHeight="1">
      <c r="A158" s="26"/>
      <c r="B158" s="149"/>
      <c r="C158" s="150" t="s">
        <v>177</v>
      </c>
      <c r="D158" s="150" t="s">
        <v>121</v>
      </c>
      <c r="E158" s="151" t="s">
        <v>230</v>
      </c>
      <c r="F158" s="152" t="s">
        <v>231</v>
      </c>
      <c r="G158" s="153" t="s">
        <v>170</v>
      </c>
      <c r="H158" s="154">
        <v>7.3440000000000003</v>
      </c>
      <c r="I158" s="154">
        <v>0.90700000000000003</v>
      </c>
      <c r="J158" s="154">
        <f t="shared" si="20"/>
        <v>6.6609999999999996</v>
      </c>
      <c r="K158" s="155"/>
      <c r="L158" s="27"/>
      <c r="M158" s="156" t="s">
        <v>1</v>
      </c>
      <c r="N158" s="157" t="s">
        <v>35</v>
      </c>
      <c r="O158" s="158">
        <v>1.7000000000000001E-2</v>
      </c>
      <c r="P158" s="158">
        <f t="shared" si="21"/>
        <v>0.12484800000000001</v>
      </c>
      <c r="Q158" s="158">
        <v>0</v>
      </c>
      <c r="R158" s="158">
        <f t="shared" si="22"/>
        <v>0</v>
      </c>
      <c r="S158" s="158">
        <v>0</v>
      </c>
      <c r="T158" s="159">
        <f t="shared" si="2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60" t="s">
        <v>125</v>
      </c>
      <c r="AT158" s="160" t="s">
        <v>121</v>
      </c>
      <c r="AU158" s="160" t="s">
        <v>85</v>
      </c>
      <c r="AY158" s="14" t="s">
        <v>119</v>
      </c>
      <c r="BE158" s="161">
        <f t="shared" si="24"/>
        <v>0</v>
      </c>
      <c r="BF158" s="161">
        <f t="shared" si="25"/>
        <v>6.6609999999999996</v>
      </c>
      <c r="BG158" s="161">
        <f t="shared" si="26"/>
        <v>0</v>
      </c>
      <c r="BH158" s="161">
        <f t="shared" si="27"/>
        <v>0</v>
      </c>
      <c r="BI158" s="161">
        <f t="shared" si="28"/>
        <v>0</v>
      </c>
      <c r="BJ158" s="14" t="s">
        <v>85</v>
      </c>
      <c r="BK158" s="162">
        <f t="shared" si="29"/>
        <v>6.6609999999999996</v>
      </c>
      <c r="BL158" s="14" t="s">
        <v>125</v>
      </c>
      <c r="BM158" s="160" t="s">
        <v>232</v>
      </c>
    </row>
    <row r="159" spans="1:65" s="2" customFormat="1" ht="24.2" customHeight="1">
      <c r="A159" s="26"/>
      <c r="B159" s="149"/>
      <c r="C159" s="150" t="s">
        <v>233</v>
      </c>
      <c r="D159" s="150" t="s">
        <v>121</v>
      </c>
      <c r="E159" s="151" t="s">
        <v>234</v>
      </c>
      <c r="F159" s="152" t="s">
        <v>235</v>
      </c>
      <c r="G159" s="153" t="s">
        <v>170</v>
      </c>
      <c r="H159" s="154">
        <v>0.81599999999999995</v>
      </c>
      <c r="I159" s="154">
        <v>20.422000000000001</v>
      </c>
      <c r="J159" s="154">
        <f t="shared" si="20"/>
        <v>16.664000000000001</v>
      </c>
      <c r="K159" s="155"/>
      <c r="L159" s="27"/>
      <c r="M159" s="156" t="s">
        <v>1</v>
      </c>
      <c r="N159" s="157" t="s">
        <v>35</v>
      </c>
      <c r="O159" s="158">
        <v>0.749</v>
      </c>
      <c r="P159" s="158">
        <f t="shared" si="21"/>
        <v>0.61118399999999995</v>
      </c>
      <c r="Q159" s="158">
        <v>0</v>
      </c>
      <c r="R159" s="158">
        <f t="shared" si="22"/>
        <v>0</v>
      </c>
      <c r="S159" s="158">
        <v>0</v>
      </c>
      <c r="T159" s="159">
        <f t="shared" si="2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60" t="s">
        <v>125</v>
      </c>
      <c r="AT159" s="160" t="s">
        <v>121</v>
      </c>
      <c r="AU159" s="160" t="s">
        <v>85</v>
      </c>
      <c r="AY159" s="14" t="s">
        <v>119</v>
      </c>
      <c r="BE159" s="161">
        <f t="shared" si="24"/>
        <v>0</v>
      </c>
      <c r="BF159" s="161">
        <f t="shared" si="25"/>
        <v>16.664000000000001</v>
      </c>
      <c r="BG159" s="161">
        <f t="shared" si="26"/>
        <v>0</v>
      </c>
      <c r="BH159" s="161">
        <f t="shared" si="27"/>
        <v>0</v>
      </c>
      <c r="BI159" s="161">
        <f t="shared" si="28"/>
        <v>0</v>
      </c>
      <c r="BJ159" s="14" t="s">
        <v>85</v>
      </c>
      <c r="BK159" s="162">
        <f t="shared" si="29"/>
        <v>16.664000000000001</v>
      </c>
      <c r="BL159" s="14" t="s">
        <v>125</v>
      </c>
      <c r="BM159" s="160" t="s">
        <v>236</v>
      </c>
    </row>
    <row r="160" spans="1:65" s="2" customFormat="1" ht="24.2" customHeight="1">
      <c r="A160" s="26"/>
      <c r="B160" s="149"/>
      <c r="C160" s="150" t="s">
        <v>181</v>
      </c>
      <c r="D160" s="150" t="s">
        <v>121</v>
      </c>
      <c r="E160" s="151" t="s">
        <v>237</v>
      </c>
      <c r="F160" s="152" t="s">
        <v>238</v>
      </c>
      <c r="G160" s="153" t="s">
        <v>170</v>
      </c>
      <c r="H160" s="154">
        <v>0.81599999999999995</v>
      </c>
      <c r="I160" s="154">
        <v>36.716000000000001</v>
      </c>
      <c r="J160" s="154">
        <f t="shared" si="20"/>
        <v>29.96</v>
      </c>
      <c r="K160" s="155"/>
      <c r="L160" s="27"/>
      <c r="M160" s="156" t="s">
        <v>1</v>
      </c>
      <c r="N160" s="157" t="s">
        <v>35</v>
      </c>
      <c r="O160" s="158">
        <v>0</v>
      </c>
      <c r="P160" s="158">
        <f t="shared" si="21"/>
        <v>0</v>
      </c>
      <c r="Q160" s="158">
        <v>0</v>
      </c>
      <c r="R160" s="158">
        <f t="shared" si="22"/>
        <v>0</v>
      </c>
      <c r="S160" s="158">
        <v>0</v>
      </c>
      <c r="T160" s="159">
        <f t="shared" si="2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60" t="s">
        <v>125</v>
      </c>
      <c r="AT160" s="160" t="s">
        <v>121</v>
      </c>
      <c r="AU160" s="160" t="s">
        <v>85</v>
      </c>
      <c r="AY160" s="14" t="s">
        <v>119</v>
      </c>
      <c r="BE160" s="161">
        <f t="shared" si="24"/>
        <v>0</v>
      </c>
      <c r="BF160" s="161">
        <f t="shared" si="25"/>
        <v>29.96</v>
      </c>
      <c r="BG160" s="161">
        <f t="shared" si="26"/>
        <v>0</v>
      </c>
      <c r="BH160" s="161">
        <f t="shared" si="27"/>
        <v>0</v>
      </c>
      <c r="BI160" s="161">
        <f t="shared" si="28"/>
        <v>0</v>
      </c>
      <c r="BJ160" s="14" t="s">
        <v>85</v>
      </c>
      <c r="BK160" s="162">
        <f t="shared" si="29"/>
        <v>29.96</v>
      </c>
      <c r="BL160" s="14" t="s">
        <v>125</v>
      </c>
      <c r="BM160" s="160" t="s">
        <v>239</v>
      </c>
    </row>
    <row r="161" spans="1:65" s="12" customFormat="1" ht="22.9" customHeight="1">
      <c r="B161" s="137"/>
      <c r="D161" s="138" t="s">
        <v>68</v>
      </c>
      <c r="E161" s="147" t="s">
        <v>240</v>
      </c>
      <c r="F161" s="147" t="s">
        <v>241</v>
      </c>
      <c r="J161" s="148">
        <f>BK161</f>
        <v>284.47000000000003</v>
      </c>
      <c r="L161" s="137"/>
      <c r="M161" s="141"/>
      <c r="N161" s="142"/>
      <c r="O161" s="142"/>
      <c r="P161" s="143">
        <f>P162</f>
        <v>15.587952000000001</v>
      </c>
      <c r="Q161" s="142"/>
      <c r="R161" s="143">
        <f>R162</f>
        <v>0</v>
      </c>
      <c r="S161" s="142"/>
      <c r="T161" s="144">
        <f>T162</f>
        <v>0</v>
      </c>
      <c r="AR161" s="138" t="s">
        <v>77</v>
      </c>
      <c r="AT161" s="145" t="s">
        <v>68</v>
      </c>
      <c r="AU161" s="145" t="s">
        <v>77</v>
      </c>
      <c r="AY161" s="138" t="s">
        <v>119</v>
      </c>
      <c r="BK161" s="146">
        <f>BK162</f>
        <v>284.47000000000003</v>
      </c>
    </row>
    <row r="162" spans="1:65" s="2" customFormat="1" ht="33" customHeight="1">
      <c r="A162" s="26"/>
      <c r="B162" s="149"/>
      <c r="C162" s="150" t="s">
        <v>242</v>
      </c>
      <c r="D162" s="150" t="s">
        <v>121</v>
      </c>
      <c r="E162" s="151" t="s">
        <v>243</v>
      </c>
      <c r="F162" s="152" t="s">
        <v>244</v>
      </c>
      <c r="G162" s="153" t="s">
        <v>170</v>
      </c>
      <c r="H162" s="154">
        <v>39.664000000000001</v>
      </c>
      <c r="I162" s="154">
        <v>7.1719999999999997</v>
      </c>
      <c r="J162" s="154">
        <f>ROUND(I162*H162,3)</f>
        <v>284.47000000000003</v>
      </c>
      <c r="K162" s="155"/>
      <c r="L162" s="27"/>
      <c r="M162" s="156" t="s">
        <v>1</v>
      </c>
      <c r="N162" s="157" t="s">
        <v>35</v>
      </c>
      <c r="O162" s="158">
        <v>0.39300000000000002</v>
      </c>
      <c r="P162" s="158">
        <f>O162*H162</f>
        <v>15.587952000000001</v>
      </c>
      <c r="Q162" s="158">
        <v>0</v>
      </c>
      <c r="R162" s="158">
        <f>Q162*H162</f>
        <v>0</v>
      </c>
      <c r="S162" s="158">
        <v>0</v>
      </c>
      <c r="T162" s="159">
        <f>S162*H162</f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60" t="s">
        <v>125</v>
      </c>
      <c r="AT162" s="160" t="s">
        <v>121</v>
      </c>
      <c r="AU162" s="160" t="s">
        <v>85</v>
      </c>
      <c r="AY162" s="14" t="s">
        <v>119</v>
      </c>
      <c r="BE162" s="161">
        <f>IF(N162="základná",J162,0)</f>
        <v>0</v>
      </c>
      <c r="BF162" s="161">
        <f>IF(N162="znížená",J162,0)</f>
        <v>284.47000000000003</v>
      </c>
      <c r="BG162" s="161">
        <f>IF(N162="zákl. prenesená",J162,0)</f>
        <v>0</v>
      </c>
      <c r="BH162" s="161">
        <f>IF(N162="zníž. prenesená",J162,0)</f>
        <v>0</v>
      </c>
      <c r="BI162" s="161">
        <f>IF(N162="nulová",J162,0)</f>
        <v>0</v>
      </c>
      <c r="BJ162" s="14" t="s">
        <v>85</v>
      </c>
      <c r="BK162" s="162">
        <f>ROUND(I162*H162,3)</f>
        <v>284.47000000000003</v>
      </c>
      <c r="BL162" s="14" t="s">
        <v>125</v>
      </c>
      <c r="BM162" s="160" t="s">
        <v>245</v>
      </c>
    </row>
    <row r="163" spans="1:65" s="12" customFormat="1" ht="25.9" customHeight="1">
      <c r="B163" s="137"/>
      <c r="D163" s="138" t="s">
        <v>68</v>
      </c>
      <c r="E163" s="139" t="s">
        <v>246</v>
      </c>
      <c r="F163" s="139" t="s">
        <v>247</v>
      </c>
      <c r="J163" s="140">
        <f>BK163</f>
        <v>675</v>
      </c>
      <c r="L163" s="137"/>
      <c r="M163" s="141"/>
      <c r="N163" s="142"/>
      <c r="O163" s="142"/>
      <c r="P163" s="143">
        <f>SUM(P164:P166)</f>
        <v>0</v>
      </c>
      <c r="Q163" s="142"/>
      <c r="R163" s="143">
        <f>SUM(R164:R166)</f>
        <v>0</v>
      </c>
      <c r="S163" s="142"/>
      <c r="T163" s="144">
        <f>SUM(T164:T166)</f>
        <v>0</v>
      </c>
      <c r="AR163" s="138" t="s">
        <v>137</v>
      </c>
      <c r="AT163" s="145" t="s">
        <v>68</v>
      </c>
      <c r="AU163" s="145" t="s">
        <v>69</v>
      </c>
      <c r="AY163" s="138" t="s">
        <v>119</v>
      </c>
      <c r="BK163" s="146">
        <f>SUM(BK164:BK166)</f>
        <v>675</v>
      </c>
    </row>
    <row r="164" spans="1:65" s="2" customFormat="1" ht="16.5" customHeight="1">
      <c r="A164" s="26"/>
      <c r="B164" s="149"/>
      <c r="C164" s="150" t="s">
        <v>185</v>
      </c>
      <c r="D164" s="150" t="s">
        <v>121</v>
      </c>
      <c r="E164" s="151" t="s">
        <v>248</v>
      </c>
      <c r="F164" s="152" t="s">
        <v>249</v>
      </c>
      <c r="G164" s="153" t="s">
        <v>250</v>
      </c>
      <c r="H164" s="154">
        <v>1</v>
      </c>
      <c r="I164" s="154">
        <v>175</v>
      </c>
      <c r="J164" s="154">
        <f>ROUND(I164*H164,3)</f>
        <v>175</v>
      </c>
      <c r="K164" s="155"/>
      <c r="L164" s="27"/>
      <c r="M164" s="156" t="s">
        <v>1</v>
      </c>
      <c r="N164" s="157" t="s">
        <v>35</v>
      </c>
      <c r="O164" s="158">
        <v>0</v>
      </c>
      <c r="P164" s="158">
        <f>O164*H164</f>
        <v>0</v>
      </c>
      <c r="Q164" s="158">
        <v>0</v>
      </c>
      <c r="R164" s="158">
        <f>Q164*H164</f>
        <v>0</v>
      </c>
      <c r="S164" s="158">
        <v>0</v>
      </c>
      <c r="T164" s="159">
        <f>S164*H164</f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60" t="s">
        <v>125</v>
      </c>
      <c r="AT164" s="160" t="s">
        <v>121</v>
      </c>
      <c r="AU164" s="160" t="s">
        <v>77</v>
      </c>
      <c r="AY164" s="14" t="s">
        <v>119</v>
      </c>
      <c r="BE164" s="161">
        <f>IF(N164="základná",J164,0)</f>
        <v>0</v>
      </c>
      <c r="BF164" s="161">
        <f>IF(N164="znížená",J164,0)</f>
        <v>175</v>
      </c>
      <c r="BG164" s="161">
        <f>IF(N164="zákl. prenesená",J164,0)</f>
        <v>0</v>
      </c>
      <c r="BH164" s="161">
        <f>IF(N164="zníž. prenesená",J164,0)</f>
        <v>0</v>
      </c>
      <c r="BI164" s="161">
        <f>IF(N164="nulová",J164,0)</f>
        <v>0</v>
      </c>
      <c r="BJ164" s="14" t="s">
        <v>85</v>
      </c>
      <c r="BK164" s="162">
        <f>ROUND(I164*H164,3)</f>
        <v>175</v>
      </c>
      <c r="BL164" s="14" t="s">
        <v>125</v>
      </c>
      <c r="BM164" s="160" t="s">
        <v>251</v>
      </c>
    </row>
    <row r="165" spans="1:65" s="2" customFormat="1" ht="16.5" customHeight="1">
      <c r="A165" s="26"/>
      <c r="B165" s="149"/>
      <c r="C165" s="150" t="s">
        <v>252</v>
      </c>
      <c r="D165" s="150" t="s">
        <v>121</v>
      </c>
      <c r="E165" s="151" t="s">
        <v>253</v>
      </c>
      <c r="F165" s="152" t="s">
        <v>254</v>
      </c>
      <c r="G165" s="153" t="s">
        <v>255</v>
      </c>
      <c r="H165" s="154">
        <v>1</v>
      </c>
      <c r="I165" s="154">
        <v>200</v>
      </c>
      <c r="J165" s="154">
        <f>ROUND(I165*H165,3)</f>
        <v>200</v>
      </c>
      <c r="K165" s="155"/>
      <c r="L165" s="27"/>
      <c r="M165" s="156" t="s">
        <v>1</v>
      </c>
      <c r="N165" s="157" t="s">
        <v>35</v>
      </c>
      <c r="O165" s="158">
        <v>0</v>
      </c>
      <c r="P165" s="158">
        <f>O165*H165</f>
        <v>0</v>
      </c>
      <c r="Q165" s="158">
        <v>0</v>
      </c>
      <c r="R165" s="158">
        <f>Q165*H165</f>
        <v>0</v>
      </c>
      <c r="S165" s="158">
        <v>0</v>
      </c>
      <c r="T165" s="159">
        <f>S165*H165</f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60" t="s">
        <v>125</v>
      </c>
      <c r="AT165" s="160" t="s">
        <v>121</v>
      </c>
      <c r="AU165" s="160" t="s">
        <v>77</v>
      </c>
      <c r="AY165" s="14" t="s">
        <v>119</v>
      </c>
      <c r="BE165" s="161">
        <f>IF(N165="základná",J165,0)</f>
        <v>0</v>
      </c>
      <c r="BF165" s="161">
        <f>IF(N165="znížená",J165,0)</f>
        <v>200</v>
      </c>
      <c r="BG165" s="161">
        <f>IF(N165="zákl. prenesená",J165,0)</f>
        <v>0</v>
      </c>
      <c r="BH165" s="161">
        <f>IF(N165="zníž. prenesená",J165,0)</f>
        <v>0</v>
      </c>
      <c r="BI165" s="161">
        <f>IF(N165="nulová",J165,0)</f>
        <v>0</v>
      </c>
      <c r="BJ165" s="14" t="s">
        <v>85</v>
      </c>
      <c r="BK165" s="162">
        <f>ROUND(I165*H165,3)</f>
        <v>200</v>
      </c>
      <c r="BL165" s="14" t="s">
        <v>125</v>
      </c>
      <c r="BM165" s="160" t="s">
        <v>256</v>
      </c>
    </row>
    <row r="166" spans="1:65" s="2" customFormat="1" ht="21.75" customHeight="1">
      <c r="A166" s="26"/>
      <c r="B166" s="149"/>
      <c r="C166" s="150" t="s">
        <v>188</v>
      </c>
      <c r="D166" s="150" t="s">
        <v>121</v>
      </c>
      <c r="E166" s="151" t="s">
        <v>257</v>
      </c>
      <c r="F166" s="152" t="s">
        <v>258</v>
      </c>
      <c r="G166" s="153" t="s">
        <v>255</v>
      </c>
      <c r="H166" s="154">
        <v>1</v>
      </c>
      <c r="I166" s="154">
        <v>300</v>
      </c>
      <c r="J166" s="154">
        <f>ROUND(I166*H166,3)</f>
        <v>300</v>
      </c>
      <c r="K166" s="155"/>
      <c r="L166" s="27"/>
      <c r="M166" s="172" t="s">
        <v>1</v>
      </c>
      <c r="N166" s="173" t="s">
        <v>35</v>
      </c>
      <c r="O166" s="174">
        <v>0</v>
      </c>
      <c r="P166" s="174">
        <f>O166*H166</f>
        <v>0</v>
      </c>
      <c r="Q166" s="174">
        <v>0</v>
      </c>
      <c r="R166" s="174">
        <f>Q166*H166</f>
        <v>0</v>
      </c>
      <c r="S166" s="174">
        <v>0</v>
      </c>
      <c r="T166" s="175">
        <f>S166*H166</f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60" t="s">
        <v>125</v>
      </c>
      <c r="AT166" s="160" t="s">
        <v>121</v>
      </c>
      <c r="AU166" s="160" t="s">
        <v>77</v>
      </c>
      <c r="AY166" s="14" t="s">
        <v>119</v>
      </c>
      <c r="BE166" s="161">
        <f>IF(N166="základná",J166,0)</f>
        <v>0</v>
      </c>
      <c r="BF166" s="161">
        <f>IF(N166="znížená",J166,0)</f>
        <v>300</v>
      </c>
      <c r="BG166" s="161">
        <f>IF(N166="zákl. prenesená",J166,0)</f>
        <v>0</v>
      </c>
      <c r="BH166" s="161">
        <f>IF(N166="zníž. prenesená",J166,0)</f>
        <v>0</v>
      </c>
      <c r="BI166" s="161">
        <f>IF(N166="nulová",J166,0)</f>
        <v>0</v>
      </c>
      <c r="BJ166" s="14" t="s">
        <v>85</v>
      </c>
      <c r="BK166" s="162">
        <f>ROUND(I166*H166,3)</f>
        <v>300</v>
      </c>
      <c r="BL166" s="14" t="s">
        <v>125</v>
      </c>
      <c r="BM166" s="160" t="s">
        <v>259</v>
      </c>
    </row>
    <row r="167" spans="1:65" s="2" customFormat="1" ht="6.95" customHeight="1">
      <c r="A167" s="26"/>
      <c r="B167" s="44"/>
      <c r="C167" s="45"/>
      <c r="D167" s="45"/>
      <c r="E167" s="45"/>
      <c r="F167" s="45"/>
      <c r="G167" s="45"/>
      <c r="H167" s="45"/>
      <c r="I167" s="45"/>
      <c r="J167" s="45"/>
      <c r="K167" s="45"/>
      <c r="L167" s="27"/>
      <c r="M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</row>
  </sheetData>
  <autoFilter ref="C122:K166" xr:uid="{00000000-0009-0000-0000-000001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193"/>
  <sheetViews>
    <sheetView showGridLines="0" topLeftCell="A112" workbookViewId="0">
      <selection activeCell="I225" sqref="I22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5"/>
    </row>
    <row r="2" spans="1:46" s="1" customFormat="1" ht="36.950000000000003" customHeight="1">
      <c r="L2" s="210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4" t="s">
        <v>86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69</v>
      </c>
    </row>
    <row r="4" spans="1:46" s="1" customFormat="1" ht="24.95" customHeight="1">
      <c r="B4" s="17"/>
      <c r="D4" s="18" t="s">
        <v>90</v>
      </c>
      <c r="L4" s="17"/>
      <c r="M4" s="96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12</v>
      </c>
      <c r="L6" s="17"/>
    </row>
    <row r="7" spans="1:46" s="1" customFormat="1" ht="26.25" customHeight="1">
      <c r="B7" s="17"/>
      <c r="E7" s="219" t="str">
        <f>'Rekapitulácia stavby'!K6</f>
        <v>Bezbriérový chodník a zábradlie na oporných múroch z ulice Viničky na Tokajskú</v>
      </c>
      <c r="F7" s="220"/>
      <c r="G7" s="220"/>
      <c r="H7" s="220"/>
      <c r="L7" s="17"/>
    </row>
    <row r="8" spans="1:46" s="1" customFormat="1" ht="12" customHeight="1">
      <c r="B8" s="17"/>
      <c r="D8" s="23" t="s">
        <v>91</v>
      </c>
      <c r="L8" s="17"/>
    </row>
    <row r="9" spans="1:46" s="2" customFormat="1" ht="16.5" customHeight="1">
      <c r="A9" s="26"/>
      <c r="B9" s="27"/>
      <c r="C9" s="26"/>
      <c r="D9" s="26"/>
      <c r="E9" s="219" t="s">
        <v>260</v>
      </c>
      <c r="F9" s="218"/>
      <c r="G9" s="218"/>
      <c r="H9" s="218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261</v>
      </c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177" t="s">
        <v>262</v>
      </c>
      <c r="F11" s="218"/>
      <c r="G11" s="218"/>
      <c r="H11" s="218"/>
      <c r="I11" s="26"/>
      <c r="J11" s="26"/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14</v>
      </c>
      <c r="E13" s="26"/>
      <c r="F13" s="21" t="s">
        <v>1</v>
      </c>
      <c r="G13" s="26"/>
      <c r="H13" s="26"/>
      <c r="I13" s="23" t="s">
        <v>15</v>
      </c>
      <c r="J13" s="21" t="s">
        <v>1</v>
      </c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16</v>
      </c>
      <c r="E14" s="26"/>
      <c r="F14" s="21" t="s">
        <v>20</v>
      </c>
      <c r="G14" s="26"/>
      <c r="H14" s="26"/>
      <c r="I14" s="23" t="s">
        <v>17</v>
      </c>
      <c r="J14" s="52">
        <f>'Rekapitulácia stavby'!AN8</f>
        <v>44656</v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18</v>
      </c>
      <c r="E16" s="26"/>
      <c r="F16" s="26"/>
      <c r="G16" s="26"/>
      <c r="H16" s="26"/>
      <c r="I16" s="23" t="s">
        <v>19</v>
      </c>
      <c r="J16" s="21" t="str">
        <f>IF('Rekapitulácia stavby'!AN10="","",'Rekapitulácia stavby'!AN10)</f>
        <v/>
      </c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tr">
        <f>IF('Rekapitulácia stavby'!E11="","",'Rekapitulácia stavby'!E11)</f>
        <v xml:space="preserve"> </v>
      </c>
      <c r="F17" s="26"/>
      <c r="G17" s="26"/>
      <c r="H17" s="26"/>
      <c r="I17" s="23" t="s">
        <v>21</v>
      </c>
      <c r="J17" s="21" t="str">
        <f>IF('Rekapitulácia stavby'!AN11="","",'Rekapitulácia stavby'!AN11)</f>
        <v/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22</v>
      </c>
      <c r="E19" s="26"/>
      <c r="F19" s="26"/>
      <c r="G19" s="26"/>
      <c r="H19" s="26"/>
      <c r="I19" s="23" t="s">
        <v>19</v>
      </c>
      <c r="J19" s="21" t="str">
        <f>'Rekapitulácia stavby'!AN13</f>
        <v/>
      </c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203" t="str">
        <f>'Rekapitulácia stavby'!E14</f>
        <v>MEGASPOL, spol. s r.o.</v>
      </c>
      <c r="F20" s="203"/>
      <c r="G20" s="203"/>
      <c r="H20" s="203"/>
      <c r="I20" s="23" t="s">
        <v>21</v>
      </c>
      <c r="J20" s="21" t="str">
        <f>'Rekapitulácia stavby'!AN14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24</v>
      </c>
      <c r="E22" s="26"/>
      <c r="F22" s="26"/>
      <c r="G22" s="26"/>
      <c r="H22" s="26"/>
      <c r="I22" s="23" t="s">
        <v>19</v>
      </c>
      <c r="J22" s="21" t="str">
        <f>IF('Rekapitulácia stavby'!AN16="","",'Rekapitulácia stavby'!AN16)</f>
        <v/>
      </c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tr">
        <f>IF('Rekapitulácia stavby'!E17="","",'Rekapitulácia stavby'!E17)</f>
        <v xml:space="preserve"> </v>
      </c>
      <c r="F23" s="26"/>
      <c r="G23" s="26"/>
      <c r="H23" s="26"/>
      <c r="I23" s="23" t="s">
        <v>21</v>
      </c>
      <c r="J23" s="21" t="str">
        <f>IF('Rekapitulácia stavby'!AN17="","",'Rekapitulácia stavby'!AN17)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27</v>
      </c>
      <c r="E25" s="26"/>
      <c r="F25" s="26"/>
      <c r="G25" s="26"/>
      <c r="H25" s="26"/>
      <c r="I25" s="23" t="s">
        <v>19</v>
      </c>
      <c r="J25" s="21" t="str">
        <f>IF('Rekapitulácia stavby'!AN19="","",'Rekapitulácia stavby'!AN19)</f>
        <v/>
      </c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tr">
        <f>IF('Rekapitulácia stavby'!E20="","",'Rekapitulácia stavby'!E20)</f>
        <v xml:space="preserve"> </v>
      </c>
      <c r="F26" s="26"/>
      <c r="G26" s="26"/>
      <c r="H26" s="26"/>
      <c r="I26" s="23" t="s">
        <v>21</v>
      </c>
      <c r="J26" s="21" t="str">
        <f>IF('Rekapitulácia stavby'!AN20="","",'Rekapitulácia stavby'!AN20)</f>
        <v/>
      </c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9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28</v>
      </c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7"/>
      <c r="B29" s="98"/>
      <c r="C29" s="97"/>
      <c r="D29" s="97"/>
      <c r="E29" s="206" t="s">
        <v>1</v>
      </c>
      <c r="F29" s="206"/>
      <c r="G29" s="206"/>
      <c r="H29" s="206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100" t="s">
        <v>29</v>
      </c>
      <c r="E32" s="26"/>
      <c r="F32" s="26"/>
      <c r="G32" s="26"/>
      <c r="H32" s="26"/>
      <c r="I32" s="26"/>
      <c r="J32" s="68">
        <f>ROUND(J132, 2)</f>
        <v>21102.09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3"/>
      <c r="E33" s="63"/>
      <c r="F33" s="63"/>
      <c r="G33" s="63"/>
      <c r="H33" s="63"/>
      <c r="I33" s="63"/>
      <c r="J33" s="63"/>
      <c r="K33" s="63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31</v>
      </c>
      <c r="G34" s="26"/>
      <c r="H34" s="26"/>
      <c r="I34" s="30" t="s">
        <v>30</v>
      </c>
      <c r="J34" s="30" t="s">
        <v>32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101" t="s">
        <v>33</v>
      </c>
      <c r="E35" s="32" t="s">
        <v>34</v>
      </c>
      <c r="F35" s="102">
        <f>ROUND((SUM(BE132:BE192)),  2)</f>
        <v>0</v>
      </c>
      <c r="G35" s="103"/>
      <c r="H35" s="103"/>
      <c r="I35" s="104">
        <v>0.2</v>
      </c>
      <c r="J35" s="102">
        <f>ROUND(((SUM(BE132:BE192))*I35),  2)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32" t="s">
        <v>35</v>
      </c>
      <c r="F36" s="105">
        <f>ROUND((SUM(BF132:BF192)),  2)</f>
        <v>21102.09</v>
      </c>
      <c r="G36" s="26"/>
      <c r="H36" s="26"/>
      <c r="I36" s="106">
        <v>0.2</v>
      </c>
      <c r="J36" s="105">
        <f>ROUND(((SUM(BF132:BF192))*I36),  2)</f>
        <v>4220.42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36</v>
      </c>
      <c r="F37" s="105">
        <f>ROUND((SUM(BG132:BG192)),  2)</f>
        <v>0</v>
      </c>
      <c r="G37" s="26"/>
      <c r="H37" s="26"/>
      <c r="I37" s="106">
        <v>0.2</v>
      </c>
      <c r="J37" s="105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37</v>
      </c>
      <c r="F38" s="105">
        <f>ROUND((SUM(BH132:BH192)),  2)</f>
        <v>0</v>
      </c>
      <c r="G38" s="26"/>
      <c r="H38" s="26"/>
      <c r="I38" s="106">
        <v>0.2</v>
      </c>
      <c r="J38" s="105">
        <f>0</f>
        <v>0</v>
      </c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32" t="s">
        <v>38</v>
      </c>
      <c r="F39" s="102">
        <f>ROUND((SUM(BI132:BI192)),  2)</f>
        <v>0</v>
      </c>
      <c r="G39" s="103"/>
      <c r="H39" s="103"/>
      <c r="I39" s="104">
        <v>0</v>
      </c>
      <c r="J39" s="102">
        <f>0</f>
        <v>0</v>
      </c>
      <c r="K39" s="26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7"/>
      <c r="D41" s="108" t="s">
        <v>39</v>
      </c>
      <c r="E41" s="57"/>
      <c r="F41" s="57"/>
      <c r="G41" s="109" t="s">
        <v>40</v>
      </c>
      <c r="H41" s="110" t="s">
        <v>41</v>
      </c>
      <c r="I41" s="57"/>
      <c r="J41" s="111">
        <f>SUM(J32:J39)</f>
        <v>25322.510000000002</v>
      </c>
      <c r="K41" s="112"/>
      <c r="L41" s="39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9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42</v>
      </c>
      <c r="E50" s="41"/>
      <c r="F50" s="41"/>
      <c r="G50" s="40" t="s">
        <v>43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42" t="s">
        <v>44</v>
      </c>
      <c r="E61" s="29"/>
      <c r="F61" s="113" t="s">
        <v>45</v>
      </c>
      <c r="G61" s="42" t="s">
        <v>44</v>
      </c>
      <c r="H61" s="29"/>
      <c r="I61" s="29"/>
      <c r="J61" s="114" t="s">
        <v>45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40" t="s">
        <v>46</v>
      </c>
      <c r="E65" s="43"/>
      <c r="F65" s="43"/>
      <c r="G65" s="40" t="s">
        <v>47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42" t="s">
        <v>44</v>
      </c>
      <c r="E76" s="29"/>
      <c r="F76" s="113" t="s">
        <v>45</v>
      </c>
      <c r="G76" s="42" t="s">
        <v>44</v>
      </c>
      <c r="H76" s="29"/>
      <c r="I76" s="29"/>
      <c r="J76" s="114" t="s">
        <v>45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93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26.25" customHeight="1">
      <c r="A85" s="26"/>
      <c r="B85" s="27"/>
      <c r="C85" s="26"/>
      <c r="D85" s="26"/>
      <c r="E85" s="219" t="str">
        <f>E7</f>
        <v>Bezbriérový chodník a zábradlie na oporných múroch z ulice Viničky na Tokajskú</v>
      </c>
      <c r="F85" s="220"/>
      <c r="G85" s="220"/>
      <c r="H85" s="220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91</v>
      </c>
      <c r="L86" s="17"/>
    </row>
    <row r="87" spans="1:31" s="2" customFormat="1" ht="16.5" customHeight="1">
      <c r="A87" s="26"/>
      <c r="B87" s="27"/>
      <c r="C87" s="26"/>
      <c r="D87" s="26"/>
      <c r="E87" s="219" t="s">
        <v>260</v>
      </c>
      <c r="F87" s="218"/>
      <c r="G87" s="218"/>
      <c r="H87" s="218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261</v>
      </c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177" t="str">
        <f>E11</f>
        <v xml:space="preserve">SO01.1 - Oporný múr č.1   </v>
      </c>
      <c r="F89" s="218"/>
      <c r="G89" s="218"/>
      <c r="H89" s="218"/>
      <c r="I89" s="26"/>
      <c r="J89" s="26"/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16</v>
      </c>
      <c r="D91" s="26"/>
      <c r="E91" s="26"/>
      <c r="F91" s="21" t="str">
        <f>F14</f>
        <v xml:space="preserve"> </v>
      </c>
      <c r="G91" s="26"/>
      <c r="H91" s="26"/>
      <c r="I91" s="23" t="s">
        <v>17</v>
      </c>
      <c r="J91" s="52">
        <f>IF(J14="","",J14)</f>
        <v>44656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5.2" customHeight="1">
      <c r="A93" s="26"/>
      <c r="B93" s="27"/>
      <c r="C93" s="23" t="s">
        <v>18</v>
      </c>
      <c r="D93" s="26"/>
      <c r="E93" s="26"/>
      <c r="F93" s="21" t="str">
        <f>E17</f>
        <v xml:space="preserve"> </v>
      </c>
      <c r="G93" s="26"/>
      <c r="H93" s="26"/>
      <c r="I93" s="23" t="s">
        <v>24</v>
      </c>
      <c r="J93" s="24" t="str">
        <f>E23</f>
        <v xml:space="preserve"> </v>
      </c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22</v>
      </c>
      <c r="D94" s="26"/>
      <c r="E94" s="26"/>
      <c r="F94" s="21" t="str">
        <f>IF(E20="","",E20)</f>
        <v>MEGASPOL, spol. s r.o.</v>
      </c>
      <c r="G94" s="26"/>
      <c r="H94" s="26"/>
      <c r="I94" s="23" t="s">
        <v>27</v>
      </c>
      <c r="J94" s="24" t="str">
        <f>E26</f>
        <v xml:space="preserve"> </v>
      </c>
      <c r="K94" s="26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15" t="s">
        <v>94</v>
      </c>
      <c r="D96" s="107"/>
      <c r="E96" s="107"/>
      <c r="F96" s="107"/>
      <c r="G96" s="107"/>
      <c r="H96" s="107"/>
      <c r="I96" s="107"/>
      <c r="J96" s="116" t="s">
        <v>95</v>
      </c>
      <c r="K96" s="107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9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7" t="s">
        <v>96</v>
      </c>
      <c r="D98" s="26"/>
      <c r="E98" s="26"/>
      <c r="F98" s="26"/>
      <c r="G98" s="26"/>
      <c r="H98" s="26"/>
      <c r="I98" s="26"/>
      <c r="J98" s="68">
        <f>J132</f>
        <v>21102.094000000001</v>
      </c>
      <c r="K98" s="26"/>
      <c r="L98" s="39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97</v>
      </c>
    </row>
    <row r="99" spans="1:47" s="9" customFormat="1" ht="24.95" customHeight="1">
      <c r="B99" s="118"/>
      <c r="D99" s="119" t="s">
        <v>98</v>
      </c>
      <c r="E99" s="120"/>
      <c r="F99" s="120"/>
      <c r="G99" s="120"/>
      <c r="H99" s="120"/>
      <c r="I99" s="120"/>
      <c r="J99" s="121">
        <f>J133</f>
        <v>12561.29</v>
      </c>
      <c r="L99" s="118"/>
    </row>
    <row r="100" spans="1:47" s="10" customFormat="1" ht="19.899999999999999" customHeight="1">
      <c r="B100" s="122"/>
      <c r="D100" s="123" t="s">
        <v>263</v>
      </c>
      <c r="E100" s="124"/>
      <c r="F100" s="124"/>
      <c r="G100" s="124"/>
      <c r="H100" s="124"/>
      <c r="I100" s="124"/>
      <c r="J100" s="125">
        <f>J134</f>
        <v>515</v>
      </c>
      <c r="L100" s="122"/>
    </row>
    <row r="101" spans="1:47" s="10" customFormat="1" ht="19.899999999999999" customHeight="1">
      <c r="B101" s="122"/>
      <c r="D101" s="123" t="s">
        <v>264</v>
      </c>
      <c r="E101" s="124"/>
      <c r="F101" s="124"/>
      <c r="G101" s="124"/>
      <c r="H101" s="124"/>
      <c r="I101" s="124"/>
      <c r="J101" s="125">
        <f>J136</f>
        <v>3076.3179999999998</v>
      </c>
      <c r="L101" s="122"/>
    </row>
    <row r="102" spans="1:47" s="10" customFormat="1" ht="19.899999999999999" customHeight="1">
      <c r="B102" s="122"/>
      <c r="D102" s="123" t="s">
        <v>99</v>
      </c>
      <c r="E102" s="124"/>
      <c r="F102" s="124"/>
      <c r="G102" s="124"/>
      <c r="H102" s="124"/>
      <c r="I102" s="124"/>
      <c r="J102" s="125">
        <f>J146</f>
        <v>226.56700000000001</v>
      </c>
      <c r="L102" s="122"/>
    </row>
    <row r="103" spans="1:47" s="10" customFormat="1" ht="19.899999999999999" customHeight="1">
      <c r="B103" s="122"/>
      <c r="D103" s="123" t="s">
        <v>265</v>
      </c>
      <c r="E103" s="124"/>
      <c r="F103" s="124"/>
      <c r="G103" s="124"/>
      <c r="H103" s="124"/>
      <c r="I103" s="124"/>
      <c r="J103" s="125">
        <f>J154</f>
        <v>890.73599999999999</v>
      </c>
      <c r="L103" s="122"/>
    </row>
    <row r="104" spans="1:47" s="10" customFormat="1" ht="19.899999999999999" customHeight="1">
      <c r="B104" s="122"/>
      <c r="D104" s="123" t="s">
        <v>100</v>
      </c>
      <c r="E104" s="124"/>
      <c r="F104" s="124"/>
      <c r="G104" s="124"/>
      <c r="H104" s="124"/>
      <c r="I104" s="124"/>
      <c r="J104" s="125">
        <f>J157</f>
        <v>2464.4589999999998</v>
      </c>
      <c r="L104" s="122"/>
    </row>
    <row r="105" spans="1:47" s="10" customFormat="1" ht="19.899999999999999" customHeight="1">
      <c r="B105" s="122"/>
      <c r="D105" s="123" t="s">
        <v>266</v>
      </c>
      <c r="E105" s="124"/>
      <c r="F105" s="124"/>
      <c r="G105" s="124"/>
      <c r="H105" s="124"/>
      <c r="I105" s="124"/>
      <c r="J105" s="125">
        <f>J164</f>
        <v>19.326000000000001</v>
      </c>
      <c r="L105" s="122"/>
    </row>
    <row r="106" spans="1:47" s="10" customFormat="1" ht="19.899999999999999" customHeight="1">
      <c r="B106" s="122"/>
      <c r="D106" s="123" t="s">
        <v>102</v>
      </c>
      <c r="E106" s="124"/>
      <c r="F106" s="124"/>
      <c r="G106" s="124"/>
      <c r="H106" s="124"/>
      <c r="I106" s="124"/>
      <c r="J106" s="125">
        <f>J167</f>
        <v>5296.3630000000003</v>
      </c>
      <c r="L106" s="122"/>
    </row>
    <row r="107" spans="1:47" s="10" customFormat="1" ht="19.899999999999999" customHeight="1">
      <c r="B107" s="122"/>
      <c r="D107" s="123" t="s">
        <v>103</v>
      </c>
      <c r="E107" s="124"/>
      <c r="F107" s="124"/>
      <c r="G107" s="124"/>
      <c r="H107" s="124"/>
      <c r="I107" s="124"/>
      <c r="J107" s="125">
        <f>J176</f>
        <v>72.521000000000001</v>
      </c>
      <c r="L107" s="122"/>
    </row>
    <row r="108" spans="1:47" s="9" customFormat="1" ht="24.95" customHeight="1">
      <c r="B108" s="118"/>
      <c r="D108" s="119" t="s">
        <v>267</v>
      </c>
      <c r="E108" s="120"/>
      <c r="F108" s="120"/>
      <c r="G108" s="120"/>
      <c r="H108" s="120"/>
      <c r="I108" s="120"/>
      <c r="J108" s="121">
        <f>J179</f>
        <v>8540.8040000000001</v>
      </c>
      <c r="L108" s="118"/>
    </row>
    <row r="109" spans="1:47" s="10" customFormat="1" ht="19.899999999999999" customHeight="1">
      <c r="B109" s="122"/>
      <c r="D109" s="123" t="s">
        <v>268</v>
      </c>
      <c r="E109" s="124"/>
      <c r="F109" s="124"/>
      <c r="G109" s="124"/>
      <c r="H109" s="124"/>
      <c r="I109" s="124"/>
      <c r="J109" s="125">
        <f>J180</f>
        <v>834.88200000000006</v>
      </c>
      <c r="L109" s="122"/>
    </row>
    <row r="110" spans="1:47" s="10" customFormat="1" ht="19.899999999999999" customHeight="1">
      <c r="B110" s="122"/>
      <c r="D110" s="123" t="s">
        <v>269</v>
      </c>
      <c r="E110" s="124"/>
      <c r="F110" s="124"/>
      <c r="G110" s="124"/>
      <c r="H110" s="124"/>
      <c r="I110" s="124"/>
      <c r="J110" s="125">
        <f>J188</f>
        <v>7705.9219999999996</v>
      </c>
      <c r="L110" s="122"/>
    </row>
    <row r="111" spans="1:47" s="2" customFormat="1" ht="21.75" customHeight="1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2" customFormat="1" ht="6.95" customHeight="1">
      <c r="A112" s="26"/>
      <c r="B112" s="44"/>
      <c r="C112" s="45"/>
      <c r="D112" s="45"/>
      <c r="E112" s="45"/>
      <c r="F112" s="45"/>
      <c r="G112" s="45"/>
      <c r="H112" s="45"/>
      <c r="I112" s="45"/>
      <c r="J112" s="45"/>
      <c r="K112" s="45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6" spans="1:31" s="2" customFormat="1" ht="6.95" customHeight="1">
      <c r="A116" s="26"/>
      <c r="B116" s="46"/>
      <c r="C116" s="47"/>
      <c r="D116" s="47"/>
      <c r="E116" s="47"/>
      <c r="F116" s="47"/>
      <c r="G116" s="47"/>
      <c r="H116" s="47"/>
      <c r="I116" s="47"/>
      <c r="J116" s="47"/>
      <c r="K116" s="47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31" s="2" customFormat="1" ht="24.95" customHeight="1">
      <c r="A117" s="26"/>
      <c r="B117" s="27"/>
      <c r="C117" s="18" t="s">
        <v>105</v>
      </c>
      <c r="D117" s="26"/>
      <c r="E117" s="26"/>
      <c r="F117" s="26"/>
      <c r="G117" s="26"/>
      <c r="H117" s="26"/>
      <c r="I117" s="26"/>
      <c r="J117" s="26"/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2" customFormat="1" ht="6.9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31" s="2" customFormat="1" ht="12" customHeight="1">
      <c r="A119" s="26"/>
      <c r="B119" s="27"/>
      <c r="C119" s="23" t="s">
        <v>12</v>
      </c>
      <c r="D119" s="26"/>
      <c r="E119" s="26"/>
      <c r="F119" s="26"/>
      <c r="G119" s="26"/>
      <c r="H119" s="26"/>
      <c r="I119" s="26"/>
      <c r="J119" s="26"/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26.25" customHeight="1">
      <c r="A120" s="26"/>
      <c r="B120" s="27"/>
      <c r="C120" s="26"/>
      <c r="D120" s="26"/>
      <c r="E120" s="219" t="str">
        <f>E7</f>
        <v>Bezbriérový chodník a zábradlie na oporných múroch z ulice Viničky na Tokajskú</v>
      </c>
      <c r="F120" s="220"/>
      <c r="G120" s="220"/>
      <c r="H120" s="220"/>
      <c r="I120" s="26"/>
      <c r="J120" s="26"/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1" customFormat="1" ht="12" customHeight="1">
      <c r="B121" s="17"/>
      <c r="C121" s="23" t="s">
        <v>91</v>
      </c>
      <c r="L121" s="17"/>
    </row>
    <row r="122" spans="1:31" s="2" customFormat="1" ht="16.5" customHeight="1">
      <c r="A122" s="26"/>
      <c r="B122" s="27"/>
      <c r="C122" s="26"/>
      <c r="D122" s="26"/>
      <c r="E122" s="219" t="s">
        <v>260</v>
      </c>
      <c r="F122" s="218"/>
      <c r="G122" s="218"/>
      <c r="H122" s="218"/>
      <c r="I122" s="26"/>
      <c r="J122" s="26"/>
      <c r="K122" s="26"/>
      <c r="L122" s="39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12" customHeight="1">
      <c r="A123" s="26"/>
      <c r="B123" s="27"/>
      <c r="C123" s="23" t="s">
        <v>261</v>
      </c>
      <c r="D123" s="26"/>
      <c r="E123" s="26"/>
      <c r="F123" s="26"/>
      <c r="G123" s="26"/>
      <c r="H123" s="26"/>
      <c r="I123" s="26"/>
      <c r="J123" s="26"/>
      <c r="K123" s="26"/>
      <c r="L123" s="39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16.5" customHeight="1">
      <c r="A124" s="26"/>
      <c r="B124" s="27"/>
      <c r="C124" s="26"/>
      <c r="D124" s="26"/>
      <c r="E124" s="177" t="str">
        <f>E11</f>
        <v xml:space="preserve">SO01.1 - Oporný múr č.1   </v>
      </c>
      <c r="F124" s="218"/>
      <c r="G124" s="218"/>
      <c r="H124" s="218"/>
      <c r="I124" s="26"/>
      <c r="J124" s="26"/>
      <c r="K124" s="26"/>
      <c r="L124" s="39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6.95" customHeight="1">
      <c r="A125" s="26"/>
      <c r="B125" s="27"/>
      <c r="C125" s="26"/>
      <c r="D125" s="26"/>
      <c r="E125" s="26"/>
      <c r="F125" s="26"/>
      <c r="G125" s="26"/>
      <c r="H125" s="26"/>
      <c r="I125" s="26"/>
      <c r="J125" s="26"/>
      <c r="K125" s="26"/>
      <c r="L125" s="39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12" customHeight="1">
      <c r="A126" s="26"/>
      <c r="B126" s="27"/>
      <c r="C126" s="23" t="s">
        <v>16</v>
      </c>
      <c r="D126" s="26"/>
      <c r="E126" s="26"/>
      <c r="F126" s="21" t="str">
        <f>F14</f>
        <v xml:space="preserve"> </v>
      </c>
      <c r="G126" s="26"/>
      <c r="H126" s="26"/>
      <c r="I126" s="23" t="s">
        <v>17</v>
      </c>
      <c r="J126" s="52">
        <f>IF(J14="","",J14)</f>
        <v>44656</v>
      </c>
      <c r="K126" s="26"/>
      <c r="L126" s="39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6.95" customHeight="1">
      <c r="A127" s="26"/>
      <c r="B127" s="27"/>
      <c r="C127" s="26"/>
      <c r="D127" s="26"/>
      <c r="E127" s="26"/>
      <c r="F127" s="26"/>
      <c r="G127" s="26"/>
      <c r="H127" s="26"/>
      <c r="I127" s="26"/>
      <c r="J127" s="26"/>
      <c r="K127" s="26"/>
      <c r="L127" s="39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15.2" customHeight="1">
      <c r="A128" s="26"/>
      <c r="B128" s="27"/>
      <c r="C128" s="23" t="s">
        <v>18</v>
      </c>
      <c r="D128" s="26"/>
      <c r="E128" s="26"/>
      <c r="F128" s="21" t="str">
        <f>E17</f>
        <v xml:space="preserve"> </v>
      </c>
      <c r="G128" s="26"/>
      <c r="H128" s="26"/>
      <c r="I128" s="23" t="s">
        <v>24</v>
      </c>
      <c r="J128" s="24" t="str">
        <f>E23</f>
        <v xml:space="preserve"> </v>
      </c>
      <c r="K128" s="26"/>
      <c r="L128" s="39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2" customFormat="1" ht="15.2" customHeight="1">
      <c r="A129" s="26"/>
      <c r="B129" s="27"/>
      <c r="C129" s="23" t="s">
        <v>22</v>
      </c>
      <c r="D129" s="26"/>
      <c r="E129" s="26"/>
      <c r="F129" s="21" t="str">
        <f>IF(E20="","",E20)</f>
        <v>MEGASPOL, spol. s r.o.</v>
      </c>
      <c r="G129" s="26"/>
      <c r="H129" s="26"/>
      <c r="I129" s="23" t="s">
        <v>27</v>
      </c>
      <c r="J129" s="24" t="str">
        <f>E26</f>
        <v xml:space="preserve"> </v>
      </c>
      <c r="K129" s="26"/>
      <c r="L129" s="39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</row>
    <row r="130" spans="1:65" s="2" customFormat="1" ht="10.35" customHeight="1">
      <c r="A130" s="26"/>
      <c r="B130" s="27"/>
      <c r="C130" s="26"/>
      <c r="D130" s="26"/>
      <c r="E130" s="26"/>
      <c r="F130" s="26"/>
      <c r="G130" s="26"/>
      <c r="H130" s="26"/>
      <c r="I130" s="26"/>
      <c r="J130" s="26"/>
      <c r="K130" s="26"/>
      <c r="L130" s="39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</row>
    <row r="131" spans="1:65" s="11" customFormat="1" ht="29.25" customHeight="1">
      <c r="A131" s="126"/>
      <c r="B131" s="127"/>
      <c r="C131" s="128" t="s">
        <v>106</v>
      </c>
      <c r="D131" s="129" t="s">
        <v>54</v>
      </c>
      <c r="E131" s="129" t="s">
        <v>50</v>
      </c>
      <c r="F131" s="129" t="s">
        <v>51</v>
      </c>
      <c r="G131" s="129" t="s">
        <v>107</v>
      </c>
      <c r="H131" s="129" t="s">
        <v>108</v>
      </c>
      <c r="I131" s="129" t="s">
        <v>109</v>
      </c>
      <c r="J131" s="130" t="s">
        <v>95</v>
      </c>
      <c r="K131" s="131" t="s">
        <v>110</v>
      </c>
      <c r="L131" s="132"/>
      <c r="M131" s="59" t="s">
        <v>1</v>
      </c>
      <c r="N131" s="60" t="s">
        <v>33</v>
      </c>
      <c r="O131" s="60" t="s">
        <v>111</v>
      </c>
      <c r="P131" s="60" t="s">
        <v>112</v>
      </c>
      <c r="Q131" s="60" t="s">
        <v>113</v>
      </c>
      <c r="R131" s="60" t="s">
        <v>114</v>
      </c>
      <c r="S131" s="60" t="s">
        <v>115</v>
      </c>
      <c r="T131" s="61" t="s">
        <v>116</v>
      </c>
      <c r="U131" s="126"/>
      <c r="V131" s="126"/>
      <c r="W131" s="126"/>
      <c r="X131" s="126"/>
      <c r="Y131" s="126"/>
      <c r="Z131" s="126"/>
      <c r="AA131" s="126"/>
      <c r="AB131" s="126"/>
      <c r="AC131" s="126"/>
      <c r="AD131" s="126"/>
      <c r="AE131" s="126"/>
    </row>
    <row r="132" spans="1:65" s="2" customFormat="1" ht="22.9" customHeight="1">
      <c r="A132" s="26"/>
      <c r="B132" s="27"/>
      <c r="C132" s="66" t="s">
        <v>96</v>
      </c>
      <c r="D132" s="26"/>
      <c r="E132" s="26"/>
      <c r="F132" s="26"/>
      <c r="G132" s="26"/>
      <c r="H132" s="26"/>
      <c r="I132" s="26"/>
      <c r="J132" s="133">
        <f>BK132</f>
        <v>21102.094000000001</v>
      </c>
      <c r="K132" s="26"/>
      <c r="L132" s="27"/>
      <c r="M132" s="62"/>
      <c r="N132" s="53"/>
      <c r="O132" s="63"/>
      <c r="P132" s="134">
        <f>P133+P179</f>
        <v>849.72234469999989</v>
      </c>
      <c r="Q132" s="63"/>
      <c r="R132" s="134">
        <f>R133+R179</f>
        <v>1210.4547283534439</v>
      </c>
      <c r="S132" s="63"/>
      <c r="T132" s="135">
        <f>T133+T179</f>
        <v>0.60539999999999994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T132" s="14" t="s">
        <v>68</v>
      </c>
      <c r="AU132" s="14" t="s">
        <v>97</v>
      </c>
      <c r="BK132" s="136">
        <f>BK133+BK179</f>
        <v>21102.094000000001</v>
      </c>
    </row>
    <row r="133" spans="1:65" s="12" customFormat="1" ht="25.9" customHeight="1">
      <c r="B133" s="137"/>
      <c r="D133" s="138" t="s">
        <v>68</v>
      </c>
      <c r="E133" s="139" t="s">
        <v>117</v>
      </c>
      <c r="F133" s="139" t="s">
        <v>118</v>
      </c>
      <c r="J133" s="140">
        <f>BK133</f>
        <v>12561.29</v>
      </c>
      <c r="L133" s="137"/>
      <c r="M133" s="141"/>
      <c r="N133" s="142"/>
      <c r="O133" s="142"/>
      <c r="P133" s="143">
        <f>P134+P136+P146+P154+P157+P164+P167+P176</f>
        <v>684.75542569999993</v>
      </c>
      <c r="Q133" s="142"/>
      <c r="R133" s="143">
        <f>R134+R136+R146+R154+R157+R164+R167+R176</f>
        <v>9.6262587694440001</v>
      </c>
      <c r="S133" s="142"/>
      <c r="T133" s="144">
        <f>T134+T136+T146+T154+T157+T164+T167+T176</f>
        <v>0.60539999999999994</v>
      </c>
      <c r="AR133" s="138" t="s">
        <v>77</v>
      </c>
      <c r="AT133" s="145" t="s">
        <v>68</v>
      </c>
      <c r="AU133" s="145" t="s">
        <v>69</v>
      </c>
      <c r="AY133" s="138" t="s">
        <v>119</v>
      </c>
      <c r="BK133" s="146">
        <f>BK134+BK136+BK146+BK154+BK157+BK164+BK167+BK176</f>
        <v>12561.29</v>
      </c>
    </row>
    <row r="134" spans="1:65" s="12" customFormat="1" ht="22.9" customHeight="1">
      <c r="B134" s="137"/>
      <c r="D134" s="138" t="s">
        <v>68</v>
      </c>
      <c r="E134" s="147" t="s">
        <v>270</v>
      </c>
      <c r="F134" s="147" t="s">
        <v>271</v>
      </c>
      <c r="J134" s="148">
        <f>BK134</f>
        <v>515</v>
      </c>
      <c r="L134" s="137"/>
      <c r="M134" s="141"/>
      <c r="N134" s="142"/>
      <c r="O134" s="142"/>
      <c r="P134" s="143">
        <f>P135</f>
        <v>0</v>
      </c>
      <c r="Q134" s="142"/>
      <c r="R134" s="143">
        <f>R135</f>
        <v>0</v>
      </c>
      <c r="S134" s="142"/>
      <c r="T134" s="144">
        <f>T135</f>
        <v>0</v>
      </c>
      <c r="AR134" s="138" t="s">
        <v>77</v>
      </c>
      <c r="AT134" s="145" t="s">
        <v>68</v>
      </c>
      <c r="AU134" s="145" t="s">
        <v>77</v>
      </c>
      <c r="AY134" s="138" t="s">
        <v>119</v>
      </c>
      <c r="BK134" s="146">
        <f>BK135</f>
        <v>515</v>
      </c>
    </row>
    <row r="135" spans="1:65" s="2" customFormat="1" ht="24.2" customHeight="1">
      <c r="A135" s="26"/>
      <c r="B135" s="149"/>
      <c r="C135" s="150" t="s">
        <v>77</v>
      </c>
      <c r="D135" s="150" t="s">
        <v>121</v>
      </c>
      <c r="E135" s="151" t="s">
        <v>272</v>
      </c>
      <c r="F135" s="152" t="s">
        <v>273</v>
      </c>
      <c r="G135" s="153" t="s">
        <v>250</v>
      </c>
      <c r="H135" s="154">
        <v>1</v>
      </c>
      <c r="I135" s="154">
        <v>515</v>
      </c>
      <c r="J135" s="154">
        <f>ROUND(I135*H135,3)</f>
        <v>515</v>
      </c>
      <c r="K135" s="155"/>
      <c r="L135" s="27"/>
      <c r="M135" s="156" t="s">
        <v>1</v>
      </c>
      <c r="N135" s="157" t="s">
        <v>35</v>
      </c>
      <c r="O135" s="158">
        <v>0</v>
      </c>
      <c r="P135" s="158">
        <f>O135*H135</f>
        <v>0</v>
      </c>
      <c r="Q135" s="158">
        <v>0</v>
      </c>
      <c r="R135" s="158">
        <f>Q135*H135</f>
        <v>0</v>
      </c>
      <c r="S135" s="158">
        <v>0</v>
      </c>
      <c r="T135" s="159">
        <f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60" t="s">
        <v>125</v>
      </c>
      <c r="AT135" s="160" t="s">
        <v>121</v>
      </c>
      <c r="AU135" s="160" t="s">
        <v>85</v>
      </c>
      <c r="AY135" s="14" t="s">
        <v>119</v>
      </c>
      <c r="BE135" s="161">
        <f>IF(N135="základná",J135,0)</f>
        <v>0</v>
      </c>
      <c r="BF135" s="161">
        <f>IF(N135="znížená",J135,0)</f>
        <v>515</v>
      </c>
      <c r="BG135" s="161">
        <f>IF(N135="zákl. prenesená",J135,0)</f>
        <v>0</v>
      </c>
      <c r="BH135" s="161">
        <f>IF(N135="zníž. prenesená",J135,0)</f>
        <v>0</v>
      </c>
      <c r="BI135" s="161">
        <f>IF(N135="nulová",J135,0)</f>
        <v>0</v>
      </c>
      <c r="BJ135" s="14" t="s">
        <v>85</v>
      </c>
      <c r="BK135" s="162">
        <f>ROUND(I135*H135,3)</f>
        <v>515</v>
      </c>
      <c r="BL135" s="14" t="s">
        <v>125</v>
      </c>
      <c r="BM135" s="160" t="s">
        <v>85</v>
      </c>
    </row>
    <row r="136" spans="1:65" s="12" customFormat="1" ht="22.9" customHeight="1">
      <c r="B136" s="137"/>
      <c r="D136" s="138" t="s">
        <v>68</v>
      </c>
      <c r="E136" s="147" t="s">
        <v>274</v>
      </c>
      <c r="F136" s="147" t="s">
        <v>275</v>
      </c>
      <c r="J136" s="148">
        <f>BK136</f>
        <v>3076.3179999999998</v>
      </c>
      <c r="L136" s="137"/>
      <c r="M136" s="141"/>
      <c r="N136" s="142"/>
      <c r="O136" s="142"/>
      <c r="P136" s="143">
        <f>SUM(P137:P145)</f>
        <v>184.88900599999999</v>
      </c>
      <c r="Q136" s="142"/>
      <c r="R136" s="143">
        <f>SUM(R137:R145)</f>
        <v>0.91480863499999998</v>
      </c>
      <c r="S136" s="142"/>
      <c r="T136" s="144">
        <f>SUM(T137:T145)</f>
        <v>0</v>
      </c>
      <c r="AR136" s="138" t="s">
        <v>77</v>
      </c>
      <c r="AT136" s="145" t="s">
        <v>68</v>
      </c>
      <c r="AU136" s="145" t="s">
        <v>77</v>
      </c>
      <c r="AY136" s="138" t="s">
        <v>119</v>
      </c>
      <c r="BK136" s="146">
        <f>SUM(BK137:BK145)</f>
        <v>3076.3179999999998</v>
      </c>
    </row>
    <row r="137" spans="1:65" s="2" customFormat="1" ht="24.2" customHeight="1">
      <c r="A137" s="26"/>
      <c r="B137" s="149"/>
      <c r="C137" s="150" t="s">
        <v>85</v>
      </c>
      <c r="D137" s="150" t="s">
        <v>121</v>
      </c>
      <c r="E137" s="151" t="s">
        <v>276</v>
      </c>
      <c r="F137" s="152" t="s">
        <v>277</v>
      </c>
      <c r="G137" s="153" t="s">
        <v>124</v>
      </c>
      <c r="H137" s="154">
        <v>127</v>
      </c>
      <c r="I137" s="154">
        <v>1.3169999999999999</v>
      </c>
      <c r="J137" s="154">
        <f t="shared" ref="J137:J145" si="0">ROUND(I137*H137,3)</f>
        <v>167.25899999999999</v>
      </c>
      <c r="K137" s="155"/>
      <c r="L137" s="27"/>
      <c r="M137" s="156" t="s">
        <v>1</v>
      </c>
      <c r="N137" s="157" t="s">
        <v>35</v>
      </c>
      <c r="O137" s="158">
        <v>0.128</v>
      </c>
      <c r="P137" s="158">
        <f t="shared" ref="P137:P145" si="1">O137*H137</f>
        <v>16.256</v>
      </c>
      <c r="Q137" s="158">
        <v>0</v>
      </c>
      <c r="R137" s="158">
        <f t="shared" ref="R137:R145" si="2">Q137*H137</f>
        <v>0</v>
      </c>
      <c r="S137" s="158">
        <v>0</v>
      </c>
      <c r="T137" s="159">
        <f t="shared" ref="T137:T145" si="3">S137*H137</f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60" t="s">
        <v>125</v>
      </c>
      <c r="AT137" s="160" t="s">
        <v>121</v>
      </c>
      <c r="AU137" s="160" t="s">
        <v>85</v>
      </c>
      <c r="AY137" s="14" t="s">
        <v>119</v>
      </c>
      <c r="BE137" s="161">
        <f t="shared" ref="BE137:BE145" si="4">IF(N137="základná",J137,0)</f>
        <v>0</v>
      </c>
      <c r="BF137" s="161">
        <f t="shared" ref="BF137:BF145" si="5">IF(N137="znížená",J137,0)</f>
        <v>167.25899999999999</v>
      </c>
      <c r="BG137" s="161">
        <f t="shared" ref="BG137:BG145" si="6">IF(N137="zákl. prenesená",J137,0)</f>
        <v>0</v>
      </c>
      <c r="BH137" s="161">
        <f t="shared" ref="BH137:BH145" si="7">IF(N137="zníž. prenesená",J137,0)</f>
        <v>0</v>
      </c>
      <c r="BI137" s="161">
        <f t="shared" ref="BI137:BI145" si="8">IF(N137="nulová",J137,0)</f>
        <v>0</v>
      </c>
      <c r="BJ137" s="14" t="s">
        <v>85</v>
      </c>
      <c r="BK137" s="162">
        <f t="shared" ref="BK137:BK145" si="9">ROUND(I137*H137,3)</f>
        <v>167.25899999999999</v>
      </c>
      <c r="BL137" s="14" t="s">
        <v>125</v>
      </c>
      <c r="BM137" s="160" t="s">
        <v>125</v>
      </c>
    </row>
    <row r="138" spans="1:65" s="2" customFormat="1" ht="21.75" customHeight="1">
      <c r="A138" s="26"/>
      <c r="B138" s="149"/>
      <c r="C138" s="163" t="s">
        <v>129</v>
      </c>
      <c r="D138" s="163" t="s">
        <v>190</v>
      </c>
      <c r="E138" s="164" t="s">
        <v>278</v>
      </c>
      <c r="F138" s="165" t="s">
        <v>279</v>
      </c>
      <c r="G138" s="166" t="s">
        <v>176</v>
      </c>
      <c r="H138" s="167">
        <v>20</v>
      </c>
      <c r="I138" s="167">
        <v>3.298</v>
      </c>
      <c r="J138" s="167">
        <f t="shared" si="0"/>
        <v>65.959999999999994</v>
      </c>
      <c r="K138" s="168"/>
      <c r="L138" s="169"/>
      <c r="M138" s="170" t="s">
        <v>1</v>
      </c>
      <c r="N138" s="171" t="s">
        <v>35</v>
      </c>
      <c r="O138" s="158">
        <v>0</v>
      </c>
      <c r="P138" s="158">
        <f t="shared" si="1"/>
        <v>0</v>
      </c>
      <c r="Q138" s="158">
        <v>0.04</v>
      </c>
      <c r="R138" s="158">
        <f t="shared" si="2"/>
        <v>0.8</v>
      </c>
      <c r="S138" s="158">
        <v>0</v>
      </c>
      <c r="T138" s="159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60" t="s">
        <v>136</v>
      </c>
      <c r="AT138" s="160" t="s">
        <v>190</v>
      </c>
      <c r="AU138" s="160" t="s">
        <v>85</v>
      </c>
      <c r="AY138" s="14" t="s">
        <v>119</v>
      </c>
      <c r="BE138" s="161">
        <f t="shared" si="4"/>
        <v>0</v>
      </c>
      <c r="BF138" s="161">
        <f t="shared" si="5"/>
        <v>65.959999999999994</v>
      </c>
      <c r="BG138" s="161">
        <f t="shared" si="6"/>
        <v>0</v>
      </c>
      <c r="BH138" s="161">
        <f t="shared" si="7"/>
        <v>0</v>
      </c>
      <c r="BI138" s="161">
        <f t="shared" si="8"/>
        <v>0</v>
      </c>
      <c r="BJ138" s="14" t="s">
        <v>85</v>
      </c>
      <c r="BK138" s="162">
        <f t="shared" si="9"/>
        <v>65.959999999999994</v>
      </c>
      <c r="BL138" s="14" t="s">
        <v>125</v>
      </c>
      <c r="BM138" s="160" t="s">
        <v>132</v>
      </c>
    </row>
    <row r="139" spans="1:65" s="2" customFormat="1" ht="24.2" customHeight="1">
      <c r="A139" s="26"/>
      <c r="B139" s="149"/>
      <c r="C139" s="150" t="s">
        <v>125</v>
      </c>
      <c r="D139" s="150" t="s">
        <v>121</v>
      </c>
      <c r="E139" s="151" t="s">
        <v>280</v>
      </c>
      <c r="F139" s="152" t="s">
        <v>281</v>
      </c>
      <c r="G139" s="153" t="s">
        <v>176</v>
      </c>
      <c r="H139" s="154">
        <v>381</v>
      </c>
      <c r="I139" s="154">
        <v>2.8210000000000002</v>
      </c>
      <c r="J139" s="154">
        <f t="shared" si="0"/>
        <v>1074.8009999999999</v>
      </c>
      <c r="K139" s="155"/>
      <c r="L139" s="27"/>
      <c r="M139" s="156" t="s">
        <v>1</v>
      </c>
      <c r="N139" s="157" t="s">
        <v>35</v>
      </c>
      <c r="O139" s="158">
        <v>0.26800000000000002</v>
      </c>
      <c r="P139" s="158">
        <f t="shared" si="1"/>
        <v>102.108</v>
      </c>
      <c r="Q139" s="158">
        <v>0</v>
      </c>
      <c r="R139" s="158">
        <f t="shared" si="2"/>
        <v>0</v>
      </c>
      <c r="S139" s="158">
        <v>0</v>
      </c>
      <c r="T139" s="159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60" t="s">
        <v>125</v>
      </c>
      <c r="AT139" s="160" t="s">
        <v>121</v>
      </c>
      <c r="AU139" s="160" t="s">
        <v>85</v>
      </c>
      <c r="AY139" s="14" t="s">
        <v>119</v>
      </c>
      <c r="BE139" s="161">
        <f t="shared" si="4"/>
        <v>0</v>
      </c>
      <c r="BF139" s="161">
        <f t="shared" si="5"/>
        <v>1074.8009999999999</v>
      </c>
      <c r="BG139" s="161">
        <f t="shared" si="6"/>
        <v>0</v>
      </c>
      <c r="BH139" s="161">
        <f t="shared" si="7"/>
        <v>0</v>
      </c>
      <c r="BI139" s="161">
        <f t="shared" si="8"/>
        <v>0</v>
      </c>
      <c r="BJ139" s="14" t="s">
        <v>85</v>
      </c>
      <c r="BK139" s="162">
        <f t="shared" si="9"/>
        <v>1074.8009999999999</v>
      </c>
      <c r="BL139" s="14" t="s">
        <v>125</v>
      </c>
      <c r="BM139" s="160" t="s">
        <v>136</v>
      </c>
    </row>
    <row r="140" spans="1:65" s="2" customFormat="1" ht="33" customHeight="1">
      <c r="A140" s="26"/>
      <c r="B140" s="149"/>
      <c r="C140" s="150" t="s">
        <v>137</v>
      </c>
      <c r="D140" s="150" t="s">
        <v>121</v>
      </c>
      <c r="E140" s="151" t="s">
        <v>282</v>
      </c>
      <c r="F140" s="152" t="s">
        <v>283</v>
      </c>
      <c r="G140" s="153" t="s">
        <v>176</v>
      </c>
      <c r="H140" s="154">
        <v>381</v>
      </c>
      <c r="I140" s="154">
        <v>1.6919999999999999</v>
      </c>
      <c r="J140" s="154">
        <f t="shared" si="0"/>
        <v>644.65200000000004</v>
      </c>
      <c r="K140" s="155"/>
      <c r="L140" s="27"/>
      <c r="M140" s="156" t="s">
        <v>1</v>
      </c>
      <c r="N140" s="157" t="s">
        <v>35</v>
      </c>
      <c r="O140" s="158">
        <v>0.15906999999999999</v>
      </c>
      <c r="P140" s="158">
        <f t="shared" si="1"/>
        <v>60.605669999999996</v>
      </c>
      <c r="Q140" s="158">
        <v>0</v>
      </c>
      <c r="R140" s="158">
        <f t="shared" si="2"/>
        <v>0</v>
      </c>
      <c r="S140" s="158">
        <v>0</v>
      </c>
      <c r="T140" s="159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60" t="s">
        <v>125</v>
      </c>
      <c r="AT140" s="160" t="s">
        <v>121</v>
      </c>
      <c r="AU140" s="160" t="s">
        <v>85</v>
      </c>
      <c r="AY140" s="14" t="s">
        <v>119</v>
      </c>
      <c r="BE140" s="161">
        <f t="shared" si="4"/>
        <v>0</v>
      </c>
      <c r="BF140" s="161">
        <f t="shared" si="5"/>
        <v>644.65200000000004</v>
      </c>
      <c r="BG140" s="161">
        <f t="shared" si="6"/>
        <v>0</v>
      </c>
      <c r="BH140" s="161">
        <f t="shared" si="7"/>
        <v>0</v>
      </c>
      <c r="BI140" s="161">
        <f t="shared" si="8"/>
        <v>0</v>
      </c>
      <c r="BJ140" s="14" t="s">
        <v>85</v>
      </c>
      <c r="BK140" s="162">
        <f t="shared" si="9"/>
        <v>644.65200000000004</v>
      </c>
      <c r="BL140" s="14" t="s">
        <v>125</v>
      </c>
      <c r="BM140" s="160" t="s">
        <v>140</v>
      </c>
    </row>
    <row r="141" spans="1:65" s="2" customFormat="1" ht="24.2" customHeight="1">
      <c r="A141" s="26"/>
      <c r="B141" s="149"/>
      <c r="C141" s="163" t="s">
        <v>132</v>
      </c>
      <c r="D141" s="163" t="s">
        <v>190</v>
      </c>
      <c r="E141" s="164" t="s">
        <v>284</v>
      </c>
      <c r="F141" s="165" t="s">
        <v>285</v>
      </c>
      <c r="G141" s="166" t="s">
        <v>176</v>
      </c>
      <c r="H141" s="167">
        <v>381</v>
      </c>
      <c r="I141" s="167">
        <v>1.5920000000000001</v>
      </c>
      <c r="J141" s="167">
        <f t="shared" si="0"/>
        <v>606.55200000000002</v>
      </c>
      <c r="K141" s="168"/>
      <c r="L141" s="169"/>
      <c r="M141" s="170" t="s">
        <v>1</v>
      </c>
      <c r="N141" s="171" t="s">
        <v>35</v>
      </c>
      <c r="O141" s="158">
        <v>0</v>
      </c>
      <c r="P141" s="158">
        <f t="shared" si="1"/>
        <v>0</v>
      </c>
      <c r="Q141" s="158">
        <v>2.9999999999999997E-4</v>
      </c>
      <c r="R141" s="158">
        <f t="shared" si="2"/>
        <v>0.11429999999999998</v>
      </c>
      <c r="S141" s="158">
        <v>0</v>
      </c>
      <c r="T141" s="159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60" t="s">
        <v>136</v>
      </c>
      <c r="AT141" s="160" t="s">
        <v>190</v>
      </c>
      <c r="AU141" s="160" t="s">
        <v>85</v>
      </c>
      <c r="AY141" s="14" t="s">
        <v>119</v>
      </c>
      <c r="BE141" s="161">
        <f t="shared" si="4"/>
        <v>0</v>
      </c>
      <c r="BF141" s="161">
        <f t="shared" si="5"/>
        <v>606.55200000000002</v>
      </c>
      <c r="BG141" s="161">
        <f t="shared" si="6"/>
        <v>0</v>
      </c>
      <c r="BH141" s="161">
        <f t="shared" si="7"/>
        <v>0</v>
      </c>
      <c r="BI141" s="161">
        <f t="shared" si="8"/>
        <v>0</v>
      </c>
      <c r="BJ141" s="14" t="s">
        <v>85</v>
      </c>
      <c r="BK141" s="162">
        <f t="shared" si="9"/>
        <v>606.55200000000002</v>
      </c>
      <c r="BL141" s="14" t="s">
        <v>125</v>
      </c>
      <c r="BM141" s="160" t="s">
        <v>143</v>
      </c>
    </row>
    <row r="142" spans="1:65" s="2" customFormat="1" ht="21.75" customHeight="1">
      <c r="A142" s="26"/>
      <c r="B142" s="149"/>
      <c r="C142" s="150" t="s">
        <v>144</v>
      </c>
      <c r="D142" s="150" t="s">
        <v>121</v>
      </c>
      <c r="E142" s="151" t="s">
        <v>286</v>
      </c>
      <c r="F142" s="152" t="s">
        <v>287</v>
      </c>
      <c r="G142" s="153" t="s">
        <v>135</v>
      </c>
      <c r="H142" s="154">
        <v>12.7</v>
      </c>
      <c r="I142" s="154">
        <v>3.694</v>
      </c>
      <c r="J142" s="154">
        <f t="shared" si="0"/>
        <v>46.914000000000001</v>
      </c>
      <c r="K142" s="155"/>
      <c r="L142" s="27"/>
      <c r="M142" s="156" t="s">
        <v>1</v>
      </c>
      <c r="N142" s="157" t="s">
        <v>35</v>
      </c>
      <c r="O142" s="158">
        <v>0.255</v>
      </c>
      <c r="P142" s="158">
        <f t="shared" si="1"/>
        <v>3.2384999999999997</v>
      </c>
      <c r="Q142" s="158">
        <v>0</v>
      </c>
      <c r="R142" s="158">
        <f t="shared" si="2"/>
        <v>0</v>
      </c>
      <c r="S142" s="158">
        <v>0</v>
      </c>
      <c r="T142" s="159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60" t="s">
        <v>125</v>
      </c>
      <c r="AT142" s="160" t="s">
        <v>121</v>
      </c>
      <c r="AU142" s="160" t="s">
        <v>85</v>
      </c>
      <c r="AY142" s="14" t="s">
        <v>119</v>
      </c>
      <c r="BE142" s="161">
        <f t="shared" si="4"/>
        <v>0</v>
      </c>
      <c r="BF142" s="161">
        <f t="shared" si="5"/>
        <v>46.914000000000001</v>
      </c>
      <c r="BG142" s="161">
        <f t="shared" si="6"/>
        <v>0</v>
      </c>
      <c r="BH142" s="161">
        <f t="shared" si="7"/>
        <v>0</v>
      </c>
      <c r="BI142" s="161">
        <f t="shared" si="8"/>
        <v>0</v>
      </c>
      <c r="BJ142" s="14" t="s">
        <v>85</v>
      </c>
      <c r="BK142" s="162">
        <f t="shared" si="9"/>
        <v>46.914000000000001</v>
      </c>
      <c r="BL142" s="14" t="s">
        <v>125</v>
      </c>
      <c r="BM142" s="160" t="s">
        <v>147</v>
      </c>
    </row>
    <row r="143" spans="1:65" s="2" customFormat="1" ht="33" customHeight="1">
      <c r="A143" s="26"/>
      <c r="B143" s="149"/>
      <c r="C143" s="150" t="s">
        <v>136</v>
      </c>
      <c r="D143" s="150" t="s">
        <v>121</v>
      </c>
      <c r="E143" s="151" t="s">
        <v>288</v>
      </c>
      <c r="F143" s="152" t="s">
        <v>289</v>
      </c>
      <c r="G143" s="153" t="s">
        <v>124</v>
      </c>
      <c r="H143" s="154">
        <v>127</v>
      </c>
      <c r="I143" s="154">
        <v>0.14899999999999999</v>
      </c>
      <c r="J143" s="154">
        <f t="shared" si="0"/>
        <v>18.922999999999998</v>
      </c>
      <c r="K143" s="155"/>
      <c r="L143" s="27"/>
      <c r="M143" s="156" t="s">
        <v>1</v>
      </c>
      <c r="N143" s="157" t="s">
        <v>35</v>
      </c>
      <c r="O143" s="158">
        <v>6.0000000000000001E-3</v>
      </c>
      <c r="P143" s="158">
        <f t="shared" si="1"/>
        <v>0.76200000000000001</v>
      </c>
      <c r="Q143" s="158">
        <v>4.0049999999999998E-6</v>
      </c>
      <c r="R143" s="158">
        <f t="shared" si="2"/>
        <v>5.0863500000000001E-4</v>
      </c>
      <c r="S143" s="158">
        <v>0</v>
      </c>
      <c r="T143" s="159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60" t="s">
        <v>125</v>
      </c>
      <c r="AT143" s="160" t="s">
        <v>121</v>
      </c>
      <c r="AU143" s="160" t="s">
        <v>85</v>
      </c>
      <c r="AY143" s="14" t="s">
        <v>119</v>
      </c>
      <c r="BE143" s="161">
        <f t="shared" si="4"/>
        <v>0</v>
      </c>
      <c r="BF143" s="161">
        <f t="shared" si="5"/>
        <v>18.922999999999998</v>
      </c>
      <c r="BG143" s="161">
        <f t="shared" si="6"/>
        <v>0</v>
      </c>
      <c r="BH143" s="161">
        <f t="shared" si="7"/>
        <v>0</v>
      </c>
      <c r="BI143" s="161">
        <f t="shared" si="8"/>
        <v>0</v>
      </c>
      <c r="BJ143" s="14" t="s">
        <v>85</v>
      </c>
      <c r="BK143" s="162">
        <f t="shared" si="9"/>
        <v>18.922999999999998</v>
      </c>
      <c r="BL143" s="14" t="s">
        <v>125</v>
      </c>
      <c r="BM143" s="160" t="s">
        <v>150</v>
      </c>
    </row>
    <row r="144" spans="1:65" s="2" customFormat="1" ht="24.2" customHeight="1">
      <c r="A144" s="26"/>
      <c r="B144" s="149"/>
      <c r="C144" s="163" t="s">
        <v>151</v>
      </c>
      <c r="D144" s="163" t="s">
        <v>190</v>
      </c>
      <c r="E144" s="164" t="s">
        <v>290</v>
      </c>
      <c r="F144" s="165" t="s">
        <v>291</v>
      </c>
      <c r="G144" s="166" t="s">
        <v>176</v>
      </c>
      <c r="H144" s="167">
        <v>20</v>
      </c>
      <c r="I144" s="167">
        <v>20.861000000000001</v>
      </c>
      <c r="J144" s="167">
        <f t="shared" si="0"/>
        <v>417.22</v>
      </c>
      <c r="K144" s="168"/>
      <c r="L144" s="169"/>
      <c r="M144" s="170" t="s">
        <v>1</v>
      </c>
      <c r="N144" s="171" t="s">
        <v>35</v>
      </c>
      <c r="O144" s="158">
        <v>0</v>
      </c>
      <c r="P144" s="158">
        <f t="shared" si="1"/>
        <v>0</v>
      </c>
      <c r="Q144" s="158">
        <v>0</v>
      </c>
      <c r="R144" s="158">
        <f t="shared" si="2"/>
        <v>0</v>
      </c>
      <c r="S144" s="158">
        <v>0</v>
      </c>
      <c r="T144" s="159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60" t="s">
        <v>136</v>
      </c>
      <c r="AT144" s="160" t="s">
        <v>190</v>
      </c>
      <c r="AU144" s="160" t="s">
        <v>85</v>
      </c>
      <c r="AY144" s="14" t="s">
        <v>119</v>
      </c>
      <c r="BE144" s="161">
        <f t="shared" si="4"/>
        <v>0</v>
      </c>
      <c r="BF144" s="161">
        <f t="shared" si="5"/>
        <v>417.22</v>
      </c>
      <c r="BG144" s="161">
        <f t="shared" si="6"/>
        <v>0</v>
      </c>
      <c r="BH144" s="161">
        <f t="shared" si="7"/>
        <v>0</v>
      </c>
      <c r="BI144" s="161">
        <f t="shared" si="8"/>
        <v>0</v>
      </c>
      <c r="BJ144" s="14" t="s">
        <v>85</v>
      </c>
      <c r="BK144" s="162">
        <f t="shared" si="9"/>
        <v>417.22</v>
      </c>
      <c r="BL144" s="14" t="s">
        <v>125</v>
      </c>
      <c r="BM144" s="160" t="s">
        <v>154</v>
      </c>
    </row>
    <row r="145" spans="1:65" s="2" customFormat="1" ht="33" customHeight="1">
      <c r="A145" s="26"/>
      <c r="B145" s="149"/>
      <c r="C145" s="150" t="s">
        <v>140</v>
      </c>
      <c r="D145" s="150" t="s">
        <v>121</v>
      </c>
      <c r="E145" s="151" t="s">
        <v>292</v>
      </c>
      <c r="F145" s="152" t="s">
        <v>293</v>
      </c>
      <c r="G145" s="153" t="s">
        <v>170</v>
      </c>
      <c r="H145" s="154">
        <v>0.97799999999999998</v>
      </c>
      <c r="I145" s="154">
        <v>34.802999999999997</v>
      </c>
      <c r="J145" s="154">
        <f t="shared" si="0"/>
        <v>34.036999999999999</v>
      </c>
      <c r="K145" s="155"/>
      <c r="L145" s="27"/>
      <c r="M145" s="156" t="s">
        <v>1</v>
      </c>
      <c r="N145" s="157" t="s">
        <v>35</v>
      </c>
      <c r="O145" s="158">
        <v>1.962</v>
      </c>
      <c r="P145" s="158">
        <f t="shared" si="1"/>
        <v>1.918836</v>
      </c>
      <c r="Q145" s="158">
        <v>0</v>
      </c>
      <c r="R145" s="158">
        <f t="shared" si="2"/>
        <v>0</v>
      </c>
      <c r="S145" s="158">
        <v>0</v>
      </c>
      <c r="T145" s="159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60" t="s">
        <v>125</v>
      </c>
      <c r="AT145" s="160" t="s">
        <v>121</v>
      </c>
      <c r="AU145" s="160" t="s">
        <v>85</v>
      </c>
      <c r="AY145" s="14" t="s">
        <v>119</v>
      </c>
      <c r="BE145" s="161">
        <f t="shared" si="4"/>
        <v>0</v>
      </c>
      <c r="BF145" s="161">
        <f t="shared" si="5"/>
        <v>34.036999999999999</v>
      </c>
      <c r="BG145" s="161">
        <f t="shared" si="6"/>
        <v>0</v>
      </c>
      <c r="BH145" s="161">
        <f t="shared" si="7"/>
        <v>0</v>
      </c>
      <c r="BI145" s="161">
        <f t="shared" si="8"/>
        <v>0</v>
      </c>
      <c r="BJ145" s="14" t="s">
        <v>85</v>
      </c>
      <c r="BK145" s="162">
        <f t="shared" si="9"/>
        <v>34.036999999999999</v>
      </c>
      <c r="BL145" s="14" t="s">
        <v>125</v>
      </c>
      <c r="BM145" s="160" t="s">
        <v>7</v>
      </c>
    </row>
    <row r="146" spans="1:65" s="12" customFormat="1" ht="22.9" customHeight="1">
      <c r="B146" s="137"/>
      <c r="D146" s="138" t="s">
        <v>68</v>
      </c>
      <c r="E146" s="147" t="s">
        <v>77</v>
      </c>
      <c r="F146" s="147" t="s">
        <v>120</v>
      </c>
      <c r="J146" s="148">
        <f>BK146</f>
        <v>226.56700000000001</v>
      </c>
      <c r="L146" s="137"/>
      <c r="M146" s="141"/>
      <c r="N146" s="142"/>
      <c r="O146" s="142"/>
      <c r="P146" s="143">
        <f>SUM(P147:P153)</f>
        <v>19.314510000000002</v>
      </c>
      <c r="Q146" s="142"/>
      <c r="R146" s="143">
        <f>SUM(R147:R153)</f>
        <v>0</v>
      </c>
      <c r="S146" s="142"/>
      <c r="T146" s="144">
        <f>SUM(T147:T153)</f>
        <v>0</v>
      </c>
      <c r="AR146" s="138" t="s">
        <v>77</v>
      </c>
      <c r="AT146" s="145" t="s">
        <v>68</v>
      </c>
      <c r="AU146" s="145" t="s">
        <v>77</v>
      </c>
      <c r="AY146" s="138" t="s">
        <v>119</v>
      </c>
      <c r="BK146" s="146">
        <f>SUM(BK147:BK153)</f>
        <v>226.56700000000001</v>
      </c>
    </row>
    <row r="147" spans="1:65" s="2" customFormat="1" ht="24.2" customHeight="1">
      <c r="A147" s="26"/>
      <c r="B147" s="149"/>
      <c r="C147" s="150" t="s">
        <v>157</v>
      </c>
      <c r="D147" s="150" t="s">
        <v>121</v>
      </c>
      <c r="E147" s="151" t="s">
        <v>294</v>
      </c>
      <c r="F147" s="152" t="s">
        <v>295</v>
      </c>
      <c r="G147" s="153" t="s">
        <v>176</v>
      </c>
      <c r="H147" s="154">
        <v>1</v>
      </c>
      <c r="I147" s="154">
        <v>23.847000000000001</v>
      </c>
      <c r="J147" s="154">
        <f t="shared" ref="J147:J153" si="10">ROUND(I147*H147,3)</f>
        <v>23.847000000000001</v>
      </c>
      <c r="K147" s="155"/>
      <c r="L147" s="27"/>
      <c r="M147" s="156" t="s">
        <v>1</v>
      </c>
      <c r="N147" s="157" t="s">
        <v>35</v>
      </c>
      <c r="O147" s="158">
        <v>1.9083000000000001</v>
      </c>
      <c r="P147" s="158">
        <f t="shared" ref="P147:P153" si="11">O147*H147</f>
        <v>1.9083000000000001</v>
      </c>
      <c r="Q147" s="158">
        <v>0</v>
      </c>
      <c r="R147" s="158">
        <f t="shared" ref="R147:R153" si="12">Q147*H147</f>
        <v>0</v>
      </c>
      <c r="S147" s="158">
        <v>0</v>
      </c>
      <c r="T147" s="159">
        <f t="shared" ref="T147:T153" si="13">S147*H147</f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60" t="s">
        <v>125</v>
      </c>
      <c r="AT147" s="160" t="s">
        <v>121</v>
      </c>
      <c r="AU147" s="160" t="s">
        <v>85</v>
      </c>
      <c r="AY147" s="14" t="s">
        <v>119</v>
      </c>
      <c r="BE147" s="161">
        <f t="shared" ref="BE147:BE153" si="14">IF(N147="základná",J147,0)</f>
        <v>0</v>
      </c>
      <c r="BF147" s="161">
        <f t="shared" ref="BF147:BF153" si="15">IF(N147="znížená",J147,0)</f>
        <v>23.847000000000001</v>
      </c>
      <c r="BG147" s="161">
        <f t="shared" ref="BG147:BG153" si="16">IF(N147="zákl. prenesená",J147,0)</f>
        <v>0</v>
      </c>
      <c r="BH147" s="161">
        <f t="shared" ref="BH147:BH153" si="17">IF(N147="zníž. prenesená",J147,0)</f>
        <v>0</v>
      </c>
      <c r="BI147" s="161">
        <f t="shared" ref="BI147:BI153" si="18">IF(N147="nulová",J147,0)</f>
        <v>0</v>
      </c>
      <c r="BJ147" s="14" t="s">
        <v>85</v>
      </c>
      <c r="BK147" s="162">
        <f t="shared" ref="BK147:BK153" si="19">ROUND(I147*H147,3)</f>
        <v>23.847000000000001</v>
      </c>
      <c r="BL147" s="14" t="s">
        <v>125</v>
      </c>
      <c r="BM147" s="160" t="s">
        <v>160</v>
      </c>
    </row>
    <row r="148" spans="1:65" s="2" customFormat="1" ht="24.2" customHeight="1">
      <c r="A148" s="26"/>
      <c r="B148" s="149"/>
      <c r="C148" s="150" t="s">
        <v>143</v>
      </c>
      <c r="D148" s="150" t="s">
        <v>121</v>
      </c>
      <c r="E148" s="151" t="s">
        <v>296</v>
      </c>
      <c r="F148" s="152" t="s">
        <v>297</v>
      </c>
      <c r="G148" s="153" t="s">
        <v>135</v>
      </c>
      <c r="H148" s="154">
        <v>3</v>
      </c>
      <c r="I148" s="154">
        <v>38.781999999999996</v>
      </c>
      <c r="J148" s="154">
        <f t="shared" si="10"/>
        <v>116.346</v>
      </c>
      <c r="K148" s="155"/>
      <c r="L148" s="27"/>
      <c r="M148" s="156" t="s">
        <v>1</v>
      </c>
      <c r="N148" s="157" t="s">
        <v>35</v>
      </c>
      <c r="O148" s="158">
        <v>3.1739999999999999</v>
      </c>
      <c r="P148" s="158">
        <f t="shared" si="11"/>
        <v>9.5220000000000002</v>
      </c>
      <c r="Q148" s="158">
        <v>0</v>
      </c>
      <c r="R148" s="158">
        <f t="shared" si="12"/>
        <v>0</v>
      </c>
      <c r="S148" s="158">
        <v>0</v>
      </c>
      <c r="T148" s="159">
        <f t="shared" si="1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60" t="s">
        <v>125</v>
      </c>
      <c r="AT148" s="160" t="s">
        <v>121</v>
      </c>
      <c r="AU148" s="160" t="s">
        <v>85</v>
      </c>
      <c r="AY148" s="14" t="s">
        <v>119</v>
      </c>
      <c r="BE148" s="161">
        <f t="shared" si="14"/>
        <v>0</v>
      </c>
      <c r="BF148" s="161">
        <f t="shared" si="15"/>
        <v>116.346</v>
      </c>
      <c r="BG148" s="161">
        <f t="shared" si="16"/>
        <v>0</v>
      </c>
      <c r="BH148" s="161">
        <f t="shared" si="17"/>
        <v>0</v>
      </c>
      <c r="BI148" s="161">
        <f t="shared" si="18"/>
        <v>0</v>
      </c>
      <c r="BJ148" s="14" t="s">
        <v>85</v>
      </c>
      <c r="BK148" s="162">
        <f t="shared" si="19"/>
        <v>116.346</v>
      </c>
      <c r="BL148" s="14" t="s">
        <v>125</v>
      </c>
      <c r="BM148" s="160" t="s">
        <v>163</v>
      </c>
    </row>
    <row r="149" spans="1:65" s="2" customFormat="1" ht="24.2" customHeight="1">
      <c r="A149" s="26"/>
      <c r="B149" s="149"/>
      <c r="C149" s="150" t="s">
        <v>164</v>
      </c>
      <c r="D149" s="150" t="s">
        <v>121</v>
      </c>
      <c r="E149" s="151" t="s">
        <v>298</v>
      </c>
      <c r="F149" s="152" t="s">
        <v>299</v>
      </c>
      <c r="G149" s="153" t="s">
        <v>135</v>
      </c>
      <c r="H149" s="154">
        <v>3</v>
      </c>
      <c r="I149" s="154">
        <v>1.508</v>
      </c>
      <c r="J149" s="154">
        <f t="shared" si="10"/>
        <v>4.524</v>
      </c>
      <c r="K149" s="155"/>
      <c r="L149" s="27"/>
      <c r="M149" s="156" t="s">
        <v>1</v>
      </c>
      <c r="N149" s="157" t="s">
        <v>35</v>
      </c>
      <c r="O149" s="158">
        <v>6.9000000000000006E-2</v>
      </c>
      <c r="P149" s="158">
        <f t="shared" si="11"/>
        <v>0.20700000000000002</v>
      </c>
      <c r="Q149" s="158">
        <v>0</v>
      </c>
      <c r="R149" s="158">
        <f t="shared" si="12"/>
        <v>0</v>
      </c>
      <c r="S149" s="158">
        <v>0</v>
      </c>
      <c r="T149" s="159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60" t="s">
        <v>125</v>
      </c>
      <c r="AT149" s="160" t="s">
        <v>121</v>
      </c>
      <c r="AU149" s="160" t="s">
        <v>85</v>
      </c>
      <c r="AY149" s="14" t="s">
        <v>119</v>
      </c>
      <c r="BE149" s="161">
        <f t="shared" si="14"/>
        <v>0</v>
      </c>
      <c r="BF149" s="161">
        <f t="shared" si="15"/>
        <v>4.524</v>
      </c>
      <c r="BG149" s="161">
        <f t="shared" si="16"/>
        <v>0</v>
      </c>
      <c r="BH149" s="161">
        <f t="shared" si="17"/>
        <v>0</v>
      </c>
      <c r="BI149" s="161">
        <f t="shared" si="18"/>
        <v>0</v>
      </c>
      <c r="BJ149" s="14" t="s">
        <v>85</v>
      </c>
      <c r="BK149" s="162">
        <f t="shared" si="19"/>
        <v>4.524</v>
      </c>
      <c r="BL149" s="14" t="s">
        <v>125</v>
      </c>
      <c r="BM149" s="160" t="s">
        <v>167</v>
      </c>
    </row>
    <row r="150" spans="1:65" s="2" customFormat="1" ht="16.5" customHeight="1">
      <c r="A150" s="26"/>
      <c r="B150" s="149"/>
      <c r="C150" s="150" t="s">
        <v>147</v>
      </c>
      <c r="D150" s="150" t="s">
        <v>121</v>
      </c>
      <c r="E150" s="151" t="s">
        <v>152</v>
      </c>
      <c r="F150" s="152" t="s">
        <v>153</v>
      </c>
      <c r="G150" s="153" t="s">
        <v>135</v>
      </c>
      <c r="H150" s="154">
        <v>3</v>
      </c>
      <c r="I150" s="154">
        <v>8.5609999999999999</v>
      </c>
      <c r="J150" s="154">
        <f t="shared" si="10"/>
        <v>25.683</v>
      </c>
      <c r="K150" s="155"/>
      <c r="L150" s="27"/>
      <c r="M150" s="156" t="s">
        <v>1</v>
      </c>
      <c r="N150" s="157" t="s">
        <v>35</v>
      </c>
      <c r="O150" s="158">
        <v>0.83199999999999996</v>
      </c>
      <c r="P150" s="158">
        <f t="shared" si="11"/>
        <v>2.496</v>
      </c>
      <c r="Q150" s="158">
        <v>0</v>
      </c>
      <c r="R150" s="158">
        <f t="shared" si="12"/>
        <v>0</v>
      </c>
      <c r="S150" s="158">
        <v>0</v>
      </c>
      <c r="T150" s="159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60" t="s">
        <v>125</v>
      </c>
      <c r="AT150" s="160" t="s">
        <v>121</v>
      </c>
      <c r="AU150" s="160" t="s">
        <v>85</v>
      </c>
      <c r="AY150" s="14" t="s">
        <v>119</v>
      </c>
      <c r="BE150" s="161">
        <f t="shared" si="14"/>
        <v>0</v>
      </c>
      <c r="BF150" s="161">
        <f t="shared" si="15"/>
        <v>25.683</v>
      </c>
      <c r="BG150" s="161">
        <f t="shared" si="16"/>
        <v>0</v>
      </c>
      <c r="BH150" s="161">
        <f t="shared" si="17"/>
        <v>0</v>
      </c>
      <c r="BI150" s="161">
        <f t="shared" si="18"/>
        <v>0</v>
      </c>
      <c r="BJ150" s="14" t="s">
        <v>85</v>
      </c>
      <c r="BK150" s="162">
        <f t="shared" si="19"/>
        <v>25.683</v>
      </c>
      <c r="BL150" s="14" t="s">
        <v>125</v>
      </c>
      <c r="BM150" s="160" t="s">
        <v>171</v>
      </c>
    </row>
    <row r="151" spans="1:65" s="2" customFormat="1" ht="24.2" customHeight="1">
      <c r="A151" s="26"/>
      <c r="B151" s="149"/>
      <c r="C151" s="150" t="s">
        <v>173</v>
      </c>
      <c r="D151" s="150" t="s">
        <v>121</v>
      </c>
      <c r="E151" s="151" t="s">
        <v>165</v>
      </c>
      <c r="F151" s="152" t="s">
        <v>166</v>
      </c>
      <c r="G151" s="153" t="s">
        <v>135</v>
      </c>
      <c r="H151" s="154">
        <v>3</v>
      </c>
      <c r="I151" s="154">
        <v>11.43</v>
      </c>
      <c r="J151" s="154">
        <f t="shared" si="10"/>
        <v>34.29</v>
      </c>
      <c r="K151" s="155"/>
      <c r="L151" s="27"/>
      <c r="M151" s="156" t="s">
        <v>1</v>
      </c>
      <c r="N151" s="157" t="s">
        <v>35</v>
      </c>
      <c r="O151" s="158">
        <v>1.0860000000000001</v>
      </c>
      <c r="P151" s="158">
        <f t="shared" si="11"/>
        <v>3.258</v>
      </c>
      <c r="Q151" s="158">
        <v>0</v>
      </c>
      <c r="R151" s="158">
        <f t="shared" si="12"/>
        <v>0</v>
      </c>
      <c r="S151" s="158">
        <v>0</v>
      </c>
      <c r="T151" s="159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60" t="s">
        <v>125</v>
      </c>
      <c r="AT151" s="160" t="s">
        <v>121</v>
      </c>
      <c r="AU151" s="160" t="s">
        <v>85</v>
      </c>
      <c r="AY151" s="14" t="s">
        <v>119</v>
      </c>
      <c r="BE151" s="161">
        <f t="shared" si="14"/>
        <v>0</v>
      </c>
      <c r="BF151" s="161">
        <f t="shared" si="15"/>
        <v>34.29</v>
      </c>
      <c r="BG151" s="161">
        <f t="shared" si="16"/>
        <v>0</v>
      </c>
      <c r="BH151" s="161">
        <f t="shared" si="17"/>
        <v>0</v>
      </c>
      <c r="BI151" s="161">
        <f t="shared" si="18"/>
        <v>0</v>
      </c>
      <c r="BJ151" s="14" t="s">
        <v>85</v>
      </c>
      <c r="BK151" s="162">
        <f t="shared" si="19"/>
        <v>34.29</v>
      </c>
      <c r="BL151" s="14" t="s">
        <v>125</v>
      </c>
      <c r="BM151" s="160" t="s">
        <v>177</v>
      </c>
    </row>
    <row r="152" spans="1:65" s="2" customFormat="1" ht="21.75" customHeight="1">
      <c r="A152" s="26"/>
      <c r="B152" s="149"/>
      <c r="C152" s="150" t="s">
        <v>150</v>
      </c>
      <c r="D152" s="150" t="s">
        <v>121</v>
      </c>
      <c r="E152" s="151" t="s">
        <v>300</v>
      </c>
      <c r="F152" s="152" t="s">
        <v>301</v>
      </c>
      <c r="G152" s="153" t="s">
        <v>124</v>
      </c>
      <c r="H152" s="154">
        <v>7.65</v>
      </c>
      <c r="I152" s="154">
        <v>0.39400000000000002</v>
      </c>
      <c r="J152" s="154">
        <f t="shared" si="10"/>
        <v>3.0139999999999998</v>
      </c>
      <c r="K152" s="155"/>
      <c r="L152" s="27"/>
      <c r="M152" s="156" t="s">
        <v>1</v>
      </c>
      <c r="N152" s="157" t="s">
        <v>35</v>
      </c>
      <c r="O152" s="158">
        <v>1.7000000000000001E-2</v>
      </c>
      <c r="P152" s="158">
        <f t="shared" si="11"/>
        <v>0.13005000000000003</v>
      </c>
      <c r="Q152" s="158">
        <v>0</v>
      </c>
      <c r="R152" s="158">
        <f t="shared" si="12"/>
        <v>0</v>
      </c>
      <c r="S152" s="158">
        <v>0</v>
      </c>
      <c r="T152" s="159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60" t="s">
        <v>125</v>
      </c>
      <c r="AT152" s="160" t="s">
        <v>121</v>
      </c>
      <c r="AU152" s="160" t="s">
        <v>85</v>
      </c>
      <c r="AY152" s="14" t="s">
        <v>119</v>
      </c>
      <c r="BE152" s="161">
        <f t="shared" si="14"/>
        <v>0</v>
      </c>
      <c r="BF152" s="161">
        <f t="shared" si="15"/>
        <v>3.0139999999999998</v>
      </c>
      <c r="BG152" s="161">
        <f t="shared" si="16"/>
        <v>0</v>
      </c>
      <c r="BH152" s="161">
        <f t="shared" si="17"/>
        <v>0</v>
      </c>
      <c r="BI152" s="161">
        <f t="shared" si="18"/>
        <v>0</v>
      </c>
      <c r="BJ152" s="14" t="s">
        <v>85</v>
      </c>
      <c r="BK152" s="162">
        <f t="shared" si="19"/>
        <v>3.0139999999999998</v>
      </c>
      <c r="BL152" s="14" t="s">
        <v>125</v>
      </c>
      <c r="BM152" s="160" t="s">
        <v>181</v>
      </c>
    </row>
    <row r="153" spans="1:65" s="2" customFormat="1" ht="24.2" customHeight="1">
      <c r="A153" s="26"/>
      <c r="B153" s="149"/>
      <c r="C153" s="150" t="s">
        <v>182</v>
      </c>
      <c r="D153" s="150" t="s">
        <v>121</v>
      </c>
      <c r="E153" s="151" t="s">
        <v>302</v>
      </c>
      <c r="F153" s="152" t="s">
        <v>303</v>
      </c>
      <c r="G153" s="153" t="s">
        <v>135</v>
      </c>
      <c r="H153" s="154">
        <v>1.53</v>
      </c>
      <c r="I153" s="154">
        <v>12.329000000000001</v>
      </c>
      <c r="J153" s="154">
        <f t="shared" si="10"/>
        <v>18.863</v>
      </c>
      <c r="K153" s="155"/>
      <c r="L153" s="27"/>
      <c r="M153" s="156" t="s">
        <v>1</v>
      </c>
      <c r="N153" s="157" t="s">
        <v>35</v>
      </c>
      <c r="O153" s="158">
        <v>1.1719999999999999</v>
      </c>
      <c r="P153" s="158">
        <f t="shared" si="11"/>
        <v>1.7931599999999999</v>
      </c>
      <c r="Q153" s="158">
        <v>0</v>
      </c>
      <c r="R153" s="158">
        <f t="shared" si="12"/>
        <v>0</v>
      </c>
      <c r="S153" s="158">
        <v>0</v>
      </c>
      <c r="T153" s="159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60" t="s">
        <v>125</v>
      </c>
      <c r="AT153" s="160" t="s">
        <v>121</v>
      </c>
      <c r="AU153" s="160" t="s">
        <v>85</v>
      </c>
      <c r="AY153" s="14" t="s">
        <v>119</v>
      </c>
      <c r="BE153" s="161">
        <f t="shared" si="14"/>
        <v>0</v>
      </c>
      <c r="BF153" s="161">
        <f t="shared" si="15"/>
        <v>18.863</v>
      </c>
      <c r="BG153" s="161">
        <f t="shared" si="16"/>
        <v>0</v>
      </c>
      <c r="BH153" s="161">
        <f t="shared" si="17"/>
        <v>0</v>
      </c>
      <c r="BI153" s="161">
        <f t="shared" si="18"/>
        <v>0</v>
      </c>
      <c r="BJ153" s="14" t="s">
        <v>85</v>
      </c>
      <c r="BK153" s="162">
        <f t="shared" si="19"/>
        <v>18.863</v>
      </c>
      <c r="BL153" s="14" t="s">
        <v>125</v>
      </c>
      <c r="BM153" s="160" t="s">
        <v>185</v>
      </c>
    </row>
    <row r="154" spans="1:65" s="12" customFormat="1" ht="22.9" customHeight="1">
      <c r="B154" s="137"/>
      <c r="D154" s="138" t="s">
        <v>68</v>
      </c>
      <c r="E154" s="147" t="s">
        <v>85</v>
      </c>
      <c r="F154" s="147" t="s">
        <v>304</v>
      </c>
      <c r="J154" s="148">
        <f>BK154</f>
        <v>890.73599999999999</v>
      </c>
      <c r="L154" s="137"/>
      <c r="M154" s="141"/>
      <c r="N154" s="142"/>
      <c r="O154" s="142"/>
      <c r="P154" s="143">
        <f>SUM(P155:P156)</f>
        <v>51.585999999999999</v>
      </c>
      <c r="Q154" s="142"/>
      <c r="R154" s="143">
        <f>SUM(R155:R156)</f>
        <v>0</v>
      </c>
      <c r="S154" s="142"/>
      <c r="T154" s="144">
        <f>SUM(T155:T156)</f>
        <v>0</v>
      </c>
      <c r="AR154" s="138" t="s">
        <v>77</v>
      </c>
      <c r="AT154" s="145" t="s">
        <v>68</v>
      </c>
      <c r="AU154" s="145" t="s">
        <v>77</v>
      </c>
      <c r="AY154" s="138" t="s">
        <v>119</v>
      </c>
      <c r="BK154" s="146">
        <f>SUM(BK155:BK156)</f>
        <v>890.73599999999999</v>
      </c>
    </row>
    <row r="155" spans="1:65" s="2" customFormat="1" ht="24.2" customHeight="1">
      <c r="A155" s="26"/>
      <c r="B155" s="149"/>
      <c r="C155" s="150" t="s">
        <v>154</v>
      </c>
      <c r="D155" s="150" t="s">
        <v>121</v>
      </c>
      <c r="E155" s="151" t="s">
        <v>305</v>
      </c>
      <c r="F155" s="152" t="s">
        <v>306</v>
      </c>
      <c r="G155" s="153" t="s">
        <v>124</v>
      </c>
      <c r="H155" s="154">
        <v>163.15</v>
      </c>
      <c r="I155" s="154">
        <v>5.45</v>
      </c>
      <c r="J155" s="154">
        <f>ROUND(I155*H155,3)</f>
        <v>889.16800000000001</v>
      </c>
      <c r="K155" s="155"/>
      <c r="L155" s="27"/>
      <c r="M155" s="156" t="s">
        <v>1</v>
      </c>
      <c r="N155" s="157" t="s">
        <v>35</v>
      </c>
      <c r="O155" s="158">
        <v>0.316</v>
      </c>
      <c r="P155" s="158">
        <f>O155*H155</f>
        <v>51.555399999999999</v>
      </c>
      <c r="Q155" s="158">
        <v>0</v>
      </c>
      <c r="R155" s="158">
        <f>Q155*H155</f>
        <v>0</v>
      </c>
      <c r="S155" s="158">
        <v>0</v>
      </c>
      <c r="T155" s="159">
        <f>S155*H155</f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60" t="s">
        <v>125</v>
      </c>
      <c r="AT155" s="160" t="s">
        <v>121</v>
      </c>
      <c r="AU155" s="160" t="s">
        <v>85</v>
      </c>
      <c r="AY155" s="14" t="s">
        <v>119</v>
      </c>
      <c r="BE155" s="161">
        <f>IF(N155="základná",J155,0)</f>
        <v>0</v>
      </c>
      <c r="BF155" s="161">
        <f>IF(N155="znížená",J155,0)</f>
        <v>889.16800000000001</v>
      </c>
      <c r="BG155" s="161">
        <f>IF(N155="zákl. prenesená",J155,0)</f>
        <v>0</v>
      </c>
      <c r="BH155" s="161">
        <f>IF(N155="zníž. prenesená",J155,0)</f>
        <v>0</v>
      </c>
      <c r="BI155" s="161">
        <f>IF(N155="nulová",J155,0)</f>
        <v>0</v>
      </c>
      <c r="BJ155" s="14" t="s">
        <v>85</v>
      </c>
      <c r="BK155" s="162">
        <f>ROUND(I155*H155,3)</f>
        <v>889.16800000000001</v>
      </c>
      <c r="BL155" s="14" t="s">
        <v>125</v>
      </c>
      <c r="BM155" s="160" t="s">
        <v>188</v>
      </c>
    </row>
    <row r="156" spans="1:65" s="2" customFormat="1" ht="33" customHeight="1">
      <c r="A156" s="26"/>
      <c r="B156" s="149"/>
      <c r="C156" s="150" t="s">
        <v>189</v>
      </c>
      <c r="D156" s="150" t="s">
        <v>121</v>
      </c>
      <c r="E156" s="151" t="s">
        <v>307</v>
      </c>
      <c r="F156" s="152" t="s">
        <v>308</v>
      </c>
      <c r="G156" s="153" t="s">
        <v>124</v>
      </c>
      <c r="H156" s="154">
        <v>7.65</v>
      </c>
      <c r="I156" s="154">
        <v>0.20499999999999999</v>
      </c>
      <c r="J156" s="154">
        <f>ROUND(I156*H156,3)</f>
        <v>1.5680000000000001</v>
      </c>
      <c r="K156" s="155"/>
      <c r="L156" s="27"/>
      <c r="M156" s="156" t="s">
        <v>1</v>
      </c>
      <c r="N156" s="157" t="s">
        <v>35</v>
      </c>
      <c r="O156" s="158">
        <v>4.0000000000000001E-3</v>
      </c>
      <c r="P156" s="158">
        <f>O156*H156</f>
        <v>3.0600000000000002E-2</v>
      </c>
      <c r="Q156" s="158">
        <v>0</v>
      </c>
      <c r="R156" s="158">
        <f>Q156*H156</f>
        <v>0</v>
      </c>
      <c r="S156" s="158">
        <v>0</v>
      </c>
      <c r="T156" s="159">
        <f>S156*H156</f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60" t="s">
        <v>125</v>
      </c>
      <c r="AT156" s="160" t="s">
        <v>121</v>
      </c>
      <c r="AU156" s="160" t="s">
        <v>85</v>
      </c>
      <c r="AY156" s="14" t="s">
        <v>119</v>
      </c>
      <c r="BE156" s="161">
        <f>IF(N156="základná",J156,0)</f>
        <v>0</v>
      </c>
      <c r="BF156" s="161">
        <f>IF(N156="znížená",J156,0)</f>
        <v>1.5680000000000001</v>
      </c>
      <c r="BG156" s="161">
        <f>IF(N156="zákl. prenesená",J156,0)</f>
        <v>0</v>
      </c>
      <c r="BH156" s="161">
        <f>IF(N156="zníž. prenesená",J156,0)</f>
        <v>0</v>
      </c>
      <c r="BI156" s="161">
        <f>IF(N156="nulová",J156,0)</f>
        <v>0</v>
      </c>
      <c r="BJ156" s="14" t="s">
        <v>85</v>
      </c>
      <c r="BK156" s="162">
        <f>ROUND(I156*H156,3)</f>
        <v>1.5680000000000001</v>
      </c>
      <c r="BL156" s="14" t="s">
        <v>125</v>
      </c>
      <c r="BM156" s="160" t="s">
        <v>193</v>
      </c>
    </row>
    <row r="157" spans="1:65" s="12" customFormat="1" ht="22.9" customHeight="1">
      <c r="B157" s="137"/>
      <c r="D157" s="138" t="s">
        <v>68</v>
      </c>
      <c r="E157" s="147" t="s">
        <v>129</v>
      </c>
      <c r="F157" s="147" t="s">
        <v>172</v>
      </c>
      <c r="J157" s="148">
        <f>BK157</f>
        <v>2464.4589999999998</v>
      </c>
      <c r="L157" s="137"/>
      <c r="M157" s="141"/>
      <c r="N157" s="142"/>
      <c r="O157" s="142"/>
      <c r="P157" s="143">
        <f>SUM(P158:P163)</f>
        <v>113.8061967</v>
      </c>
      <c r="Q157" s="142"/>
      <c r="R157" s="143">
        <f>SUM(R158:R163)</f>
        <v>4.4294752144440004</v>
      </c>
      <c r="S157" s="142"/>
      <c r="T157" s="144">
        <f>SUM(T158:T163)</f>
        <v>0</v>
      </c>
      <c r="AR157" s="138" t="s">
        <v>77</v>
      </c>
      <c r="AT157" s="145" t="s">
        <v>68</v>
      </c>
      <c r="AU157" s="145" t="s">
        <v>77</v>
      </c>
      <c r="AY157" s="138" t="s">
        <v>119</v>
      </c>
      <c r="BK157" s="146">
        <f>SUM(BK158:BK163)</f>
        <v>2464.4589999999998</v>
      </c>
    </row>
    <row r="158" spans="1:65" s="2" customFormat="1" ht="33" customHeight="1">
      <c r="A158" s="26"/>
      <c r="B158" s="149"/>
      <c r="C158" s="150" t="s">
        <v>7</v>
      </c>
      <c r="D158" s="150" t="s">
        <v>121</v>
      </c>
      <c r="E158" s="151" t="s">
        <v>309</v>
      </c>
      <c r="F158" s="152" t="s">
        <v>310</v>
      </c>
      <c r="G158" s="153" t="s">
        <v>135</v>
      </c>
      <c r="H158" s="154">
        <v>1.53</v>
      </c>
      <c r="I158" s="154">
        <v>96.971999999999994</v>
      </c>
      <c r="J158" s="154">
        <f t="shared" ref="J158:J163" si="20">ROUND(I158*H158,3)</f>
        <v>148.36699999999999</v>
      </c>
      <c r="K158" s="155"/>
      <c r="L158" s="27"/>
      <c r="M158" s="156" t="s">
        <v>1</v>
      </c>
      <c r="N158" s="157" t="s">
        <v>35</v>
      </c>
      <c r="O158" s="158">
        <v>0.64554999999999996</v>
      </c>
      <c r="P158" s="158">
        <f t="shared" ref="P158:P163" si="21">O158*H158</f>
        <v>0.98769149999999994</v>
      </c>
      <c r="Q158" s="158">
        <v>2.415718</v>
      </c>
      <c r="R158" s="158">
        <f t="shared" ref="R158:R163" si="22">Q158*H158</f>
        <v>3.69604854</v>
      </c>
      <c r="S158" s="158">
        <v>0</v>
      </c>
      <c r="T158" s="159">
        <f t="shared" ref="T158:T163" si="23">S158*H158</f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60" t="s">
        <v>125</v>
      </c>
      <c r="AT158" s="160" t="s">
        <v>121</v>
      </c>
      <c r="AU158" s="160" t="s">
        <v>85</v>
      </c>
      <c r="AY158" s="14" t="s">
        <v>119</v>
      </c>
      <c r="BE158" s="161">
        <f t="shared" ref="BE158:BE163" si="24">IF(N158="základná",J158,0)</f>
        <v>0</v>
      </c>
      <c r="BF158" s="161">
        <f t="shared" ref="BF158:BF163" si="25">IF(N158="znížená",J158,0)</f>
        <v>148.36699999999999</v>
      </c>
      <c r="BG158" s="161">
        <f t="shared" ref="BG158:BG163" si="26">IF(N158="zákl. prenesená",J158,0)</f>
        <v>0</v>
      </c>
      <c r="BH158" s="161">
        <f t="shared" ref="BH158:BH163" si="27">IF(N158="zníž. prenesená",J158,0)</f>
        <v>0</v>
      </c>
      <c r="BI158" s="161">
        <f t="shared" ref="BI158:BI163" si="28">IF(N158="nulová",J158,0)</f>
        <v>0</v>
      </c>
      <c r="BJ158" s="14" t="s">
        <v>85</v>
      </c>
      <c r="BK158" s="162">
        <f t="shared" ref="BK158:BK163" si="29">ROUND(I158*H158,3)</f>
        <v>148.36699999999999</v>
      </c>
      <c r="BL158" s="14" t="s">
        <v>125</v>
      </c>
      <c r="BM158" s="160" t="s">
        <v>196</v>
      </c>
    </row>
    <row r="159" spans="1:65" s="2" customFormat="1" ht="24.2" customHeight="1">
      <c r="A159" s="26"/>
      <c r="B159" s="149"/>
      <c r="C159" s="150" t="s">
        <v>197</v>
      </c>
      <c r="D159" s="150" t="s">
        <v>121</v>
      </c>
      <c r="E159" s="151" t="s">
        <v>311</v>
      </c>
      <c r="F159" s="152" t="s">
        <v>312</v>
      </c>
      <c r="G159" s="153" t="s">
        <v>124</v>
      </c>
      <c r="H159" s="154">
        <v>10.38</v>
      </c>
      <c r="I159" s="154">
        <v>23.361999999999998</v>
      </c>
      <c r="J159" s="154">
        <f t="shared" si="20"/>
        <v>242.49799999999999</v>
      </c>
      <c r="K159" s="155"/>
      <c r="L159" s="27"/>
      <c r="M159" s="156" t="s">
        <v>1</v>
      </c>
      <c r="N159" s="157" t="s">
        <v>35</v>
      </c>
      <c r="O159" s="158">
        <v>0.87526999999999999</v>
      </c>
      <c r="P159" s="158">
        <f t="shared" si="21"/>
        <v>9.0853026000000003</v>
      </c>
      <c r="Q159" s="158">
        <v>5.4388086799999999E-2</v>
      </c>
      <c r="R159" s="158">
        <f t="shared" si="22"/>
        <v>0.56454834098400009</v>
      </c>
      <c r="S159" s="158">
        <v>0</v>
      </c>
      <c r="T159" s="159">
        <f t="shared" si="2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60" t="s">
        <v>125</v>
      </c>
      <c r="AT159" s="160" t="s">
        <v>121</v>
      </c>
      <c r="AU159" s="160" t="s">
        <v>85</v>
      </c>
      <c r="AY159" s="14" t="s">
        <v>119</v>
      </c>
      <c r="BE159" s="161">
        <f t="shared" si="24"/>
        <v>0</v>
      </c>
      <c r="BF159" s="161">
        <f t="shared" si="25"/>
        <v>242.49799999999999</v>
      </c>
      <c r="BG159" s="161">
        <f t="shared" si="26"/>
        <v>0</v>
      </c>
      <c r="BH159" s="161">
        <f t="shared" si="27"/>
        <v>0</v>
      </c>
      <c r="BI159" s="161">
        <f t="shared" si="28"/>
        <v>0</v>
      </c>
      <c r="BJ159" s="14" t="s">
        <v>85</v>
      </c>
      <c r="BK159" s="162">
        <f t="shared" si="29"/>
        <v>242.49799999999999</v>
      </c>
      <c r="BL159" s="14" t="s">
        <v>125</v>
      </c>
      <c r="BM159" s="160" t="s">
        <v>200</v>
      </c>
    </row>
    <row r="160" spans="1:65" s="2" customFormat="1" ht="24.2" customHeight="1">
      <c r="A160" s="26"/>
      <c r="B160" s="149"/>
      <c r="C160" s="150" t="s">
        <v>160</v>
      </c>
      <c r="D160" s="150" t="s">
        <v>121</v>
      </c>
      <c r="E160" s="151" t="s">
        <v>313</v>
      </c>
      <c r="F160" s="152" t="s">
        <v>314</v>
      </c>
      <c r="G160" s="153" t="s">
        <v>124</v>
      </c>
      <c r="H160" s="154">
        <v>10.38</v>
      </c>
      <c r="I160" s="154">
        <v>11.058999999999999</v>
      </c>
      <c r="J160" s="154">
        <f t="shared" si="20"/>
        <v>114.792</v>
      </c>
      <c r="K160" s="155"/>
      <c r="L160" s="27"/>
      <c r="M160" s="156" t="s">
        <v>1</v>
      </c>
      <c r="N160" s="157" t="s">
        <v>35</v>
      </c>
      <c r="O160" s="158">
        <v>0.46800000000000003</v>
      </c>
      <c r="P160" s="158">
        <f t="shared" si="21"/>
        <v>4.8578400000000004</v>
      </c>
      <c r="Q160" s="158">
        <v>0</v>
      </c>
      <c r="R160" s="158">
        <f t="shared" si="22"/>
        <v>0</v>
      </c>
      <c r="S160" s="158">
        <v>0</v>
      </c>
      <c r="T160" s="159">
        <f t="shared" si="2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60" t="s">
        <v>125</v>
      </c>
      <c r="AT160" s="160" t="s">
        <v>121</v>
      </c>
      <c r="AU160" s="160" t="s">
        <v>85</v>
      </c>
      <c r="AY160" s="14" t="s">
        <v>119</v>
      </c>
      <c r="BE160" s="161">
        <f t="shared" si="24"/>
        <v>0</v>
      </c>
      <c r="BF160" s="161">
        <f t="shared" si="25"/>
        <v>114.792</v>
      </c>
      <c r="BG160" s="161">
        <f t="shared" si="26"/>
        <v>0</v>
      </c>
      <c r="BH160" s="161">
        <f t="shared" si="27"/>
        <v>0</v>
      </c>
      <c r="BI160" s="161">
        <f t="shared" si="28"/>
        <v>0</v>
      </c>
      <c r="BJ160" s="14" t="s">
        <v>85</v>
      </c>
      <c r="BK160" s="162">
        <f t="shared" si="29"/>
        <v>114.792</v>
      </c>
      <c r="BL160" s="14" t="s">
        <v>125</v>
      </c>
      <c r="BM160" s="160" t="s">
        <v>204</v>
      </c>
    </row>
    <row r="161" spans="1:65" s="2" customFormat="1" ht="24.2" customHeight="1">
      <c r="A161" s="26"/>
      <c r="B161" s="149"/>
      <c r="C161" s="150" t="s">
        <v>205</v>
      </c>
      <c r="D161" s="150" t="s">
        <v>121</v>
      </c>
      <c r="E161" s="151" t="s">
        <v>315</v>
      </c>
      <c r="F161" s="152" t="s">
        <v>316</v>
      </c>
      <c r="G161" s="153" t="s">
        <v>170</v>
      </c>
      <c r="H161" s="154">
        <v>4.0000000000000001E-3</v>
      </c>
      <c r="I161" s="154">
        <v>2220.1089999999999</v>
      </c>
      <c r="J161" s="154">
        <f t="shared" si="20"/>
        <v>8.8800000000000008</v>
      </c>
      <c r="K161" s="155"/>
      <c r="L161" s="27"/>
      <c r="M161" s="156" t="s">
        <v>1</v>
      </c>
      <c r="N161" s="157" t="s">
        <v>35</v>
      </c>
      <c r="O161" s="158">
        <v>53.377249999999997</v>
      </c>
      <c r="P161" s="158">
        <f t="shared" si="21"/>
        <v>0.213509</v>
      </c>
      <c r="Q161" s="158">
        <v>1.012567767</v>
      </c>
      <c r="R161" s="158">
        <f t="shared" si="22"/>
        <v>4.050271068E-3</v>
      </c>
      <c r="S161" s="158">
        <v>0</v>
      </c>
      <c r="T161" s="159">
        <f t="shared" si="2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60" t="s">
        <v>125</v>
      </c>
      <c r="AT161" s="160" t="s">
        <v>121</v>
      </c>
      <c r="AU161" s="160" t="s">
        <v>85</v>
      </c>
      <c r="AY161" s="14" t="s">
        <v>119</v>
      </c>
      <c r="BE161" s="161">
        <f t="shared" si="24"/>
        <v>0</v>
      </c>
      <c r="BF161" s="161">
        <f t="shared" si="25"/>
        <v>8.8800000000000008</v>
      </c>
      <c r="BG161" s="161">
        <f t="shared" si="26"/>
        <v>0</v>
      </c>
      <c r="BH161" s="161">
        <f t="shared" si="27"/>
        <v>0</v>
      </c>
      <c r="BI161" s="161">
        <f t="shared" si="28"/>
        <v>0</v>
      </c>
      <c r="BJ161" s="14" t="s">
        <v>85</v>
      </c>
      <c r="BK161" s="162">
        <f t="shared" si="29"/>
        <v>8.8800000000000008</v>
      </c>
      <c r="BL161" s="14" t="s">
        <v>125</v>
      </c>
      <c r="BM161" s="160" t="s">
        <v>208</v>
      </c>
    </row>
    <row r="162" spans="1:65" s="2" customFormat="1" ht="37.9" customHeight="1">
      <c r="A162" s="26"/>
      <c r="B162" s="149"/>
      <c r="C162" s="150" t="s">
        <v>163</v>
      </c>
      <c r="D162" s="150" t="s">
        <v>121</v>
      </c>
      <c r="E162" s="151" t="s">
        <v>317</v>
      </c>
      <c r="F162" s="152" t="s">
        <v>318</v>
      </c>
      <c r="G162" s="153" t="s">
        <v>124</v>
      </c>
      <c r="H162" s="154">
        <v>3.06</v>
      </c>
      <c r="I162" s="154">
        <v>5.73</v>
      </c>
      <c r="J162" s="154">
        <f t="shared" si="20"/>
        <v>17.533999999999999</v>
      </c>
      <c r="K162" s="155"/>
      <c r="L162" s="27"/>
      <c r="M162" s="156" t="s">
        <v>1</v>
      </c>
      <c r="N162" s="157" t="s">
        <v>35</v>
      </c>
      <c r="O162" s="158">
        <v>3.916E-2</v>
      </c>
      <c r="P162" s="158">
        <f t="shared" si="21"/>
        <v>0.11982960000000001</v>
      </c>
      <c r="Q162" s="158">
        <v>3.52441E-3</v>
      </c>
      <c r="R162" s="158">
        <f t="shared" si="22"/>
        <v>1.07846946E-2</v>
      </c>
      <c r="S162" s="158">
        <v>0</v>
      </c>
      <c r="T162" s="159">
        <f t="shared" si="2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60" t="s">
        <v>125</v>
      </c>
      <c r="AT162" s="160" t="s">
        <v>121</v>
      </c>
      <c r="AU162" s="160" t="s">
        <v>85</v>
      </c>
      <c r="AY162" s="14" t="s">
        <v>119</v>
      </c>
      <c r="BE162" s="161">
        <f t="shared" si="24"/>
        <v>0</v>
      </c>
      <c r="BF162" s="161">
        <f t="shared" si="25"/>
        <v>17.533999999999999</v>
      </c>
      <c r="BG162" s="161">
        <f t="shared" si="26"/>
        <v>0</v>
      </c>
      <c r="BH162" s="161">
        <f t="shared" si="27"/>
        <v>0</v>
      </c>
      <c r="BI162" s="161">
        <f t="shared" si="28"/>
        <v>0</v>
      </c>
      <c r="BJ162" s="14" t="s">
        <v>85</v>
      </c>
      <c r="BK162" s="162">
        <f t="shared" si="29"/>
        <v>17.533999999999999</v>
      </c>
      <c r="BL162" s="14" t="s">
        <v>125</v>
      </c>
      <c r="BM162" s="160" t="s">
        <v>211</v>
      </c>
    </row>
    <row r="163" spans="1:65" s="2" customFormat="1" ht="33" customHeight="1">
      <c r="A163" s="26"/>
      <c r="B163" s="149"/>
      <c r="C163" s="150" t="s">
        <v>212</v>
      </c>
      <c r="D163" s="150" t="s">
        <v>121</v>
      </c>
      <c r="E163" s="151" t="s">
        <v>319</v>
      </c>
      <c r="F163" s="152" t="s">
        <v>320</v>
      </c>
      <c r="G163" s="153" t="s">
        <v>128</v>
      </c>
      <c r="H163" s="154">
        <v>54.776000000000003</v>
      </c>
      <c r="I163" s="154">
        <v>35.277999999999999</v>
      </c>
      <c r="J163" s="154">
        <f t="shared" si="20"/>
        <v>1932.3879999999999</v>
      </c>
      <c r="K163" s="155"/>
      <c r="L163" s="27"/>
      <c r="M163" s="156" t="s">
        <v>1</v>
      </c>
      <c r="N163" s="157" t="s">
        <v>35</v>
      </c>
      <c r="O163" s="158">
        <v>1.7989999999999999</v>
      </c>
      <c r="P163" s="158">
        <f t="shared" si="21"/>
        <v>98.542023999999998</v>
      </c>
      <c r="Q163" s="158">
        <v>2.812242E-3</v>
      </c>
      <c r="R163" s="158">
        <f t="shared" si="22"/>
        <v>0.15404336779200001</v>
      </c>
      <c r="S163" s="158">
        <v>0</v>
      </c>
      <c r="T163" s="159">
        <f t="shared" si="2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60" t="s">
        <v>125</v>
      </c>
      <c r="AT163" s="160" t="s">
        <v>121</v>
      </c>
      <c r="AU163" s="160" t="s">
        <v>85</v>
      </c>
      <c r="AY163" s="14" t="s">
        <v>119</v>
      </c>
      <c r="BE163" s="161">
        <f t="shared" si="24"/>
        <v>0</v>
      </c>
      <c r="BF163" s="161">
        <f t="shared" si="25"/>
        <v>1932.3879999999999</v>
      </c>
      <c r="BG163" s="161">
        <f t="shared" si="26"/>
        <v>0</v>
      </c>
      <c r="BH163" s="161">
        <f t="shared" si="27"/>
        <v>0</v>
      </c>
      <c r="BI163" s="161">
        <f t="shared" si="28"/>
        <v>0</v>
      </c>
      <c r="BJ163" s="14" t="s">
        <v>85</v>
      </c>
      <c r="BK163" s="162">
        <f t="shared" si="29"/>
        <v>1932.3879999999999</v>
      </c>
      <c r="BL163" s="14" t="s">
        <v>125</v>
      </c>
      <c r="BM163" s="160" t="s">
        <v>215</v>
      </c>
    </row>
    <row r="164" spans="1:65" s="12" customFormat="1" ht="22.9" customHeight="1">
      <c r="B164" s="137"/>
      <c r="D164" s="138" t="s">
        <v>68</v>
      </c>
      <c r="E164" s="147" t="s">
        <v>136</v>
      </c>
      <c r="F164" s="147" t="s">
        <v>321</v>
      </c>
      <c r="J164" s="148">
        <f>BK164</f>
        <v>19.326000000000001</v>
      </c>
      <c r="L164" s="137"/>
      <c r="M164" s="141"/>
      <c r="N164" s="142"/>
      <c r="O164" s="142"/>
      <c r="P164" s="143">
        <f>SUM(P165:P166)</f>
        <v>0</v>
      </c>
      <c r="Q164" s="142"/>
      <c r="R164" s="143">
        <f>SUM(R165:R166)</f>
        <v>3.7799999999999999E-3</v>
      </c>
      <c r="S164" s="142"/>
      <c r="T164" s="144">
        <f>SUM(T165:T166)</f>
        <v>0</v>
      </c>
      <c r="AR164" s="138" t="s">
        <v>77</v>
      </c>
      <c r="AT164" s="145" t="s">
        <v>68</v>
      </c>
      <c r="AU164" s="145" t="s">
        <v>77</v>
      </c>
      <c r="AY164" s="138" t="s">
        <v>119</v>
      </c>
      <c r="BK164" s="146">
        <f>SUM(BK165:BK166)</f>
        <v>19.326000000000001</v>
      </c>
    </row>
    <row r="165" spans="1:65" s="2" customFormat="1" ht="16.5" customHeight="1">
      <c r="A165" s="26"/>
      <c r="B165" s="149"/>
      <c r="C165" s="150" t="s">
        <v>167</v>
      </c>
      <c r="D165" s="150" t="s">
        <v>121</v>
      </c>
      <c r="E165" s="151" t="s">
        <v>322</v>
      </c>
      <c r="F165" s="152" t="s">
        <v>323</v>
      </c>
      <c r="G165" s="153" t="s">
        <v>128</v>
      </c>
      <c r="H165" s="154">
        <v>1</v>
      </c>
      <c r="I165" s="154">
        <v>2.524</v>
      </c>
      <c r="J165" s="154">
        <f>ROUND(I165*H165,3)</f>
        <v>2.524</v>
      </c>
      <c r="K165" s="155"/>
      <c r="L165" s="27"/>
      <c r="M165" s="156" t="s">
        <v>1</v>
      </c>
      <c r="N165" s="157" t="s">
        <v>35</v>
      </c>
      <c r="O165" s="158">
        <v>0</v>
      </c>
      <c r="P165" s="158">
        <f>O165*H165</f>
        <v>0</v>
      </c>
      <c r="Q165" s="158">
        <v>0</v>
      </c>
      <c r="R165" s="158">
        <f>Q165*H165</f>
        <v>0</v>
      </c>
      <c r="S165" s="158">
        <v>0</v>
      </c>
      <c r="T165" s="159">
        <f>S165*H165</f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60" t="s">
        <v>125</v>
      </c>
      <c r="AT165" s="160" t="s">
        <v>121</v>
      </c>
      <c r="AU165" s="160" t="s">
        <v>85</v>
      </c>
      <c r="AY165" s="14" t="s">
        <v>119</v>
      </c>
      <c r="BE165" s="161">
        <f>IF(N165="základná",J165,0)</f>
        <v>0</v>
      </c>
      <c r="BF165" s="161">
        <f>IF(N165="znížená",J165,0)</f>
        <v>2.524</v>
      </c>
      <c r="BG165" s="161">
        <f>IF(N165="zákl. prenesená",J165,0)</f>
        <v>0</v>
      </c>
      <c r="BH165" s="161">
        <f>IF(N165="zníž. prenesená",J165,0)</f>
        <v>0</v>
      </c>
      <c r="BI165" s="161">
        <f>IF(N165="nulová",J165,0)</f>
        <v>0</v>
      </c>
      <c r="BJ165" s="14" t="s">
        <v>85</v>
      </c>
      <c r="BK165" s="162">
        <f>ROUND(I165*H165,3)</f>
        <v>2.524</v>
      </c>
      <c r="BL165" s="14" t="s">
        <v>125</v>
      </c>
      <c r="BM165" s="160" t="s">
        <v>218</v>
      </c>
    </row>
    <row r="166" spans="1:65" s="2" customFormat="1" ht="16.5" customHeight="1">
      <c r="A166" s="26"/>
      <c r="B166" s="149"/>
      <c r="C166" s="163" t="s">
        <v>219</v>
      </c>
      <c r="D166" s="163" t="s">
        <v>190</v>
      </c>
      <c r="E166" s="164" t="s">
        <v>324</v>
      </c>
      <c r="F166" s="165" t="s">
        <v>325</v>
      </c>
      <c r="G166" s="166" t="s">
        <v>128</v>
      </c>
      <c r="H166" s="167">
        <v>1</v>
      </c>
      <c r="I166" s="167">
        <v>16.802</v>
      </c>
      <c r="J166" s="167">
        <f>ROUND(I166*H166,3)</f>
        <v>16.802</v>
      </c>
      <c r="K166" s="168"/>
      <c r="L166" s="169"/>
      <c r="M166" s="170" t="s">
        <v>1</v>
      </c>
      <c r="N166" s="171" t="s">
        <v>35</v>
      </c>
      <c r="O166" s="158">
        <v>0</v>
      </c>
      <c r="P166" s="158">
        <f>O166*H166</f>
        <v>0</v>
      </c>
      <c r="Q166" s="158">
        <v>3.7799999999999999E-3</v>
      </c>
      <c r="R166" s="158">
        <f>Q166*H166</f>
        <v>3.7799999999999999E-3</v>
      </c>
      <c r="S166" s="158">
        <v>0</v>
      </c>
      <c r="T166" s="159">
        <f>S166*H166</f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60" t="s">
        <v>136</v>
      </c>
      <c r="AT166" s="160" t="s">
        <v>190</v>
      </c>
      <c r="AU166" s="160" t="s">
        <v>85</v>
      </c>
      <c r="AY166" s="14" t="s">
        <v>119</v>
      </c>
      <c r="BE166" s="161">
        <f>IF(N166="základná",J166,0)</f>
        <v>0</v>
      </c>
      <c r="BF166" s="161">
        <f>IF(N166="znížená",J166,0)</f>
        <v>16.802</v>
      </c>
      <c r="BG166" s="161">
        <f>IF(N166="zákl. prenesená",J166,0)</f>
        <v>0</v>
      </c>
      <c r="BH166" s="161">
        <f>IF(N166="zníž. prenesená",J166,0)</f>
        <v>0</v>
      </c>
      <c r="BI166" s="161">
        <f>IF(N166="nulová",J166,0)</f>
        <v>0</v>
      </c>
      <c r="BJ166" s="14" t="s">
        <v>85</v>
      </c>
      <c r="BK166" s="162">
        <f>ROUND(I166*H166,3)</f>
        <v>16.802</v>
      </c>
      <c r="BL166" s="14" t="s">
        <v>125</v>
      </c>
      <c r="BM166" s="160" t="s">
        <v>222</v>
      </c>
    </row>
    <row r="167" spans="1:65" s="12" customFormat="1" ht="22.9" customHeight="1">
      <c r="B167" s="137"/>
      <c r="D167" s="138" t="s">
        <v>68</v>
      </c>
      <c r="E167" s="147" t="s">
        <v>151</v>
      </c>
      <c r="F167" s="147" t="s">
        <v>201</v>
      </c>
      <c r="J167" s="148">
        <f>BK167</f>
        <v>5296.3630000000003</v>
      </c>
      <c r="L167" s="137"/>
      <c r="M167" s="141"/>
      <c r="N167" s="142"/>
      <c r="O167" s="142"/>
      <c r="P167" s="143">
        <f>SUM(P168:P175)</f>
        <v>310.92098499999997</v>
      </c>
      <c r="Q167" s="142"/>
      <c r="R167" s="143">
        <f>SUM(R168:R175)</f>
        <v>4.2781949200000007</v>
      </c>
      <c r="S167" s="142"/>
      <c r="T167" s="144">
        <f>SUM(T168:T175)</f>
        <v>0.60539999999999994</v>
      </c>
      <c r="AR167" s="138" t="s">
        <v>77</v>
      </c>
      <c r="AT167" s="145" t="s">
        <v>68</v>
      </c>
      <c r="AU167" s="145" t="s">
        <v>77</v>
      </c>
      <c r="AY167" s="138" t="s">
        <v>119</v>
      </c>
      <c r="BK167" s="146">
        <f>SUM(BK168:BK175)</f>
        <v>5296.3630000000003</v>
      </c>
    </row>
    <row r="168" spans="1:65" s="2" customFormat="1" ht="33" customHeight="1">
      <c r="A168" s="26"/>
      <c r="B168" s="149"/>
      <c r="C168" s="150" t="s">
        <v>171</v>
      </c>
      <c r="D168" s="150" t="s">
        <v>121</v>
      </c>
      <c r="E168" s="151" t="s">
        <v>326</v>
      </c>
      <c r="F168" s="152" t="s">
        <v>327</v>
      </c>
      <c r="G168" s="153" t="s">
        <v>176</v>
      </c>
      <c r="H168" s="154">
        <v>296</v>
      </c>
      <c r="I168" s="154">
        <v>16.789000000000001</v>
      </c>
      <c r="J168" s="154">
        <f t="shared" ref="J168:J175" si="30">ROUND(I168*H168,3)</f>
        <v>4969.5439999999999</v>
      </c>
      <c r="K168" s="155"/>
      <c r="L168" s="27"/>
      <c r="M168" s="156" t="s">
        <v>1</v>
      </c>
      <c r="N168" s="157" t="s">
        <v>35</v>
      </c>
      <c r="O168" s="158">
        <v>1.0218799999999999</v>
      </c>
      <c r="P168" s="158">
        <f t="shared" ref="P168:P175" si="31">O168*H168</f>
        <v>302.47647999999998</v>
      </c>
      <c r="Q168" s="158">
        <v>1.4453000000000001E-2</v>
      </c>
      <c r="R168" s="158">
        <f t="shared" ref="R168:R175" si="32">Q168*H168</f>
        <v>4.2780880000000003</v>
      </c>
      <c r="S168" s="158">
        <v>0</v>
      </c>
      <c r="T168" s="159">
        <f t="shared" ref="T168:T175" si="33">S168*H168</f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60" t="s">
        <v>125</v>
      </c>
      <c r="AT168" s="160" t="s">
        <v>121</v>
      </c>
      <c r="AU168" s="160" t="s">
        <v>85</v>
      </c>
      <c r="AY168" s="14" t="s">
        <v>119</v>
      </c>
      <c r="BE168" s="161">
        <f t="shared" ref="BE168:BE175" si="34">IF(N168="základná",J168,0)</f>
        <v>0</v>
      </c>
      <c r="BF168" s="161">
        <f t="shared" ref="BF168:BF175" si="35">IF(N168="znížená",J168,0)</f>
        <v>4969.5439999999999</v>
      </c>
      <c r="BG168" s="161">
        <f t="shared" ref="BG168:BG175" si="36">IF(N168="zákl. prenesená",J168,0)</f>
        <v>0</v>
      </c>
      <c r="BH168" s="161">
        <f t="shared" ref="BH168:BH175" si="37">IF(N168="zníž. prenesená",J168,0)</f>
        <v>0</v>
      </c>
      <c r="BI168" s="161">
        <f t="shared" ref="BI168:BI175" si="38">IF(N168="nulová",J168,0)</f>
        <v>0</v>
      </c>
      <c r="BJ168" s="14" t="s">
        <v>85</v>
      </c>
      <c r="BK168" s="162">
        <f t="shared" ref="BK168:BK175" si="39">ROUND(I168*H168,3)</f>
        <v>4969.5439999999999</v>
      </c>
      <c r="BL168" s="14" t="s">
        <v>125</v>
      </c>
      <c r="BM168" s="160" t="s">
        <v>225</v>
      </c>
    </row>
    <row r="169" spans="1:65" s="2" customFormat="1" ht="37.9" customHeight="1">
      <c r="A169" s="26"/>
      <c r="B169" s="149"/>
      <c r="C169" s="150" t="s">
        <v>226</v>
      </c>
      <c r="D169" s="150" t="s">
        <v>121</v>
      </c>
      <c r="E169" s="151" t="s">
        <v>328</v>
      </c>
      <c r="F169" s="152" t="s">
        <v>329</v>
      </c>
      <c r="G169" s="153" t="s">
        <v>135</v>
      </c>
      <c r="H169" s="154">
        <v>0.25</v>
      </c>
      <c r="I169" s="154">
        <v>398.72899999999998</v>
      </c>
      <c r="J169" s="154">
        <f t="shared" si="30"/>
        <v>99.682000000000002</v>
      </c>
      <c r="K169" s="155"/>
      <c r="L169" s="27"/>
      <c r="M169" s="156" t="s">
        <v>1</v>
      </c>
      <c r="N169" s="157" t="s">
        <v>35</v>
      </c>
      <c r="O169" s="158">
        <v>20.596</v>
      </c>
      <c r="P169" s="158">
        <f t="shared" si="31"/>
        <v>5.149</v>
      </c>
      <c r="Q169" s="158">
        <v>0</v>
      </c>
      <c r="R169" s="158">
        <f t="shared" si="32"/>
        <v>0</v>
      </c>
      <c r="S169" s="158">
        <v>2.4</v>
      </c>
      <c r="T169" s="159">
        <f t="shared" si="33"/>
        <v>0.6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60" t="s">
        <v>125</v>
      </c>
      <c r="AT169" s="160" t="s">
        <v>121</v>
      </c>
      <c r="AU169" s="160" t="s">
        <v>85</v>
      </c>
      <c r="AY169" s="14" t="s">
        <v>119</v>
      </c>
      <c r="BE169" s="161">
        <f t="shared" si="34"/>
        <v>0</v>
      </c>
      <c r="BF169" s="161">
        <f t="shared" si="35"/>
        <v>99.682000000000002</v>
      </c>
      <c r="BG169" s="161">
        <f t="shared" si="36"/>
        <v>0</v>
      </c>
      <c r="BH169" s="161">
        <f t="shared" si="37"/>
        <v>0</v>
      </c>
      <c r="BI169" s="161">
        <f t="shared" si="38"/>
        <v>0</v>
      </c>
      <c r="BJ169" s="14" t="s">
        <v>85</v>
      </c>
      <c r="BK169" s="162">
        <f t="shared" si="39"/>
        <v>99.682000000000002</v>
      </c>
      <c r="BL169" s="14" t="s">
        <v>125</v>
      </c>
      <c r="BM169" s="160" t="s">
        <v>229</v>
      </c>
    </row>
    <row r="170" spans="1:65" s="2" customFormat="1" ht="24.2" customHeight="1">
      <c r="A170" s="26"/>
      <c r="B170" s="149"/>
      <c r="C170" s="150" t="s">
        <v>177</v>
      </c>
      <c r="D170" s="150" t="s">
        <v>121</v>
      </c>
      <c r="E170" s="151" t="s">
        <v>330</v>
      </c>
      <c r="F170" s="152" t="s">
        <v>331</v>
      </c>
      <c r="G170" s="153" t="s">
        <v>332</v>
      </c>
      <c r="H170" s="154">
        <v>540</v>
      </c>
      <c r="I170" s="154">
        <v>6.9000000000000006E-2</v>
      </c>
      <c r="J170" s="154">
        <f t="shared" si="30"/>
        <v>37.26</v>
      </c>
      <c r="K170" s="155"/>
      <c r="L170" s="27"/>
      <c r="M170" s="156" t="s">
        <v>1</v>
      </c>
      <c r="N170" s="157" t="s">
        <v>35</v>
      </c>
      <c r="O170" s="158">
        <v>2.7599999999999999E-3</v>
      </c>
      <c r="P170" s="158">
        <f t="shared" si="31"/>
        <v>1.4903999999999999</v>
      </c>
      <c r="Q170" s="158">
        <v>1.98E-7</v>
      </c>
      <c r="R170" s="158">
        <f t="shared" si="32"/>
        <v>1.0692E-4</v>
      </c>
      <c r="S170" s="158">
        <v>1.0000000000000001E-5</v>
      </c>
      <c r="T170" s="159">
        <f t="shared" si="33"/>
        <v>5.4000000000000003E-3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60" t="s">
        <v>125</v>
      </c>
      <c r="AT170" s="160" t="s">
        <v>121</v>
      </c>
      <c r="AU170" s="160" t="s">
        <v>85</v>
      </c>
      <c r="AY170" s="14" t="s">
        <v>119</v>
      </c>
      <c r="BE170" s="161">
        <f t="shared" si="34"/>
        <v>0</v>
      </c>
      <c r="BF170" s="161">
        <f t="shared" si="35"/>
        <v>37.26</v>
      </c>
      <c r="BG170" s="161">
        <f t="shared" si="36"/>
        <v>0</v>
      </c>
      <c r="BH170" s="161">
        <f t="shared" si="37"/>
        <v>0</v>
      </c>
      <c r="BI170" s="161">
        <f t="shared" si="38"/>
        <v>0</v>
      </c>
      <c r="BJ170" s="14" t="s">
        <v>85</v>
      </c>
      <c r="BK170" s="162">
        <f t="shared" si="39"/>
        <v>37.26</v>
      </c>
      <c r="BL170" s="14" t="s">
        <v>125</v>
      </c>
      <c r="BM170" s="160" t="s">
        <v>232</v>
      </c>
    </row>
    <row r="171" spans="1:65" s="2" customFormat="1" ht="21.75" customHeight="1">
      <c r="A171" s="26"/>
      <c r="B171" s="149"/>
      <c r="C171" s="150" t="s">
        <v>233</v>
      </c>
      <c r="D171" s="150" t="s">
        <v>121</v>
      </c>
      <c r="E171" s="151" t="s">
        <v>333</v>
      </c>
      <c r="F171" s="152" t="s">
        <v>334</v>
      </c>
      <c r="G171" s="153" t="s">
        <v>176</v>
      </c>
      <c r="H171" s="154">
        <v>50</v>
      </c>
      <c r="I171" s="154">
        <v>1.976</v>
      </c>
      <c r="J171" s="154">
        <f t="shared" si="30"/>
        <v>98.8</v>
      </c>
      <c r="K171" s="155"/>
      <c r="L171" s="27"/>
      <c r="M171" s="156" t="s">
        <v>1</v>
      </c>
      <c r="N171" s="157" t="s">
        <v>35</v>
      </c>
      <c r="O171" s="158">
        <v>0</v>
      </c>
      <c r="P171" s="158">
        <f t="shared" si="31"/>
        <v>0</v>
      </c>
      <c r="Q171" s="158">
        <v>0</v>
      </c>
      <c r="R171" s="158">
        <f t="shared" si="32"/>
        <v>0</v>
      </c>
      <c r="S171" s="158">
        <v>0</v>
      </c>
      <c r="T171" s="159">
        <f t="shared" si="3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60" t="s">
        <v>125</v>
      </c>
      <c r="AT171" s="160" t="s">
        <v>121</v>
      </c>
      <c r="AU171" s="160" t="s">
        <v>85</v>
      </c>
      <c r="AY171" s="14" t="s">
        <v>119</v>
      </c>
      <c r="BE171" s="161">
        <f t="shared" si="34"/>
        <v>0</v>
      </c>
      <c r="BF171" s="161">
        <f t="shared" si="35"/>
        <v>98.8</v>
      </c>
      <c r="BG171" s="161">
        <f t="shared" si="36"/>
        <v>0</v>
      </c>
      <c r="BH171" s="161">
        <f t="shared" si="37"/>
        <v>0</v>
      </c>
      <c r="BI171" s="161">
        <f t="shared" si="38"/>
        <v>0</v>
      </c>
      <c r="BJ171" s="14" t="s">
        <v>85</v>
      </c>
      <c r="BK171" s="162">
        <f t="shared" si="39"/>
        <v>98.8</v>
      </c>
      <c r="BL171" s="14" t="s">
        <v>125</v>
      </c>
      <c r="BM171" s="160" t="s">
        <v>236</v>
      </c>
    </row>
    <row r="172" spans="1:65" s="2" customFormat="1" ht="33" customHeight="1">
      <c r="A172" s="26"/>
      <c r="B172" s="149"/>
      <c r="C172" s="150" t="s">
        <v>181</v>
      </c>
      <c r="D172" s="150" t="s">
        <v>121</v>
      </c>
      <c r="E172" s="151" t="s">
        <v>227</v>
      </c>
      <c r="F172" s="152" t="s">
        <v>228</v>
      </c>
      <c r="G172" s="153" t="s">
        <v>170</v>
      </c>
      <c r="H172" s="154">
        <v>1.0549999999999999</v>
      </c>
      <c r="I172" s="154">
        <v>21.027999999999999</v>
      </c>
      <c r="J172" s="154">
        <f t="shared" si="30"/>
        <v>22.184999999999999</v>
      </c>
      <c r="K172" s="155"/>
      <c r="L172" s="27"/>
      <c r="M172" s="156" t="s">
        <v>1</v>
      </c>
      <c r="N172" s="157" t="s">
        <v>35</v>
      </c>
      <c r="O172" s="158">
        <v>0.80900000000000005</v>
      </c>
      <c r="P172" s="158">
        <f t="shared" si="31"/>
        <v>0.853495</v>
      </c>
      <c r="Q172" s="158">
        <v>0</v>
      </c>
      <c r="R172" s="158">
        <f t="shared" si="32"/>
        <v>0</v>
      </c>
      <c r="S172" s="158">
        <v>0</v>
      </c>
      <c r="T172" s="159">
        <f t="shared" si="3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60" t="s">
        <v>125</v>
      </c>
      <c r="AT172" s="160" t="s">
        <v>121</v>
      </c>
      <c r="AU172" s="160" t="s">
        <v>85</v>
      </c>
      <c r="AY172" s="14" t="s">
        <v>119</v>
      </c>
      <c r="BE172" s="161">
        <f t="shared" si="34"/>
        <v>0</v>
      </c>
      <c r="BF172" s="161">
        <f t="shared" si="35"/>
        <v>22.184999999999999</v>
      </c>
      <c r="BG172" s="161">
        <f t="shared" si="36"/>
        <v>0</v>
      </c>
      <c r="BH172" s="161">
        <f t="shared" si="37"/>
        <v>0</v>
      </c>
      <c r="BI172" s="161">
        <f t="shared" si="38"/>
        <v>0</v>
      </c>
      <c r="BJ172" s="14" t="s">
        <v>85</v>
      </c>
      <c r="BK172" s="162">
        <f t="shared" si="39"/>
        <v>22.184999999999999</v>
      </c>
      <c r="BL172" s="14" t="s">
        <v>125</v>
      </c>
      <c r="BM172" s="160" t="s">
        <v>239</v>
      </c>
    </row>
    <row r="173" spans="1:65" s="2" customFormat="1" ht="24.2" customHeight="1">
      <c r="A173" s="26"/>
      <c r="B173" s="149"/>
      <c r="C173" s="150" t="s">
        <v>242</v>
      </c>
      <c r="D173" s="150" t="s">
        <v>121</v>
      </c>
      <c r="E173" s="151" t="s">
        <v>230</v>
      </c>
      <c r="F173" s="152" t="s">
        <v>231</v>
      </c>
      <c r="G173" s="153" t="s">
        <v>170</v>
      </c>
      <c r="H173" s="154">
        <v>9.4949999999999992</v>
      </c>
      <c r="I173" s="154">
        <v>0.90700000000000003</v>
      </c>
      <c r="J173" s="154">
        <f t="shared" si="30"/>
        <v>8.6120000000000001</v>
      </c>
      <c r="K173" s="155"/>
      <c r="L173" s="27"/>
      <c r="M173" s="156" t="s">
        <v>1</v>
      </c>
      <c r="N173" s="157" t="s">
        <v>35</v>
      </c>
      <c r="O173" s="158">
        <v>1.7000000000000001E-2</v>
      </c>
      <c r="P173" s="158">
        <f t="shared" si="31"/>
        <v>0.161415</v>
      </c>
      <c r="Q173" s="158">
        <v>0</v>
      </c>
      <c r="R173" s="158">
        <f t="shared" si="32"/>
        <v>0</v>
      </c>
      <c r="S173" s="158">
        <v>0</v>
      </c>
      <c r="T173" s="159">
        <f t="shared" si="3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60" t="s">
        <v>125</v>
      </c>
      <c r="AT173" s="160" t="s">
        <v>121</v>
      </c>
      <c r="AU173" s="160" t="s">
        <v>85</v>
      </c>
      <c r="AY173" s="14" t="s">
        <v>119</v>
      </c>
      <c r="BE173" s="161">
        <f t="shared" si="34"/>
        <v>0</v>
      </c>
      <c r="BF173" s="161">
        <f t="shared" si="35"/>
        <v>8.6120000000000001</v>
      </c>
      <c r="BG173" s="161">
        <f t="shared" si="36"/>
        <v>0</v>
      </c>
      <c r="BH173" s="161">
        <f t="shared" si="37"/>
        <v>0</v>
      </c>
      <c r="BI173" s="161">
        <f t="shared" si="38"/>
        <v>0</v>
      </c>
      <c r="BJ173" s="14" t="s">
        <v>85</v>
      </c>
      <c r="BK173" s="162">
        <f t="shared" si="39"/>
        <v>8.6120000000000001</v>
      </c>
      <c r="BL173" s="14" t="s">
        <v>125</v>
      </c>
      <c r="BM173" s="160" t="s">
        <v>245</v>
      </c>
    </row>
    <row r="174" spans="1:65" s="2" customFormat="1" ht="24.2" customHeight="1">
      <c r="A174" s="26"/>
      <c r="B174" s="149"/>
      <c r="C174" s="150" t="s">
        <v>185</v>
      </c>
      <c r="D174" s="150" t="s">
        <v>121</v>
      </c>
      <c r="E174" s="151" t="s">
        <v>234</v>
      </c>
      <c r="F174" s="152" t="s">
        <v>235</v>
      </c>
      <c r="G174" s="153" t="s">
        <v>170</v>
      </c>
      <c r="H174" s="154">
        <v>1.0549999999999999</v>
      </c>
      <c r="I174" s="154">
        <v>20.422000000000001</v>
      </c>
      <c r="J174" s="154">
        <f t="shared" si="30"/>
        <v>21.545000000000002</v>
      </c>
      <c r="K174" s="155"/>
      <c r="L174" s="27"/>
      <c r="M174" s="156" t="s">
        <v>1</v>
      </c>
      <c r="N174" s="157" t="s">
        <v>35</v>
      </c>
      <c r="O174" s="158">
        <v>0.749</v>
      </c>
      <c r="P174" s="158">
        <f t="shared" si="31"/>
        <v>0.79019499999999998</v>
      </c>
      <c r="Q174" s="158">
        <v>0</v>
      </c>
      <c r="R174" s="158">
        <f t="shared" si="32"/>
        <v>0</v>
      </c>
      <c r="S174" s="158">
        <v>0</v>
      </c>
      <c r="T174" s="159">
        <f t="shared" si="3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60" t="s">
        <v>125</v>
      </c>
      <c r="AT174" s="160" t="s">
        <v>121</v>
      </c>
      <c r="AU174" s="160" t="s">
        <v>85</v>
      </c>
      <c r="AY174" s="14" t="s">
        <v>119</v>
      </c>
      <c r="BE174" s="161">
        <f t="shared" si="34"/>
        <v>0</v>
      </c>
      <c r="BF174" s="161">
        <f t="shared" si="35"/>
        <v>21.545000000000002</v>
      </c>
      <c r="BG174" s="161">
        <f t="shared" si="36"/>
        <v>0</v>
      </c>
      <c r="BH174" s="161">
        <f t="shared" si="37"/>
        <v>0</v>
      </c>
      <c r="BI174" s="161">
        <f t="shared" si="38"/>
        <v>0</v>
      </c>
      <c r="BJ174" s="14" t="s">
        <v>85</v>
      </c>
      <c r="BK174" s="162">
        <f t="shared" si="39"/>
        <v>21.545000000000002</v>
      </c>
      <c r="BL174" s="14" t="s">
        <v>125</v>
      </c>
      <c r="BM174" s="160" t="s">
        <v>251</v>
      </c>
    </row>
    <row r="175" spans="1:65" s="2" customFormat="1" ht="24.2" customHeight="1">
      <c r="A175" s="26"/>
      <c r="B175" s="149"/>
      <c r="C175" s="150" t="s">
        <v>252</v>
      </c>
      <c r="D175" s="150" t="s">
        <v>121</v>
      </c>
      <c r="E175" s="151" t="s">
        <v>237</v>
      </c>
      <c r="F175" s="152" t="s">
        <v>238</v>
      </c>
      <c r="G175" s="153" t="s">
        <v>170</v>
      </c>
      <c r="H175" s="154">
        <v>1.0549999999999999</v>
      </c>
      <c r="I175" s="154">
        <v>36.716000000000001</v>
      </c>
      <c r="J175" s="154">
        <f t="shared" si="30"/>
        <v>38.734999999999999</v>
      </c>
      <c r="K175" s="155"/>
      <c r="L175" s="27"/>
      <c r="M175" s="156" t="s">
        <v>1</v>
      </c>
      <c r="N175" s="157" t="s">
        <v>35</v>
      </c>
      <c r="O175" s="158">
        <v>0</v>
      </c>
      <c r="P175" s="158">
        <f t="shared" si="31"/>
        <v>0</v>
      </c>
      <c r="Q175" s="158">
        <v>0</v>
      </c>
      <c r="R175" s="158">
        <f t="shared" si="32"/>
        <v>0</v>
      </c>
      <c r="S175" s="158">
        <v>0</v>
      </c>
      <c r="T175" s="159">
        <f t="shared" si="3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60" t="s">
        <v>125</v>
      </c>
      <c r="AT175" s="160" t="s">
        <v>121</v>
      </c>
      <c r="AU175" s="160" t="s">
        <v>85</v>
      </c>
      <c r="AY175" s="14" t="s">
        <v>119</v>
      </c>
      <c r="BE175" s="161">
        <f t="shared" si="34"/>
        <v>0</v>
      </c>
      <c r="BF175" s="161">
        <f t="shared" si="35"/>
        <v>38.734999999999999</v>
      </c>
      <c r="BG175" s="161">
        <f t="shared" si="36"/>
        <v>0</v>
      </c>
      <c r="BH175" s="161">
        <f t="shared" si="37"/>
        <v>0</v>
      </c>
      <c r="BI175" s="161">
        <f t="shared" si="38"/>
        <v>0</v>
      </c>
      <c r="BJ175" s="14" t="s">
        <v>85</v>
      </c>
      <c r="BK175" s="162">
        <f t="shared" si="39"/>
        <v>38.734999999999999</v>
      </c>
      <c r="BL175" s="14" t="s">
        <v>125</v>
      </c>
      <c r="BM175" s="160" t="s">
        <v>256</v>
      </c>
    </row>
    <row r="176" spans="1:65" s="12" customFormat="1" ht="22.9" customHeight="1">
      <c r="B176" s="137"/>
      <c r="D176" s="138" t="s">
        <v>68</v>
      </c>
      <c r="E176" s="147" t="s">
        <v>240</v>
      </c>
      <c r="F176" s="147" t="s">
        <v>241</v>
      </c>
      <c r="J176" s="148">
        <f>BK176</f>
        <v>72.521000000000001</v>
      </c>
      <c r="L176" s="137"/>
      <c r="M176" s="141"/>
      <c r="N176" s="142"/>
      <c r="O176" s="142"/>
      <c r="P176" s="143">
        <f>SUM(P177:P178)</f>
        <v>4.2387279999999992</v>
      </c>
      <c r="Q176" s="142"/>
      <c r="R176" s="143">
        <f>SUM(R177:R178)</f>
        <v>0</v>
      </c>
      <c r="S176" s="142"/>
      <c r="T176" s="144">
        <f>SUM(T177:T178)</f>
        <v>0</v>
      </c>
      <c r="AR176" s="138" t="s">
        <v>77</v>
      </c>
      <c r="AT176" s="145" t="s">
        <v>68</v>
      </c>
      <c r="AU176" s="145" t="s">
        <v>77</v>
      </c>
      <c r="AY176" s="138" t="s">
        <v>119</v>
      </c>
      <c r="BK176" s="146">
        <f>SUM(BK177:BK178)</f>
        <v>72.521000000000001</v>
      </c>
    </row>
    <row r="177" spans="1:65" s="2" customFormat="1" ht="33" customHeight="1">
      <c r="A177" s="26"/>
      <c r="B177" s="149"/>
      <c r="C177" s="150" t="s">
        <v>188</v>
      </c>
      <c r="D177" s="150" t="s">
        <v>121</v>
      </c>
      <c r="E177" s="151" t="s">
        <v>335</v>
      </c>
      <c r="F177" s="152" t="s">
        <v>336</v>
      </c>
      <c r="G177" s="153" t="s">
        <v>170</v>
      </c>
      <c r="H177" s="154">
        <v>5.5119999999999996</v>
      </c>
      <c r="I177" s="154">
        <v>7.2619999999999996</v>
      </c>
      <c r="J177" s="154">
        <f>ROUND(I177*H177,3)</f>
        <v>40.027999999999999</v>
      </c>
      <c r="K177" s="155"/>
      <c r="L177" s="27"/>
      <c r="M177" s="156" t="s">
        <v>1</v>
      </c>
      <c r="N177" s="157" t="s">
        <v>35</v>
      </c>
      <c r="O177" s="158">
        <v>0.57699999999999996</v>
      </c>
      <c r="P177" s="158">
        <f>O177*H177</f>
        <v>3.1804239999999995</v>
      </c>
      <c r="Q177" s="158">
        <v>0</v>
      </c>
      <c r="R177" s="158">
        <f>Q177*H177</f>
        <v>0</v>
      </c>
      <c r="S177" s="158">
        <v>0</v>
      </c>
      <c r="T177" s="159">
        <f>S177*H177</f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60" t="s">
        <v>125</v>
      </c>
      <c r="AT177" s="160" t="s">
        <v>121</v>
      </c>
      <c r="AU177" s="160" t="s">
        <v>85</v>
      </c>
      <c r="AY177" s="14" t="s">
        <v>119</v>
      </c>
      <c r="BE177" s="161">
        <f>IF(N177="základná",J177,0)</f>
        <v>0</v>
      </c>
      <c r="BF177" s="161">
        <f>IF(N177="znížená",J177,0)</f>
        <v>40.027999999999999</v>
      </c>
      <c r="BG177" s="161">
        <f>IF(N177="zákl. prenesená",J177,0)</f>
        <v>0</v>
      </c>
      <c r="BH177" s="161">
        <f>IF(N177="zníž. prenesená",J177,0)</f>
        <v>0</v>
      </c>
      <c r="BI177" s="161">
        <f>IF(N177="nulová",J177,0)</f>
        <v>0</v>
      </c>
      <c r="BJ177" s="14" t="s">
        <v>85</v>
      </c>
      <c r="BK177" s="162">
        <f>ROUND(I177*H177,3)</f>
        <v>40.027999999999999</v>
      </c>
      <c r="BL177" s="14" t="s">
        <v>125</v>
      </c>
      <c r="BM177" s="160" t="s">
        <v>259</v>
      </c>
    </row>
    <row r="178" spans="1:65" s="2" customFormat="1" ht="44.25" customHeight="1">
      <c r="A178" s="26"/>
      <c r="B178" s="149"/>
      <c r="C178" s="150" t="s">
        <v>337</v>
      </c>
      <c r="D178" s="150" t="s">
        <v>121</v>
      </c>
      <c r="E178" s="151" t="s">
        <v>338</v>
      </c>
      <c r="F178" s="152" t="s">
        <v>339</v>
      </c>
      <c r="G178" s="153" t="s">
        <v>170</v>
      </c>
      <c r="H178" s="154">
        <v>5.5119999999999996</v>
      </c>
      <c r="I178" s="154">
        <v>5.8949999999999996</v>
      </c>
      <c r="J178" s="154">
        <f>ROUND(I178*H178,3)</f>
        <v>32.493000000000002</v>
      </c>
      <c r="K178" s="155"/>
      <c r="L178" s="27"/>
      <c r="M178" s="156" t="s">
        <v>1</v>
      </c>
      <c r="N178" s="157" t="s">
        <v>35</v>
      </c>
      <c r="O178" s="158">
        <v>0.192</v>
      </c>
      <c r="P178" s="158">
        <f>O178*H178</f>
        <v>1.0583039999999999</v>
      </c>
      <c r="Q178" s="158">
        <v>0</v>
      </c>
      <c r="R178" s="158">
        <f>Q178*H178</f>
        <v>0</v>
      </c>
      <c r="S178" s="158">
        <v>0</v>
      </c>
      <c r="T178" s="159">
        <f>S178*H178</f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60" t="s">
        <v>125</v>
      </c>
      <c r="AT178" s="160" t="s">
        <v>121</v>
      </c>
      <c r="AU178" s="160" t="s">
        <v>85</v>
      </c>
      <c r="AY178" s="14" t="s">
        <v>119</v>
      </c>
      <c r="BE178" s="161">
        <f>IF(N178="základná",J178,0)</f>
        <v>0</v>
      </c>
      <c r="BF178" s="161">
        <f>IF(N178="znížená",J178,0)</f>
        <v>32.493000000000002</v>
      </c>
      <c r="BG178" s="161">
        <f>IF(N178="zákl. prenesená",J178,0)</f>
        <v>0</v>
      </c>
      <c r="BH178" s="161">
        <f>IF(N178="zníž. prenesená",J178,0)</f>
        <v>0</v>
      </c>
      <c r="BI178" s="161">
        <f>IF(N178="nulová",J178,0)</f>
        <v>0</v>
      </c>
      <c r="BJ178" s="14" t="s">
        <v>85</v>
      </c>
      <c r="BK178" s="162">
        <f>ROUND(I178*H178,3)</f>
        <v>32.493000000000002</v>
      </c>
      <c r="BL178" s="14" t="s">
        <v>125</v>
      </c>
      <c r="BM178" s="160" t="s">
        <v>340</v>
      </c>
    </row>
    <row r="179" spans="1:65" s="12" customFormat="1" ht="25.9" customHeight="1">
      <c r="B179" s="137"/>
      <c r="D179" s="138" t="s">
        <v>68</v>
      </c>
      <c r="E179" s="139" t="s">
        <v>341</v>
      </c>
      <c r="F179" s="139" t="s">
        <v>342</v>
      </c>
      <c r="J179" s="140">
        <f>BK179</f>
        <v>8540.8040000000001</v>
      </c>
      <c r="L179" s="137"/>
      <c r="M179" s="141"/>
      <c r="N179" s="142"/>
      <c r="O179" s="142"/>
      <c r="P179" s="143">
        <f>P180+P188</f>
        <v>164.96691900000002</v>
      </c>
      <c r="Q179" s="142"/>
      <c r="R179" s="143">
        <f>R180+R188</f>
        <v>1200.828469584</v>
      </c>
      <c r="S179" s="142"/>
      <c r="T179" s="144">
        <f>T180+T188</f>
        <v>0</v>
      </c>
      <c r="AR179" s="138" t="s">
        <v>85</v>
      </c>
      <c r="AT179" s="145" t="s">
        <v>68</v>
      </c>
      <c r="AU179" s="145" t="s">
        <v>69</v>
      </c>
      <c r="AY179" s="138" t="s">
        <v>119</v>
      </c>
      <c r="BK179" s="146">
        <f>BK180+BK188</f>
        <v>8540.8040000000001</v>
      </c>
    </row>
    <row r="180" spans="1:65" s="12" customFormat="1" ht="22.9" customHeight="1">
      <c r="B180" s="137"/>
      <c r="D180" s="138" t="s">
        <v>68</v>
      </c>
      <c r="E180" s="147" t="s">
        <v>343</v>
      </c>
      <c r="F180" s="147" t="s">
        <v>344</v>
      </c>
      <c r="J180" s="148">
        <f>BK180</f>
        <v>834.88200000000006</v>
      </c>
      <c r="L180" s="137"/>
      <c r="M180" s="141"/>
      <c r="N180" s="142"/>
      <c r="O180" s="142"/>
      <c r="P180" s="143">
        <f>SUM(P181:P187)</f>
        <v>26.387550000000001</v>
      </c>
      <c r="Q180" s="142"/>
      <c r="R180" s="143">
        <f>SUM(R181:R187)</f>
        <v>0.17846958400000001</v>
      </c>
      <c r="S180" s="142"/>
      <c r="T180" s="144">
        <f>SUM(T181:T187)</f>
        <v>0</v>
      </c>
      <c r="AR180" s="138" t="s">
        <v>85</v>
      </c>
      <c r="AT180" s="145" t="s">
        <v>68</v>
      </c>
      <c r="AU180" s="145" t="s">
        <v>77</v>
      </c>
      <c r="AY180" s="138" t="s">
        <v>119</v>
      </c>
      <c r="BK180" s="146">
        <f>SUM(BK181:BK187)</f>
        <v>834.88200000000006</v>
      </c>
    </row>
    <row r="181" spans="1:65" s="2" customFormat="1" ht="24.2" customHeight="1">
      <c r="A181" s="26"/>
      <c r="B181" s="149"/>
      <c r="C181" s="150" t="s">
        <v>193</v>
      </c>
      <c r="D181" s="150" t="s">
        <v>121</v>
      </c>
      <c r="E181" s="151" t="s">
        <v>345</v>
      </c>
      <c r="F181" s="152" t="s">
        <v>346</v>
      </c>
      <c r="G181" s="153" t="s">
        <v>124</v>
      </c>
      <c r="H181" s="154">
        <v>56.25</v>
      </c>
      <c r="I181" s="154">
        <v>3.0019999999999998</v>
      </c>
      <c r="J181" s="154">
        <f t="shared" ref="J181:J187" si="40">ROUND(I181*H181,3)</f>
        <v>168.863</v>
      </c>
      <c r="K181" s="155"/>
      <c r="L181" s="27"/>
      <c r="M181" s="156" t="s">
        <v>1</v>
      </c>
      <c r="N181" s="157" t="s">
        <v>35</v>
      </c>
      <c r="O181" s="158">
        <v>0.1653</v>
      </c>
      <c r="P181" s="158">
        <f t="shared" ref="P181:P187" si="41">O181*H181</f>
        <v>9.2981250000000006</v>
      </c>
      <c r="Q181" s="158">
        <v>7.4999999999999993E-5</v>
      </c>
      <c r="R181" s="158">
        <f t="shared" ref="R181:R187" si="42">Q181*H181</f>
        <v>4.2187499999999994E-3</v>
      </c>
      <c r="S181" s="158">
        <v>0</v>
      </c>
      <c r="T181" s="159">
        <f t="shared" ref="T181:T187" si="43">S181*H181</f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60" t="s">
        <v>150</v>
      </c>
      <c r="AT181" s="160" t="s">
        <v>121</v>
      </c>
      <c r="AU181" s="160" t="s">
        <v>85</v>
      </c>
      <c r="AY181" s="14" t="s">
        <v>119</v>
      </c>
      <c r="BE181" s="161">
        <f t="shared" ref="BE181:BE187" si="44">IF(N181="základná",J181,0)</f>
        <v>0</v>
      </c>
      <c r="BF181" s="161">
        <f t="shared" ref="BF181:BF187" si="45">IF(N181="znížená",J181,0)</f>
        <v>168.863</v>
      </c>
      <c r="BG181" s="161">
        <f t="shared" ref="BG181:BG187" si="46">IF(N181="zákl. prenesená",J181,0)</f>
        <v>0</v>
      </c>
      <c r="BH181" s="161">
        <f t="shared" ref="BH181:BH187" si="47">IF(N181="zníž. prenesená",J181,0)</f>
        <v>0</v>
      </c>
      <c r="BI181" s="161">
        <f t="shared" ref="BI181:BI187" si="48">IF(N181="nulová",J181,0)</f>
        <v>0</v>
      </c>
      <c r="BJ181" s="14" t="s">
        <v>85</v>
      </c>
      <c r="BK181" s="162">
        <f t="shared" ref="BK181:BK187" si="49">ROUND(I181*H181,3)</f>
        <v>168.863</v>
      </c>
      <c r="BL181" s="14" t="s">
        <v>150</v>
      </c>
      <c r="BM181" s="160" t="s">
        <v>347</v>
      </c>
    </row>
    <row r="182" spans="1:65" s="2" customFormat="1" ht="37.9" customHeight="1">
      <c r="A182" s="26"/>
      <c r="B182" s="149"/>
      <c r="C182" s="163" t="s">
        <v>348</v>
      </c>
      <c r="D182" s="163" t="s">
        <v>190</v>
      </c>
      <c r="E182" s="164" t="s">
        <v>349</v>
      </c>
      <c r="F182" s="165" t="s">
        <v>350</v>
      </c>
      <c r="G182" s="166" t="s">
        <v>124</v>
      </c>
      <c r="H182" s="167">
        <v>64.688000000000002</v>
      </c>
      <c r="I182" s="167">
        <v>1.3420000000000001</v>
      </c>
      <c r="J182" s="167">
        <f t="shared" si="40"/>
        <v>86.811000000000007</v>
      </c>
      <c r="K182" s="168"/>
      <c r="L182" s="169"/>
      <c r="M182" s="170" t="s">
        <v>1</v>
      </c>
      <c r="N182" s="171" t="s">
        <v>35</v>
      </c>
      <c r="O182" s="158">
        <v>0</v>
      </c>
      <c r="P182" s="158">
        <f t="shared" si="41"/>
        <v>0</v>
      </c>
      <c r="Q182" s="158">
        <v>2E-3</v>
      </c>
      <c r="R182" s="158">
        <f t="shared" si="42"/>
        <v>0.12937600000000002</v>
      </c>
      <c r="S182" s="158">
        <v>0</v>
      </c>
      <c r="T182" s="159">
        <f t="shared" si="4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60" t="s">
        <v>181</v>
      </c>
      <c r="AT182" s="160" t="s">
        <v>190</v>
      </c>
      <c r="AU182" s="160" t="s">
        <v>85</v>
      </c>
      <c r="AY182" s="14" t="s">
        <v>119</v>
      </c>
      <c r="BE182" s="161">
        <f t="shared" si="44"/>
        <v>0</v>
      </c>
      <c r="BF182" s="161">
        <f t="shared" si="45"/>
        <v>86.811000000000007</v>
      </c>
      <c r="BG182" s="161">
        <f t="shared" si="46"/>
        <v>0</v>
      </c>
      <c r="BH182" s="161">
        <f t="shared" si="47"/>
        <v>0</v>
      </c>
      <c r="BI182" s="161">
        <f t="shared" si="48"/>
        <v>0</v>
      </c>
      <c r="BJ182" s="14" t="s">
        <v>85</v>
      </c>
      <c r="BK182" s="162">
        <f t="shared" si="49"/>
        <v>86.811000000000007</v>
      </c>
      <c r="BL182" s="14" t="s">
        <v>150</v>
      </c>
      <c r="BM182" s="160" t="s">
        <v>351</v>
      </c>
    </row>
    <row r="183" spans="1:65" s="2" customFormat="1" ht="44.25" customHeight="1">
      <c r="A183" s="26"/>
      <c r="B183" s="149"/>
      <c r="C183" s="150" t="s">
        <v>196</v>
      </c>
      <c r="D183" s="150" t="s">
        <v>121</v>
      </c>
      <c r="E183" s="151" t="s">
        <v>352</v>
      </c>
      <c r="F183" s="152" t="s">
        <v>353</v>
      </c>
      <c r="G183" s="153" t="s">
        <v>128</v>
      </c>
      <c r="H183" s="154">
        <v>30.9</v>
      </c>
      <c r="I183" s="154">
        <v>10.805999999999999</v>
      </c>
      <c r="J183" s="154">
        <f t="shared" si="40"/>
        <v>333.90499999999997</v>
      </c>
      <c r="K183" s="155"/>
      <c r="L183" s="27"/>
      <c r="M183" s="156" t="s">
        <v>1</v>
      </c>
      <c r="N183" s="157" t="s">
        <v>35</v>
      </c>
      <c r="O183" s="158">
        <v>0.54315000000000002</v>
      </c>
      <c r="P183" s="158">
        <f t="shared" si="41"/>
        <v>16.783335000000001</v>
      </c>
      <c r="Q183" s="158">
        <v>2.226E-5</v>
      </c>
      <c r="R183" s="158">
        <f t="shared" si="42"/>
        <v>6.8783400000000001E-4</v>
      </c>
      <c r="S183" s="158">
        <v>0</v>
      </c>
      <c r="T183" s="159">
        <f t="shared" si="4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60" t="s">
        <v>150</v>
      </c>
      <c r="AT183" s="160" t="s">
        <v>121</v>
      </c>
      <c r="AU183" s="160" t="s">
        <v>85</v>
      </c>
      <c r="AY183" s="14" t="s">
        <v>119</v>
      </c>
      <c r="BE183" s="161">
        <f t="shared" si="44"/>
        <v>0</v>
      </c>
      <c r="BF183" s="161">
        <f t="shared" si="45"/>
        <v>333.90499999999997</v>
      </c>
      <c r="BG183" s="161">
        <f t="shared" si="46"/>
        <v>0</v>
      </c>
      <c r="BH183" s="161">
        <f t="shared" si="47"/>
        <v>0</v>
      </c>
      <c r="BI183" s="161">
        <f t="shared" si="48"/>
        <v>0</v>
      </c>
      <c r="BJ183" s="14" t="s">
        <v>85</v>
      </c>
      <c r="BK183" s="162">
        <f t="shared" si="49"/>
        <v>333.90499999999997</v>
      </c>
      <c r="BL183" s="14" t="s">
        <v>150</v>
      </c>
      <c r="BM183" s="160" t="s">
        <v>354</v>
      </c>
    </row>
    <row r="184" spans="1:65" s="2" customFormat="1" ht="21.75" customHeight="1">
      <c r="A184" s="26"/>
      <c r="B184" s="149"/>
      <c r="C184" s="163" t="s">
        <v>355</v>
      </c>
      <c r="D184" s="163" t="s">
        <v>190</v>
      </c>
      <c r="E184" s="164" t="s">
        <v>356</v>
      </c>
      <c r="F184" s="165" t="s">
        <v>357</v>
      </c>
      <c r="G184" s="166" t="s">
        <v>176</v>
      </c>
      <c r="H184" s="167">
        <v>247.2</v>
      </c>
      <c r="I184" s="167">
        <v>0.83899999999999997</v>
      </c>
      <c r="J184" s="167">
        <f t="shared" si="40"/>
        <v>207.40100000000001</v>
      </c>
      <c r="K184" s="168"/>
      <c r="L184" s="169"/>
      <c r="M184" s="170" t="s">
        <v>1</v>
      </c>
      <c r="N184" s="171" t="s">
        <v>35</v>
      </c>
      <c r="O184" s="158">
        <v>0</v>
      </c>
      <c r="P184" s="158">
        <f t="shared" si="41"/>
        <v>0</v>
      </c>
      <c r="Q184" s="158">
        <v>1.4999999999999999E-4</v>
      </c>
      <c r="R184" s="158">
        <f t="shared" si="42"/>
        <v>3.7079999999999995E-2</v>
      </c>
      <c r="S184" s="158">
        <v>0</v>
      </c>
      <c r="T184" s="159">
        <f t="shared" si="4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60" t="s">
        <v>181</v>
      </c>
      <c r="AT184" s="160" t="s">
        <v>190</v>
      </c>
      <c r="AU184" s="160" t="s">
        <v>85</v>
      </c>
      <c r="AY184" s="14" t="s">
        <v>119</v>
      </c>
      <c r="BE184" s="161">
        <f t="shared" si="44"/>
        <v>0</v>
      </c>
      <c r="BF184" s="161">
        <f t="shared" si="45"/>
        <v>207.40100000000001</v>
      </c>
      <c r="BG184" s="161">
        <f t="shared" si="46"/>
        <v>0</v>
      </c>
      <c r="BH184" s="161">
        <f t="shared" si="47"/>
        <v>0</v>
      </c>
      <c r="BI184" s="161">
        <f t="shared" si="48"/>
        <v>0</v>
      </c>
      <c r="BJ184" s="14" t="s">
        <v>85</v>
      </c>
      <c r="BK184" s="162">
        <f t="shared" si="49"/>
        <v>207.40100000000001</v>
      </c>
      <c r="BL184" s="14" t="s">
        <v>150</v>
      </c>
      <c r="BM184" s="160" t="s">
        <v>358</v>
      </c>
    </row>
    <row r="185" spans="1:65" s="2" customFormat="1" ht="24.2" customHeight="1">
      <c r="A185" s="26"/>
      <c r="B185" s="149"/>
      <c r="C185" s="163" t="s">
        <v>200</v>
      </c>
      <c r="D185" s="163" t="s">
        <v>190</v>
      </c>
      <c r="E185" s="164" t="s">
        <v>359</v>
      </c>
      <c r="F185" s="165" t="s">
        <v>360</v>
      </c>
      <c r="G185" s="166" t="s">
        <v>128</v>
      </c>
      <c r="H185" s="167">
        <v>30.9</v>
      </c>
      <c r="I185" s="167">
        <v>1.0269999999999999</v>
      </c>
      <c r="J185" s="167">
        <f t="shared" si="40"/>
        <v>31.734000000000002</v>
      </c>
      <c r="K185" s="168"/>
      <c r="L185" s="169"/>
      <c r="M185" s="170" t="s">
        <v>1</v>
      </c>
      <c r="N185" s="171" t="s">
        <v>35</v>
      </c>
      <c r="O185" s="158">
        <v>0</v>
      </c>
      <c r="P185" s="158">
        <f t="shared" si="41"/>
        <v>0</v>
      </c>
      <c r="Q185" s="158">
        <v>2.3000000000000001E-4</v>
      </c>
      <c r="R185" s="158">
        <f t="shared" si="42"/>
        <v>7.1069999999999996E-3</v>
      </c>
      <c r="S185" s="158">
        <v>0</v>
      </c>
      <c r="T185" s="159">
        <f t="shared" si="4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60" t="s">
        <v>181</v>
      </c>
      <c r="AT185" s="160" t="s">
        <v>190</v>
      </c>
      <c r="AU185" s="160" t="s">
        <v>85</v>
      </c>
      <c r="AY185" s="14" t="s">
        <v>119</v>
      </c>
      <c r="BE185" s="161">
        <f t="shared" si="44"/>
        <v>0</v>
      </c>
      <c r="BF185" s="161">
        <f t="shared" si="45"/>
        <v>31.734000000000002</v>
      </c>
      <c r="BG185" s="161">
        <f t="shared" si="46"/>
        <v>0</v>
      </c>
      <c r="BH185" s="161">
        <f t="shared" si="47"/>
        <v>0</v>
      </c>
      <c r="BI185" s="161">
        <f t="shared" si="48"/>
        <v>0</v>
      </c>
      <c r="BJ185" s="14" t="s">
        <v>85</v>
      </c>
      <c r="BK185" s="162">
        <f t="shared" si="49"/>
        <v>31.734000000000002</v>
      </c>
      <c r="BL185" s="14" t="s">
        <v>150</v>
      </c>
      <c r="BM185" s="160" t="s">
        <v>361</v>
      </c>
    </row>
    <row r="186" spans="1:65" s="2" customFormat="1" ht="24.2" customHeight="1">
      <c r="A186" s="26"/>
      <c r="B186" s="149"/>
      <c r="C186" s="150" t="s">
        <v>362</v>
      </c>
      <c r="D186" s="150" t="s">
        <v>121</v>
      </c>
      <c r="E186" s="151" t="s">
        <v>363</v>
      </c>
      <c r="F186" s="152" t="s">
        <v>364</v>
      </c>
      <c r="G186" s="153" t="s">
        <v>170</v>
      </c>
      <c r="H186" s="154">
        <v>0.17899999999999999</v>
      </c>
      <c r="I186" s="154">
        <v>29.123000000000001</v>
      </c>
      <c r="J186" s="154">
        <f t="shared" si="40"/>
        <v>5.2130000000000001</v>
      </c>
      <c r="K186" s="155"/>
      <c r="L186" s="27"/>
      <c r="M186" s="156" t="s">
        <v>1</v>
      </c>
      <c r="N186" s="157" t="s">
        <v>35</v>
      </c>
      <c r="O186" s="158">
        <v>1.579</v>
      </c>
      <c r="P186" s="158">
        <f t="shared" si="41"/>
        <v>0.28264099999999998</v>
      </c>
      <c r="Q186" s="158">
        <v>0</v>
      </c>
      <c r="R186" s="158">
        <f t="shared" si="42"/>
        <v>0</v>
      </c>
      <c r="S186" s="158">
        <v>0</v>
      </c>
      <c r="T186" s="159">
        <f t="shared" si="4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60" t="s">
        <v>150</v>
      </c>
      <c r="AT186" s="160" t="s">
        <v>121</v>
      </c>
      <c r="AU186" s="160" t="s">
        <v>85</v>
      </c>
      <c r="AY186" s="14" t="s">
        <v>119</v>
      </c>
      <c r="BE186" s="161">
        <f t="shared" si="44"/>
        <v>0</v>
      </c>
      <c r="BF186" s="161">
        <f t="shared" si="45"/>
        <v>5.2130000000000001</v>
      </c>
      <c r="BG186" s="161">
        <f t="shared" si="46"/>
        <v>0</v>
      </c>
      <c r="BH186" s="161">
        <f t="shared" si="47"/>
        <v>0</v>
      </c>
      <c r="BI186" s="161">
        <f t="shared" si="48"/>
        <v>0</v>
      </c>
      <c r="BJ186" s="14" t="s">
        <v>85</v>
      </c>
      <c r="BK186" s="162">
        <f t="shared" si="49"/>
        <v>5.2130000000000001</v>
      </c>
      <c r="BL186" s="14" t="s">
        <v>150</v>
      </c>
      <c r="BM186" s="160" t="s">
        <v>365</v>
      </c>
    </row>
    <row r="187" spans="1:65" s="2" customFormat="1" ht="24.2" customHeight="1">
      <c r="A187" s="26"/>
      <c r="B187" s="149"/>
      <c r="C187" s="150" t="s">
        <v>204</v>
      </c>
      <c r="D187" s="150" t="s">
        <v>121</v>
      </c>
      <c r="E187" s="151" t="s">
        <v>366</v>
      </c>
      <c r="F187" s="152" t="s">
        <v>367</v>
      </c>
      <c r="G187" s="153" t="s">
        <v>170</v>
      </c>
      <c r="H187" s="154">
        <v>0.17899999999999999</v>
      </c>
      <c r="I187" s="154">
        <v>5.3339999999999996</v>
      </c>
      <c r="J187" s="154">
        <f t="shared" si="40"/>
        <v>0.95499999999999996</v>
      </c>
      <c r="K187" s="155"/>
      <c r="L187" s="27"/>
      <c r="M187" s="156" t="s">
        <v>1</v>
      </c>
      <c r="N187" s="157" t="s">
        <v>35</v>
      </c>
      <c r="O187" s="158">
        <v>0.13100000000000001</v>
      </c>
      <c r="P187" s="158">
        <f t="shared" si="41"/>
        <v>2.3449000000000001E-2</v>
      </c>
      <c r="Q187" s="158">
        <v>0</v>
      </c>
      <c r="R187" s="158">
        <f t="shared" si="42"/>
        <v>0</v>
      </c>
      <c r="S187" s="158">
        <v>0</v>
      </c>
      <c r="T187" s="159">
        <f t="shared" si="4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60" t="s">
        <v>150</v>
      </c>
      <c r="AT187" s="160" t="s">
        <v>121</v>
      </c>
      <c r="AU187" s="160" t="s">
        <v>85</v>
      </c>
      <c r="AY187" s="14" t="s">
        <v>119</v>
      </c>
      <c r="BE187" s="161">
        <f t="shared" si="44"/>
        <v>0</v>
      </c>
      <c r="BF187" s="161">
        <f t="shared" si="45"/>
        <v>0.95499999999999996</v>
      </c>
      <c r="BG187" s="161">
        <f t="shared" si="46"/>
        <v>0</v>
      </c>
      <c r="BH187" s="161">
        <f t="shared" si="47"/>
        <v>0</v>
      </c>
      <c r="BI187" s="161">
        <f t="shared" si="48"/>
        <v>0</v>
      </c>
      <c r="BJ187" s="14" t="s">
        <v>85</v>
      </c>
      <c r="BK187" s="162">
        <f t="shared" si="49"/>
        <v>0.95499999999999996</v>
      </c>
      <c r="BL187" s="14" t="s">
        <v>150</v>
      </c>
      <c r="BM187" s="160" t="s">
        <v>368</v>
      </c>
    </row>
    <row r="188" spans="1:65" s="12" customFormat="1" ht="22.9" customHeight="1">
      <c r="B188" s="137"/>
      <c r="D188" s="138" t="s">
        <v>68</v>
      </c>
      <c r="E188" s="147" t="s">
        <v>369</v>
      </c>
      <c r="F188" s="147" t="s">
        <v>370</v>
      </c>
      <c r="J188" s="148">
        <f>BK188</f>
        <v>7705.9219999999996</v>
      </c>
      <c r="L188" s="137"/>
      <c r="M188" s="141"/>
      <c r="N188" s="142"/>
      <c r="O188" s="142"/>
      <c r="P188" s="143">
        <f>SUM(P189:P192)</f>
        <v>138.57936900000001</v>
      </c>
      <c r="Q188" s="142"/>
      <c r="R188" s="143">
        <f>SUM(R189:R192)</f>
        <v>1200.6500000000001</v>
      </c>
      <c r="S188" s="142"/>
      <c r="T188" s="144">
        <f>SUM(T189:T192)</f>
        <v>0</v>
      </c>
      <c r="AR188" s="138" t="s">
        <v>85</v>
      </c>
      <c r="AT188" s="145" t="s">
        <v>68</v>
      </c>
      <c r="AU188" s="145" t="s">
        <v>77</v>
      </c>
      <c r="AY188" s="138" t="s">
        <v>119</v>
      </c>
      <c r="BK188" s="146">
        <f>SUM(BK189:BK192)</f>
        <v>7705.9219999999996</v>
      </c>
    </row>
    <row r="189" spans="1:65" s="2" customFormat="1" ht="24.2" customHeight="1">
      <c r="A189" s="26"/>
      <c r="B189" s="149"/>
      <c r="C189" s="150" t="s">
        <v>371</v>
      </c>
      <c r="D189" s="150" t="s">
        <v>121</v>
      </c>
      <c r="E189" s="151" t="s">
        <v>372</v>
      </c>
      <c r="F189" s="152" t="s">
        <v>373</v>
      </c>
      <c r="G189" s="153" t="s">
        <v>374</v>
      </c>
      <c r="H189" s="154">
        <v>1200.6500000000001</v>
      </c>
      <c r="I189" s="154">
        <v>2.605</v>
      </c>
      <c r="J189" s="154">
        <f>ROUND(I189*H189,3)</f>
        <v>3127.6930000000002</v>
      </c>
      <c r="K189" s="155"/>
      <c r="L189" s="27"/>
      <c r="M189" s="156" t="s">
        <v>1</v>
      </c>
      <c r="N189" s="157" t="s">
        <v>35</v>
      </c>
      <c r="O189" s="158">
        <v>0.111</v>
      </c>
      <c r="P189" s="158">
        <f>O189*H189</f>
        <v>133.27215000000001</v>
      </c>
      <c r="Q189" s="158">
        <v>0</v>
      </c>
      <c r="R189" s="158">
        <f>Q189*H189</f>
        <v>0</v>
      </c>
      <c r="S189" s="158">
        <v>0</v>
      </c>
      <c r="T189" s="159">
        <f>S189*H189</f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60" t="s">
        <v>150</v>
      </c>
      <c r="AT189" s="160" t="s">
        <v>121</v>
      </c>
      <c r="AU189" s="160" t="s">
        <v>85</v>
      </c>
      <c r="AY189" s="14" t="s">
        <v>119</v>
      </c>
      <c r="BE189" s="161">
        <f>IF(N189="základná",J189,0)</f>
        <v>0</v>
      </c>
      <c r="BF189" s="161">
        <f>IF(N189="znížená",J189,0)</f>
        <v>3127.6930000000002</v>
      </c>
      <c r="BG189" s="161">
        <f>IF(N189="zákl. prenesená",J189,0)</f>
        <v>0</v>
      </c>
      <c r="BH189" s="161">
        <f>IF(N189="zníž. prenesená",J189,0)</f>
        <v>0</v>
      </c>
      <c r="BI189" s="161">
        <f>IF(N189="nulová",J189,0)</f>
        <v>0</v>
      </c>
      <c r="BJ189" s="14" t="s">
        <v>85</v>
      </c>
      <c r="BK189" s="162">
        <f>ROUND(I189*H189,3)</f>
        <v>3127.6930000000002</v>
      </c>
      <c r="BL189" s="14" t="s">
        <v>150</v>
      </c>
      <c r="BM189" s="160" t="s">
        <v>375</v>
      </c>
    </row>
    <row r="190" spans="1:65" s="2" customFormat="1" ht="24.2" customHeight="1">
      <c r="A190" s="26"/>
      <c r="B190" s="149"/>
      <c r="C190" s="163" t="s">
        <v>208</v>
      </c>
      <c r="D190" s="163" t="s">
        <v>190</v>
      </c>
      <c r="E190" s="164" t="s">
        <v>376</v>
      </c>
      <c r="F190" s="165" t="s">
        <v>377</v>
      </c>
      <c r="G190" s="166" t="s">
        <v>374</v>
      </c>
      <c r="H190" s="167">
        <v>1200.6500000000001</v>
      </c>
      <c r="I190" s="167">
        <v>3.758</v>
      </c>
      <c r="J190" s="167">
        <f>ROUND(I190*H190,3)</f>
        <v>4512.0429999999997</v>
      </c>
      <c r="K190" s="168"/>
      <c r="L190" s="169"/>
      <c r="M190" s="170" t="s">
        <v>1</v>
      </c>
      <c r="N190" s="171" t="s">
        <v>35</v>
      </c>
      <c r="O190" s="158">
        <v>0</v>
      </c>
      <c r="P190" s="158">
        <f>O190*H190</f>
        <v>0</v>
      </c>
      <c r="Q190" s="158">
        <v>1</v>
      </c>
      <c r="R190" s="158">
        <f>Q190*H190</f>
        <v>1200.6500000000001</v>
      </c>
      <c r="S190" s="158">
        <v>0</v>
      </c>
      <c r="T190" s="159">
        <f>S190*H190</f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60" t="s">
        <v>181</v>
      </c>
      <c r="AT190" s="160" t="s">
        <v>190</v>
      </c>
      <c r="AU190" s="160" t="s">
        <v>85</v>
      </c>
      <c r="AY190" s="14" t="s">
        <v>119</v>
      </c>
      <c r="BE190" s="161">
        <f>IF(N190="základná",J190,0)</f>
        <v>0</v>
      </c>
      <c r="BF190" s="161">
        <f>IF(N190="znížená",J190,0)</f>
        <v>4512.0429999999997</v>
      </c>
      <c r="BG190" s="161">
        <f>IF(N190="zákl. prenesená",J190,0)</f>
        <v>0</v>
      </c>
      <c r="BH190" s="161">
        <f>IF(N190="zníž. prenesená",J190,0)</f>
        <v>0</v>
      </c>
      <c r="BI190" s="161">
        <f>IF(N190="nulová",J190,0)</f>
        <v>0</v>
      </c>
      <c r="BJ190" s="14" t="s">
        <v>85</v>
      </c>
      <c r="BK190" s="162">
        <f>ROUND(I190*H190,3)</f>
        <v>4512.0429999999997</v>
      </c>
      <c r="BL190" s="14" t="s">
        <v>150</v>
      </c>
      <c r="BM190" s="160" t="s">
        <v>378</v>
      </c>
    </row>
    <row r="191" spans="1:65" s="2" customFormat="1" ht="24.2" customHeight="1">
      <c r="A191" s="26"/>
      <c r="B191" s="149"/>
      <c r="C191" s="150" t="s">
        <v>379</v>
      </c>
      <c r="D191" s="150" t="s">
        <v>121</v>
      </c>
      <c r="E191" s="151" t="s">
        <v>380</v>
      </c>
      <c r="F191" s="152" t="s">
        <v>381</v>
      </c>
      <c r="G191" s="153" t="s">
        <v>170</v>
      </c>
      <c r="H191" s="154">
        <v>1.2010000000000001</v>
      </c>
      <c r="I191" s="154">
        <v>38.000999999999998</v>
      </c>
      <c r="J191" s="154">
        <f>ROUND(I191*H191,3)</f>
        <v>45.639000000000003</v>
      </c>
      <c r="K191" s="155"/>
      <c r="L191" s="27"/>
      <c r="M191" s="156" t="s">
        <v>1</v>
      </c>
      <c r="N191" s="157" t="s">
        <v>35</v>
      </c>
      <c r="O191" s="158">
        <v>3.3029999999999999</v>
      </c>
      <c r="P191" s="158">
        <f>O191*H191</f>
        <v>3.9669030000000003</v>
      </c>
      <c r="Q191" s="158">
        <v>0</v>
      </c>
      <c r="R191" s="158">
        <f>Q191*H191</f>
        <v>0</v>
      </c>
      <c r="S191" s="158">
        <v>0</v>
      </c>
      <c r="T191" s="159">
        <f>S191*H191</f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60" t="s">
        <v>150</v>
      </c>
      <c r="AT191" s="160" t="s">
        <v>121</v>
      </c>
      <c r="AU191" s="160" t="s">
        <v>85</v>
      </c>
      <c r="AY191" s="14" t="s">
        <v>119</v>
      </c>
      <c r="BE191" s="161">
        <f>IF(N191="základná",J191,0)</f>
        <v>0</v>
      </c>
      <c r="BF191" s="161">
        <f>IF(N191="znížená",J191,0)</f>
        <v>45.639000000000003</v>
      </c>
      <c r="BG191" s="161">
        <f>IF(N191="zákl. prenesená",J191,0)</f>
        <v>0</v>
      </c>
      <c r="BH191" s="161">
        <f>IF(N191="zníž. prenesená",J191,0)</f>
        <v>0</v>
      </c>
      <c r="BI191" s="161">
        <f>IF(N191="nulová",J191,0)</f>
        <v>0</v>
      </c>
      <c r="BJ191" s="14" t="s">
        <v>85</v>
      </c>
      <c r="BK191" s="162">
        <f>ROUND(I191*H191,3)</f>
        <v>45.639000000000003</v>
      </c>
      <c r="BL191" s="14" t="s">
        <v>150</v>
      </c>
      <c r="BM191" s="160" t="s">
        <v>382</v>
      </c>
    </row>
    <row r="192" spans="1:65" s="2" customFormat="1" ht="24.2" customHeight="1">
      <c r="A192" s="26"/>
      <c r="B192" s="149"/>
      <c r="C192" s="150" t="s">
        <v>211</v>
      </c>
      <c r="D192" s="150" t="s">
        <v>121</v>
      </c>
      <c r="E192" s="151" t="s">
        <v>383</v>
      </c>
      <c r="F192" s="152" t="s">
        <v>384</v>
      </c>
      <c r="G192" s="153" t="s">
        <v>170</v>
      </c>
      <c r="H192" s="154">
        <v>1.2010000000000001</v>
      </c>
      <c r="I192" s="154">
        <v>17.108000000000001</v>
      </c>
      <c r="J192" s="154">
        <f>ROUND(I192*H192,3)</f>
        <v>20.547000000000001</v>
      </c>
      <c r="K192" s="155"/>
      <c r="L192" s="27"/>
      <c r="M192" s="172" t="s">
        <v>1</v>
      </c>
      <c r="N192" s="173" t="s">
        <v>35</v>
      </c>
      <c r="O192" s="174">
        <v>1.1160000000000001</v>
      </c>
      <c r="P192" s="174">
        <f>O192*H192</f>
        <v>1.3403160000000003</v>
      </c>
      <c r="Q192" s="174">
        <v>0</v>
      </c>
      <c r="R192" s="174">
        <f>Q192*H192</f>
        <v>0</v>
      </c>
      <c r="S192" s="174">
        <v>0</v>
      </c>
      <c r="T192" s="175">
        <f>S192*H192</f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60" t="s">
        <v>150</v>
      </c>
      <c r="AT192" s="160" t="s">
        <v>121</v>
      </c>
      <c r="AU192" s="160" t="s">
        <v>85</v>
      </c>
      <c r="AY192" s="14" t="s">
        <v>119</v>
      </c>
      <c r="BE192" s="161">
        <f>IF(N192="základná",J192,0)</f>
        <v>0</v>
      </c>
      <c r="BF192" s="161">
        <f>IF(N192="znížená",J192,0)</f>
        <v>20.547000000000001</v>
      </c>
      <c r="BG192" s="161">
        <f>IF(N192="zákl. prenesená",J192,0)</f>
        <v>0</v>
      </c>
      <c r="BH192" s="161">
        <f>IF(N192="zníž. prenesená",J192,0)</f>
        <v>0</v>
      </c>
      <c r="BI192" s="161">
        <f>IF(N192="nulová",J192,0)</f>
        <v>0</v>
      </c>
      <c r="BJ192" s="14" t="s">
        <v>85</v>
      </c>
      <c r="BK192" s="162">
        <f>ROUND(I192*H192,3)</f>
        <v>20.547000000000001</v>
      </c>
      <c r="BL192" s="14" t="s">
        <v>150</v>
      </c>
      <c r="BM192" s="160" t="s">
        <v>385</v>
      </c>
    </row>
    <row r="193" spans="1:31" s="2" customFormat="1" ht="6.95" customHeight="1">
      <c r="A193" s="26"/>
      <c r="B193" s="44"/>
      <c r="C193" s="45"/>
      <c r="D193" s="45"/>
      <c r="E193" s="45"/>
      <c r="F193" s="45"/>
      <c r="G193" s="45"/>
      <c r="H193" s="45"/>
      <c r="I193" s="45"/>
      <c r="J193" s="45"/>
      <c r="K193" s="45"/>
      <c r="L193" s="27"/>
      <c r="M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</row>
  </sheetData>
  <autoFilter ref="C131:K192" xr:uid="{00000000-0009-0000-0000-000002000000}"/>
  <mergeCells count="12">
    <mergeCell ref="E124:H124"/>
    <mergeCell ref="L2:V2"/>
    <mergeCell ref="E85:H85"/>
    <mergeCell ref="E87:H87"/>
    <mergeCell ref="E89:H89"/>
    <mergeCell ref="E120:H120"/>
    <mergeCell ref="E122:H12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191"/>
  <sheetViews>
    <sheetView showGridLines="0" workbookViewId="0">
      <selection activeCell="H197" sqref="H19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5"/>
    </row>
    <row r="2" spans="1:46" s="1" customFormat="1" ht="36.950000000000003" customHeight="1">
      <c r="L2" s="210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4" t="s">
        <v>89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69</v>
      </c>
    </row>
    <row r="4" spans="1:46" s="1" customFormat="1" ht="24.95" customHeight="1">
      <c r="B4" s="17"/>
      <c r="D4" s="18" t="s">
        <v>90</v>
      </c>
      <c r="L4" s="17"/>
      <c r="M4" s="96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12</v>
      </c>
      <c r="L6" s="17"/>
    </row>
    <row r="7" spans="1:46" s="1" customFormat="1" ht="26.25" customHeight="1">
      <c r="B7" s="17"/>
      <c r="E7" s="219" t="str">
        <f>'Rekapitulácia stavby'!K6</f>
        <v>Bezbriérový chodník a zábradlie na oporných múroch z ulice Viničky na Tokajskú</v>
      </c>
      <c r="F7" s="220"/>
      <c r="G7" s="220"/>
      <c r="H7" s="220"/>
      <c r="L7" s="17"/>
    </row>
    <row r="8" spans="1:46" s="1" customFormat="1" ht="12" customHeight="1">
      <c r="B8" s="17"/>
      <c r="D8" s="23" t="s">
        <v>91</v>
      </c>
      <c r="L8" s="17"/>
    </row>
    <row r="9" spans="1:46" s="2" customFormat="1" ht="16.5" customHeight="1">
      <c r="A9" s="26"/>
      <c r="B9" s="27"/>
      <c r="C9" s="26"/>
      <c r="D9" s="26"/>
      <c r="E9" s="219" t="s">
        <v>260</v>
      </c>
      <c r="F9" s="218"/>
      <c r="G9" s="218"/>
      <c r="H9" s="218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261</v>
      </c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177" t="s">
        <v>386</v>
      </c>
      <c r="F11" s="218"/>
      <c r="G11" s="218"/>
      <c r="H11" s="218"/>
      <c r="I11" s="26"/>
      <c r="J11" s="26"/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14</v>
      </c>
      <c r="E13" s="26"/>
      <c r="F13" s="21" t="s">
        <v>1</v>
      </c>
      <c r="G13" s="26"/>
      <c r="H13" s="26"/>
      <c r="I13" s="23" t="s">
        <v>15</v>
      </c>
      <c r="J13" s="21" t="s">
        <v>1</v>
      </c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16</v>
      </c>
      <c r="E14" s="26"/>
      <c r="F14" s="21" t="s">
        <v>20</v>
      </c>
      <c r="G14" s="26"/>
      <c r="H14" s="26"/>
      <c r="I14" s="23" t="s">
        <v>17</v>
      </c>
      <c r="J14" s="52">
        <f>'Rekapitulácia stavby'!AN8</f>
        <v>44656</v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18</v>
      </c>
      <c r="E16" s="26"/>
      <c r="F16" s="26"/>
      <c r="G16" s="26"/>
      <c r="H16" s="26"/>
      <c r="I16" s="23" t="s">
        <v>19</v>
      </c>
      <c r="J16" s="21" t="str">
        <f>IF('Rekapitulácia stavby'!AN10="","",'Rekapitulácia stavby'!AN10)</f>
        <v/>
      </c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tr">
        <f>IF('Rekapitulácia stavby'!E11="","",'Rekapitulácia stavby'!E11)</f>
        <v xml:space="preserve"> </v>
      </c>
      <c r="F17" s="26"/>
      <c r="G17" s="26"/>
      <c r="H17" s="26"/>
      <c r="I17" s="23" t="s">
        <v>21</v>
      </c>
      <c r="J17" s="21" t="str">
        <f>IF('Rekapitulácia stavby'!AN11="","",'Rekapitulácia stavby'!AN11)</f>
        <v/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22</v>
      </c>
      <c r="E19" s="26"/>
      <c r="F19" s="26"/>
      <c r="G19" s="26"/>
      <c r="H19" s="26"/>
      <c r="I19" s="23" t="s">
        <v>19</v>
      </c>
      <c r="J19" s="21" t="str">
        <f>'Rekapitulácia stavby'!AN13</f>
        <v/>
      </c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203" t="str">
        <f>'Rekapitulácia stavby'!E14</f>
        <v>MEGASPOL, spol. s r.o.</v>
      </c>
      <c r="F20" s="203"/>
      <c r="G20" s="203"/>
      <c r="H20" s="203"/>
      <c r="I20" s="23" t="s">
        <v>21</v>
      </c>
      <c r="J20" s="21" t="str">
        <f>'Rekapitulácia stavby'!AN14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24</v>
      </c>
      <c r="E22" s="26"/>
      <c r="F22" s="26"/>
      <c r="G22" s="26"/>
      <c r="H22" s="26"/>
      <c r="I22" s="23" t="s">
        <v>19</v>
      </c>
      <c r="J22" s="21" t="str">
        <f>IF('Rekapitulácia stavby'!AN16="","",'Rekapitulácia stavby'!AN16)</f>
        <v/>
      </c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tr">
        <f>IF('Rekapitulácia stavby'!E17="","",'Rekapitulácia stavby'!E17)</f>
        <v xml:space="preserve"> </v>
      </c>
      <c r="F23" s="26"/>
      <c r="G23" s="26"/>
      <c r="H23" s="26"/>
      <c r="I23" s="23" t="s">
        <v>21</v>
      </c>
      <c r="J23" s="21" t="str">
        <f>IF('Rekapitulácia stavby'!AN17="","",'Rekapitulácia stavby'!AN17)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27</v>
      </c>
      <c r="E25" s="26"/>
      <c r="F25" s="26"/>
      <c r="G25" s="26"/>
      <c r="H25" s="26"/>
      <c r="I25" s="23" t="s">
        <v>19</v>
      </c>
      <c r="J25" s="21" t="str">
        <f>IF('Rekapitulácia stavby'!AN19="","",'Rekapitulácia stavby'!AN19)</f>
        <v/>
      </c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tr">
        <f>IF('Rekapitulácia stavby'!E20="","",'Rekapitulácia stavby'!E20)</f>
        <v xml:space="preserve"> </v>
      </c>
      <c r="F26" s="26"/>
      <c r="G26" s="26"/>
      <c r="H26" s="26"/>
      <c r="I26" s="23" t="s">
        <v>21</v>
      </c>
      <c r="J26" s="21" t="str">
        <f>IF('Rekapitulácia stavby'!AN20="","",'Rekapitulácia stavby'!AN20)</f>
        <v/>
      </c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9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28</v>
      </c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7"/>
      <c r="B29" s="98"/>
      <c r="C29" s="97"/>
      <c r="D29" s="97"/>
      <c r="E29" s="206" t="s">
        <v>1</v>
      </c>
      <c r="F29" s="206"/>
      <c r="G29" s="206"/>
      <c r="H29" s="206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100" t="s">
        <v>29</v>
      </c>
      <c r="E32" s="26"/>
      <c r="F32" s="26"/>
      <c r="G32" s="26"/>
      <c r="H32" s="26"/>
      <c r="I32" s="26"/>
      <c r="J32" s="68">
        <f>ROUND(J131, 2)</f>
        <v>21218.69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3"/>
      <c r="E33" s="63"/>
      <c r="F33" s="63"/>
      <c r="G33" s="63"/>
      <c r="H33" s="63"/>
      <c r="I33" s="63"/>
      <c r="J33" s="63"/>
      <c r="K33" s="63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31</v>
      </c>
      <c r="G34" s="26"/>
      <c r="H34" s="26"/>
      <c r="I34" s="30" t="s">
        <v>30</v>
      </c>
      <c r="J34" s="30" t="s">
        <v>32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101" t="s">
        <v>33</v>
      </c>
      <c r="E35" s="32" t="s">
        <v>34</v>
      </c>
      <c r="F35" s="102">
        <f>ROUND((SUM(BE131:BE190)),  2)</f>
        <v>0</v>
      </c>
      <c r="G35" s="103"/>
      <c r="H35" s="103"/>
      <c r="I35" s="104">
        <v>0.2</v>
      </c>
      <c r="J35" s="102">
        <f>ROUND(((SUM(BE131:BE190))*I35),  2)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32" t="s">
        <v>35</v>
      </c>
      <c r="F36" s="105">
        <f>ROUND((SUM(BF131:BF190)),  2)</f>
        <v>21218.69</v>
      </c>
      <c r="G36" s="26"/>
      <c r="H36" s="26"/>
      <c r="I36" s="106">
        <v>0.2</v>
      </c>
      <c r="J36" s="105">
        <f>ROUND(((SUM(BF131:BF190))*I36),  2)</f>
        <v>4243.74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36</v>
      </c>
      <c r="F37" s="105">
        <f>ROUND((SUM(BG131:BG190)),  2)</f>
        <v>0</v>
      </c>
      <c r="G37" s="26"/>
      <c r="H37" s="26"/>
      <c r="I37" s="106">
        <v>0.2</v>
      </c>
      <c r="J37" s="105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37</v>
      </c>
      <c r="F38" s="105">
        <f>ROUND((SUM(BH131:BH190)),  2)</f>
        <v>0</v>
      </c>
      <c r="G38" s="26"/>
      <c r="H38" s="26"/>
      <c r="I38" s="106">
        <v>0.2</v>
      </c>
      <c r="J38" s="105">
        <f>0</f>
        <v>0</v>
      </c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32" t="s">
        <v>38</v>
      </c>
      <c r="F39" s="102">
        <f>ROUND((SUM(BI131:BI190)),  2)</f>
        <v>0</v>
      </c>
      <c r="G39" s="103"/>
      <c r="H39" s="103"/>
      <c r="I39" s="104">
        <v>0</v>
      </c>
      <c r="J39" s="102">
        <f>0</f>
        <v>0</v>
      </c>
      <c r="K39" s="26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7"/>
      <c r="D41" s="108" t="s">
        <v>39</v>
      </c>
      <c r="E41" s="57"/>
      <c r="F41" s="57"/>
      <c r="G41" s="109" t="s">
        <v>40</v>
      </c>
      <c r="H41" s="110" t="s">
        <v>41</v>
      </c>
      <c r="I41" s="57"/>
      <c r="J41" s="111">
        <f>SUM(J32:J39)</f>
        <v>25462.43</v>
      </c>
      <c r="K41" s="112"/>
      <c r="L41" s="39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9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42</v>
      </c>
      <c r="E50" s="41"/>
      <c r="F50" s="41"/>
      <c r="G50" s="40" t="s">
        <v>43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42" t="s">
        <v>44</v>
      </c>
      <c r="E61" s="29"/>
      <c r="F61" s="113" t="s">
        <v>45</v>
      </c>
      <c r="G61" s="42" t="s">
        <v>44</v>
      </c>
      <c r="H61" s="29"/>
      <c r="I61" s="29"/>
      <c r="J61" s="114" t="s">
        <v>45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40" t="s">
        <v>46</v>
      </c>
      <c r="E65" s="43"/>
      <c r="F65" s="43"/>
      <c r="G65" s="40" t="s">
        <v>47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42" t="s">
        <v>44</v>
      </c>
      <c r="E76" s="29"/>
      <c r="F76" s="113" t="s">
        <v>45</v>
      </c>
      <c r="G76" s="42" t="s">
        <v>44</v>
      </c>
      <c r="H76" s="29"/>
      <c r="I76" s="29"/>
      <c r="J76" s="114" t="s">
        <v>45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93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26.25" customHeight="1">
      <c r="A85" s="26"/>
      <c r="B85" s="27"/>
      <c r="C85" s="26"/>
      <c r="D85" s="26"/>
      <c r="E85" s="219" t="str">
        <f>E7</f>
        <v>Bezbriérový chodník a zábradlie na oporných múroch z ulice Viničky na Tokajskú</v>
      </c>
      <c r="F85" s="220"/>
      <c r="G85" s="220"/>
      <c r="H85" s="220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91</v>
      </c>
      <c r="L86" s="17"/>
    </row>
    <row r="87" spans="1:31" s="2" customFormat="1" ht="16.5" customHeight="1">
      <c r="A87" s="26"/>
      <c r="B87" s="27"/>
      <c r="C87" s="26"/>
      <c r="D87" s="26"/>
      <c r="E87" s="219" t="s">
        <v>260</v>
      </c>
      <c r="F87" s="218"/>
      <c r="G87" s="218"/>
      <c r="H87" s="218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261</v>
      </c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177" t="str">
        <f>E11</f>
        <v xml:space="preserve">SO01.2 - Oporný múr č.2  </v>
      </c>
      <c r="F89" s="218"/>
      <c r="G89" s="218"/>
      <c r="H89" s="218"/>
      <c r="I89" s="26"/>
      <c r="J89" s="26"/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16</v>
      </c>
      <c r="D91" s="26"/>
      <c r="E91" s="26"/>
      <c r="F91" s="21" t="str">
        <f>F14</f>
        <v xml:space="preserve"> </v>
      </c>
      <c r="G91" s="26"/>
      <c r="H91" s="26"/>
      <c r="I91" s="23" t="s">
        <v>17</v>
      </c>
      <c r="J91" s="52">
        <f>IF(J14="","",J14)</f>
        <v>44656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5.2" customHeight="1">
      <c r="A93" s="26"/>
      <c r="B93" s="27"/>
      <c r="C93" s="23" t="s">
        <v>18</v>
      </c>
      <c r="D93" s="26"/>
      <c r="E93" s="26"/>
      <c r="F93" s="21" t="str">
        <f>E17</f>
        <v xml:space="preserve"> </v>
      </c>
      <c r="G93" s="26"/>
      <c r="H93" s="26"/>
      <c r="I93" s="23" t="s">
        <v>24</v>
      </c>
      <c r="J93" s="24" t="str">
        <f>E23</f>
        <v xml:space="preserve"> </v>
      </c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22</v>
      </c>
      <c r="D94" s="26"/>
      <c r="E94" s="26"/>
      <c r="F94" s="21" t="str">
        <f>IF(E20="","",E20)</f>
        <v>MEGASPOL, spol. s r.o.</v>
      </c>
      <c r="G94" s="26"/>
      <c r="H94" s="26"/>
      <c r="I94" s="23" t="s">
        <v>27</v>
      </c>
      <c r="J94" s="24" t="str">
        <f>E26</f>
        <v xml:space="preserve"> </v>
      </c>
      <c r="K94" s="26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15" t="s">
        <v>94</v>
      </c>
      <c r="D96" s="107"/>
      <c r="E96" s="107"/>
      <c r="F96" s="107"/>
      <c r="G96" s="107"/>
      <c r="H96" s="107"/>
      <c r="I96" s="107"/>
      <c r="J96" s="116" t="s">
        <v>95</v>
      </c>
      <c r="K96" s="107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9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7" t="s">
        <v>96</v>
      </c>
      <c r="D98" s="26"/>
      <c r="E98" s="26"/>
      <c r="F98" s="26"/>
      <c r="G98" s="26"/>
      <c r="H98" s="26"/>
      <c r="I98" s="26"/>
      <c r="J98" s="68">
        <f>J131</f>
        <v>21218.693999999996</v>
      </c>
      <c r="K98" s="26"/>
      <c r="L98" s="39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97</v>
      </c>
    </row>
    <row r="99" spans="1:47" s="9" customFormat="1" ht="24.95" customHeight="1">
      <c r="B99" s="118"/>
      <c r="D99" s="119" t="s">
        <v>98</v>
      </c>
      <c r="E99" s="120"/>
      <c r="F99" s="120"/>
      <c r="G99" s="120"/>
      <c r="H99" s="120"/>
      <c r="I99" s="120"/>
      <c r="J99" s="121">
        <f>J132</f>
        <v>13616.150999999998</v>
      </c>
      <c r="L99" s="118"/>
    </row>
    <row r="100" spans="1:47" s="10" customFormat="1" ht="19.899999999999999" customHeight="1">
      <c r="B100" s="122"/>
      <c r="D100" s="123" t="s">
        <v>263</v>
      </c>
      <c r="E100" s="124"/>
      <c r="F100" s="124"/>
      <c r="G100" s="124"/>
      <c r="H100" s="124"/>
      <c r="I100" s="124"/>
      <c r="J100" s="125">
        <f>J133</f>
        <v>250</v>
      </c>
      <c r="L100" s="122"/>
    </row>
    <row r="101" spans="1:47" s="10" customFormat="1" ht="19.899999999999999" customHeight="1">
      <c r="B101" s="122"/>
      <c r="D101" s="123" t="s">
        <v>99</v>
      </c>
      <c r="E101" s="124"/>
      <c r="F101" s="124"/>
      <c r="G101" s="124"/>
      <c r="H101" s="124"/>
      <c r="I101" s="124"/>
      <c r="J101" s="125">
        <f>J135</f>
        <v>1066.4850000000001</v>
      </c>
      <c r="L101" s="122"/>
    </row>
    <row r="102" spans="1:47" s="10" customFormat="1" ht="19.899999999999999" customHeight="1">
      <c r="B102" s="122"/>
      <c r="D102" s="123" t="s">
        <v>265</v>
      </c>
      <c r="E102" s="124"/>
      <c r="F102" s="124"/>
      <c r="G102" s="124"/>
      <c r="H102" s="124"/>
      <c r="I102" s="124"/>
      <c r="J102" s="125">
        <f>J142</f>
        <v>1130.473</v>
      </c>
      <c r="L102" s="122"/>
    </row>
    <row r="103" spans="1:47" s="10" customFormat="1" ht="19.899999999999999" customHeight="1">
      <c r="B103" s="122"/>
      <c r="D103" s="123" t="s">
        <v>100</v>
      </c>
      <c r="E103" s="124"/>
      <c r="F103" s="124"/>
      <c r="G103" s="124"/>
      <c r="H103" s="124"/>
      <c r="I103" s="124"/>
      <c r="J103" s="125">
        <f>J151</f>
        <v>5927.3269999999993</v>
      </c>
      <c r="L103" s="122"/>
    </row>
    <row r="104" spans="1:47" s="10" customFormat="1" ht="19.899999999999999" customHeight="1">
      <c r="B104" s="122"/>
      <c r="D104" s="123" t="s">
        <v>266</v>
      </c>
      <c r="E104" s="124"/>
      <c r="F104" s="124"/>
      <c r="G104" s="124"/>
      <c r="H104" s="124"/>
      <c r="I104" s="124"/>
      <c r="J104" s="125">
        <f>J161</f>
        <v>54.112000000000002</v>
      </c>
      <c r="L104" s="122"/>
    </row>
    <row r="105" spans="1:47" s="10" customFormat="1" ht="19.899999999999999" customHeight="1">
      <c r="B105" s="122"/>
      <c r="D105" s="123" t="s">
        <v>102</v>
      </c>
      <c r="E105" s="124"/>
      <c r="F105" s="124"/>
      <c r="G105" s="124"/>
      <c r="H105" s="124"/>
      <c r="I105" s="124"/>
      <c r="J105" s="125">
        <f>J164</f>
        <v>4464.1059999999998</v>
      </c>
      <c r="L105" s="122"/>
    </row>
    <row r="106" spans="1:47" s="10" customFormat="1" ht="19.899999999999999" customHeight="1">
      <c r="B106" s="122"/>
      <c r="D106" s="123" t="s">
        <v>103</v>
      </c>
      <c r="E106" s="124"/>
      <c r="F106" s="124"/>
      <c r="G106" s="124"/>
      <c r="H106" s="124"/>
      <c r="I106" s="124"/>
      <c r="J106" s="125">
        <f>J168</f>
        <v>723.64799999999991</v>
      </c>
      <c r="L106" s="122"/>
    </row>
    <row r="107" spans="1:47" s="9" customFormat="1" ht="24.95" customHeight="1">
      <c r="B107" s="118"/>
      <c r="D107" s="119" t="s">
        <v>267</v>
      </c>
      <c r="E107" s="120"/>
      <c r="F107" s="120"/>
      <c r="G107" s="120"/>
      <c r="H107" s="120"/>
      <c r="I107" s="120"/>
      <c r="J107" s="121">
        <f>J171</f>
        <v>7602.5429999999997</v>
      </c>
      <c r="L107" s="118"/>
    </row>
    <row r="108" spans="1:47" s="10" customFormat="1" ht="19.899999999999999" customHeight="1">
      <c r="B108" s="122"/>
      <c r="D108" s="123" t="s">
        <v>268</v>
      </c>
      <c r="E108" s="124"/>
      <c r="F108" s="124"/>
      <c r="G108" s="124"/>
      <c r="H108" s="124"/>
      <c r="I108" s="124"/>
      <c r="J108" s="125">
        <f>J172</f>
        <v>472.26299999999998</v>
      </c>
      <c r="L108" s="122"/>
    </row>
    <row r="109" spans="1:47" s="10" customFormat="1" ht="19.899999999999999" customHeight="1">
      <c r="B109" s="122"/>
      <c r="D109" s="123" t="s">
        <v>269</v>
      </c>
      <c r="E109" s="124"/>
      <c r="F109" s="124"/>
      <c r="G109" s="124"/>
      <c r="H109" s="124"/>
      <c r="I109" s="124"/>
      <c r="J109" s="125">
        <f>J180</f>
        <v>7130.28</v>
      </c>
      <c r="L109" s="122"/>
    </row>
    <row r="110" spans="1:47" s="2" customFormat="1" ht="21.75" customHeight="1">
      <c r="A110" s="26"/>
      <c r="B110" s="27"/>
      <c r="C110" s="26"/>
      <c r="D110" s="26"/>
      <c r="E110" s="26"/>
      <c r="F110" s="26"/>
      <c r="G110" s="26"/>
      <c r="H110" s="26"/>
      <c r="I110" s="26"/>
      <c r="J110" s="26"/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6.95" customHeight="1">
      <c r="A111" s="26"/>
      <c r="B111" s="44"/>
      <c r="C111" s="45"/>
      <c r="D111" s="45"/>
      <c r="E111" s="45"/>
      <c r="F111" s="45"/>
      <c r="G111" s="45"/>
      <c r="H111" s="45"/>
      <c r="I111" s="45"/>
      <c r="J111" s="45"/>
      <c r="K111" s="45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5" spans="1:31" s="2" customFormat="1" ht="6.95" customHeight="1">
      <c r="A115" s="26"/>
      <c r="B115" s="46"/>
      <c r="C115" s="47"/>
      <c r="D115" s="47"/>
      <c r="E115" s="47"/>
      <c r="F115" s="47"/>
      <c r="G115" s="47"/>
      <c r="H115" s="47"/>
      <c r="I115" s="47"/>
      <c r="J115" s="47"/>
      <c r="K115" s="47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31" s="2" customFormat="1" ht="24.95" customHeight="1">
      <c r="A116" s="26"/>
      <c r="B116" s="27"/>
      <c r="C116" s="18" t="s">
        <v>105</v>
      </c>
      <c r="D116" s="26"/>
      <c r="E116" s="26"/>
      <c r="F116" s="26"/>
      <c r="G116" s="26"/>
      <c r="H116" s="26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31" s="2" customFormat="1" ht="6.95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2" customFormat="1" ht="12" customHeight="1">
      <c r="A118" s="26"/>
      <c r="B118" s="27"/>
      <c r="C118" s="23" t="s">
        <v>12</v>
      </c>
      <c r="D118" s="26"/>
      <c r="E118" s="26"/>
      <c r="F118" s="26"/>
      <c r="G118" s="26"/>
      <c r="H118" s="26"/>
      <c r="I118" s="26"/>
      <c r="J118" s="26"/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31" s="2" customFormat="1" ht="26.25" customHeight="1">
      <c r="A119" s="26"/>
      <c r="B119" s="27"/>
      <c r="C119" s="26"/>
      <c r="D119" s="26"/>
      <c r="E119" s="219" t="str">
        <f>E7</f>
        <v>Bezbriérový chodník a zábradlie na oporných múroch z ulice Viničky na Tokajskú</v>
      </c>
      <c r="F119" s="220"/>
      <c r="G119" s="220"/>
      <c r="H119" s="220"/>
      <c r="I119" s="26"/>
      <c r="J119" s="26"/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1" customFormat="1" ht="12" customHeight="1">
      <c r="B120" s="17"/>
      <c r="C120" s="23" t="s">
        <v>91</v>
      </c>
      <c r="L120" s="17"/>
    </row>
    <row r="121" spans="1:31" s="2" customFormat="1" ht="16.5" customHeight="1">
      <c r="A121" s="26"/>
      <c r="B121" s="27"/>
      <c r="C121" s="26"/>
      <c r="D121" s="26"/>
      <c r="E121" s="219" t="s">
        <v>260</v>
      </c>
      <c r="F121" s="218"/>
      <c r="G121" s="218"/>
      <c r="H121" s="218"/>
      <c r="I121" s="26"/>
      <c r="J121" s="26"/>
      <c r="K121" s="26"/>
      <c r="L121" s="39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12" customHeight="1">
      <c r="A122" s="26"/>
      <c r="B122" s="27"/>
      <c r="C122" s="23" t="s">
        <v>261</v>
      </c>
      <c r="D122" s="26"/>
      <c r="E122" s="26"/>
      <c r="F122" s="26"/>
      <c r="G122" s="26"/>
      <c r="H122" s="26"/>
      <c r="I122" s="26"/>
      <c r="J122" s="26"/>
      <c r="K122" s="26"/>
      <c r="L122" s="39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16.5" customHeight="1">
      <c r="A123" s="26"/>
      <c r="B123" s="27"/>
      <c r="C123" s="26"/>
      <c r="D123" s="26"/>
      <c r="E123" s="177" t="str">
        <f>E11</f>
        <v xml:space="preserve">SO01.2 - Oporný múr č.2  </v>
      </c>
      <c r="F123" s="218"/>
      <c r="G123" s="218"/>
      <c r="H123" s="218"/>
      <c r="I123" s="26"/>
      <c r="J123" s="26"/>
      <c r="K123" s="26"/>
      <c r="L123" s="39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6.95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9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12" customHeight="1">
      <c r="A125" s="26"/>
      <c r="B125" s="27"/>
      <c r="C125" s="23" t="s">
        <v>16</v>
      </c>
      <c r="D125" s="26"/>
      <c r="E125" s="26"/>
      <c r="F125" s="21" t="str">
        <f>F14</f>
        <v xml:space="preserve"> </v>
      </c>
      <c r="G125" s="26"/>
      <c r="H125" s="26"/>
      <c r="I125" s="23" t="s">
        <v>17</v>
      </c>
      <c r="J125" s="52">
        <f>IF(J14="","",J14)</f>
        <v>44656</v>
      </c>
      <c r="K125" s="26"/>
      <c r="L125" s="39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6.95" customHeight="1">
      <c r="A126" s="26"/>
      <c r="B126" s="27"/>
      <c r="C126" s="26"/>
      <c r="D126" s="26"/>
      <c r="E126" s="26"/>
      <c r="F126" s="26"/>
      <c r="G126" s="26"/>
      <c r="H126" s="26"/>
      <c r="I126" s="26"/>
      <c r="J126" s="26"/>
      <c r="K126" s="26"/>
      <c r="L126" s="39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5.2" customHeight="1">
      <c r="A127" s="26"/>
      <c r="B127" s="27"/>
      <c r="C127" s="23" t="s">
        <v>18</v>
      </c>
      <c r="D127" s="26"/>
      <c r="E127" s="26"/>
      <c r="F127" s="21" t="str">
        <f>E17</f>
        <v xml:space="preserve"> </v>
      </c>
      <c r="G127" s="26"/>
      <c r="H127" s="26"/>
      <c r="I127" s="23" t="s">
        <v>24</v>
      </c>
      <c r="J127" s="24" t="str">
        <f>E23</f>
        <v xml:space="preserve"> </v>
      </c>
      <c r="K127" s="26"/>
      <c r="L127" s="39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15.2" customHeight="1">
      <c r="A128" s="26"/>
      <c r="B128" s="27"/>
      <c r="C128" s="23" t="s">
        <v>22</v>
      </c>
      <c r="D128" s="26"/>
      <c r="E128" s="26"/>
      <c r="F128" s="21" t="str">
        <f>IF(E20="","",E20)</f>
        <v>MEGASPOL, spol. s r.o.</v>
      </c>
      <c r="G128" s="26"/>
      <c r="H128" s="26"/>
      <c r="I128" s="23" t="s">
        <v>27</v>
      </c>
      <c r="J128" s="24" t="str">
        <f>E26</f>
        <v xml:space="preserve"> </v>
      </c>
      <c r="K128" s="26"/>
      <c r="L128" s="39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2" customFormat="1" ht="10.35" customHeight="1">
      <c r="A129" s="26"/>
      <c r="B129" s="27"/>
      <c r="C129" s="26"/>
      <c r="D129" s="26"/>
      <c r="E129" s="26"/>
      <c r="F129" s="26"/>
      <c r="G129" s="26"/>
      <c r="H129" s="26"/>
      <c r="I129" s="26"/>
      <c r="J129" s="26"/>
      <c r="K129" s="26"/>
      <c r="L129" s="39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</row>
    <row r="130" spans="1:65" s="11" customFormat="1" ht="29.25" customHeight="1">
      <c r="A130" s="126"/>
      <c r="B130" s="127"/>
      <c r="C130" s="128" t="s">
        <v>106</v>
      </c>
      <c r="D130" s="129" t="s">
        <v>54</v>
      </c>
      <c r="E130" s="129" t="s">
        <v>50</v>
      </c>
      <c r="F130" s="129" t="s">
        <v>51</v>
      </c>
      <c r="G130" s="129" t="s">
        <v>107</v>
      </c>
      <c r="H130" s="129" t="s">
        <v>108</v>
      </c>
      <c r="I130" s="129" t="s">
        <v>109</v>
      </c>
      <c r="J130" s="130" t="s">
        <v>95</v>
      </c>
      <c r="K130" s="131" t="s">
        <v>110</v>
      </c>
      <c r="L130" s="132"/>
      <c r="M130" s="59" t="s">
        <v>1</v>
      </c>
      <c r="N130" s="60" t="s">
        <v>33</v>
      </c>
      <c r="O130" s="60" t="s">
        <v>111</v>
      </c>
      <c r="P130" s="60" t="s">
        <v>112</v>
      </c>
      <c r="Q130" s="60" t="s">
        <v>113</v>
      </c>
      <c r="R130" s="60" t="s">
        <v>114</v>
      </c>
      <c r="S130" s="60" t="s">
        <v>115</v>
      </c>
      <c r="T130" s="61" t="s">
        <v>116</v>
      </c>
      <c r="U130" s="126"/>
      <c r="V130" s="126"/>
      <c r="W130" s="126"/>
      <c r="X130" s="126"/>
      <c r="Y130" s="126"/>
      <c r="Z130" s="126"/>
      <c r="AA130" s="126"/>
      <c r="AB130" s="126"/>
      <c r="AC130" s="126"/>
      <c r="AD130" s="126"/>
      <c r="AE130" s="126"/>
    </row>
    <row r="131" spans="1:65" s="2" customFormat="1" ht="22.9" customHeight="1">
      <c r="A131" s="26"/>
      <c r="B131" s="27"/>
      <c r="C131" s="66" t="s">
        <v>96</v>
      </c>
      <c r="D131" s="26"/>
      <c r="E131" s="26"/>
      <c r="F131" s="26"/>
      <c r="G131" s="26"/>
      <c r="H131" s="26"/>
      <c r="I131" s="26"/>
      <c r="J131" s="133">
        <f>BK131</f>
        <v>21218.693999999996</v>
      </c>
      <c r="K131" s="26"/>
      <c r="L131" s="27"/>
      <c r="M131" s="62"/>
      <c r="N131" s="53"/>
      <c r="O131" s="63"/>
      <c r="P131" s="134">
        <f>P132+P171</f>
        <v>691.32373176999999</v>
      </c>
      <c r="Q131" s="63"/>
      <c r="R131" s="134">
        <f>R132+R171</f>
        <v>969.52217164498313</v>
      </c>
      <c r="S131" s="63"/>
      <c r="T131" s="135">
        <f>T132+T171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T131" s="14" t="s">
        <v>68</v>
      </c>
      <c r="AU131" s="14" t="s">
        <v>97</v>
      </c>
      <c r="BK131" s="136">
        <f>BK132+BK171</f>
        <v>21218.693999999996</v>
      </c>
    </row>
    <row r="132" spans="1:65" s="12" customFormat="1" ht="25.9" customHeight="1">
      <c r="B132" s="137"/>
      <c r="D132" s="138" t="s">
        <v>68</v>
      </c>
      <c r="E132" s="139" t="s">
        <v>117</v>
      </c>
      <c r="F132" s="139" t="s">
        <v>118</v>
      </c>
      <c r="J132" s="140">
        <f>BK132</f>
        <v>13616.150999999998</v>
      </c>
      <c r="L132" s="137"/>
      <c r="M132" s="141"/>
      <c r="N132" s="142"/>
      <c r="O132" s="142"/>
      <c r="P132" s="143">
        <f>P133+P135+P142+P151+P161+P164+P168</f>
        <v>553.68235227999992</v>
      </c>
      <c r="Q132" s="142"/>
      <c r="R132" s="143">
        <f>R133+R135+R142+R151+R161+R164+R168</f>
        <v>60.468380729883009</v>
      </c>
      <c r="S132" s="142"/>
      <c r="T132" s="144">
        <f>T133+T135+T142+T151+T161+T164+T168</f>
        <v>0</v>
      </c>
      <c r="AR132" s="138" t="s">
        <v>77</v>
      </c>
      <c r="AT132" s="145" t="s">
        <v>68</v>
      </c>
      <c r="AU132" s="145" t="s">
        <v>69</v>
      </c>
      <c r="AY132" s="138" t="s">
        <v>119</v>
      </c>
      <c r="BK132" s="146">
        <f>BK133+BK135+BK142+BK151+BK161+BK164+BK168</f>
        <v>13616.150999999998</v>
      </c>
    </row>
    <row r="133" spans="1:65" s="12" customFormat="1" ht="22.9" customHeight="1">
      <c r="B133" s="137"/>
      <c r="D133" s="138" t="s">
        <v>68</v>
      </c>
      <c r="E133" s="147" t="s">
        <v>270</v>
      </c>
      <c r="F133" s="147" t="s">
        <v>271</v>
      </c>
      <c r="J133" s="148">
        <f>BK133</f>
        <v>250</v>
      </c>
      <c r="L133" s="137"/>
      <c r="M133" s="141"/>
      <c r="N133" s="142"/>
      <c r="O133" s="142"/>
      <c r="P133" s="143">
        <f>P134</f>
        <v>0</v>
      </c>
      <c r="Q133" s="142"/>
      <c r="R133" s="143">
        <f>R134</f>
        <v>0</v>
      </c>
      <c r="S133" s="142"/>
      <c r="T133" s="144">
        <f>T134</f>
        <v>0</v>
      </c>
      <c r="AR133" s="138" t="s">
        <v>77</v>
      </c>
      <c r="AT133" s="145" t="s">
        <v>68</v>
      </c>
      <c r="AU133" s="145" t="s">
        <v>77</v>
      </c>
      <c r="AY133" s="138" t="s">
        <v>119</v>
      </c>
      <c r="BK133" s="146">
        <f>BK134</f>
        <v>250</v>
      </c>
    </row>
    <row r="134" spans="1:65" s="2" customFormat="1" ht="24.2" customHeight="1">
      <c r="A134" s="26"/>
      <c r="B134" s="149"/>
      <c r="C134" s="150" t="s">
        <v>77</v>
      </c>
      <c r="D134" s="150" t="s">
        <v>121</v>
      </c>
      <c r="E134" s="151" t="s">
        <v>272</v>
      </c>
      <c r="F134" s="152" t="s">
        <v>273</v>
      </c>
      <c r="G134" s="153" t="s">
        <v>250</v>
      </c>
      <c r="H134" s="154">
        <v>1</v>
      </c>
      <c r="I134" s="154">
        <v>250</v>
      </c>
      <c r="J134" s="154">
        <f>ROUND(I134*H134,3)</f>
        <v>250</v>
      </c>
      <c r="K134" s="155"/>
      <c r="L134" s="27"/>
      <c r="M134" s="156" t="s">
        <v>1</v>
      </c>
      <c r="N134" s="157" t="s">
        <v>35</v>
      </c>
      <c r="O134" s="158">
        <v>0</v>
      </c>
      <c r="P134" s="158">
        <f>O134*H134</f>
        <v>0</v>
      </c>
      <c r="Q134" s="158">
        <v>0</v>
      </c>
      <c r="R134" s="158">
        <f>Q134*H134</f>
        <v>0</v>
      </c>
      <c r="S134" s="158">
        <v>0</v>
      </c>
      <c r="T134" s="159">
        <f>S134*H134</f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60" t="s">
        <v>125</v>
      </c>
      <c r="AT134" s="160" t="s">
        <v>121</v>
      </c>
      <c r="AU134" s="160" t="s">
        <v>85</v>
      </c>
      <c r="AY134" s="14" t="s">
        <v>119</v>
      </c>
      <c r="BE134" s="161">
        <f>IF(N134="základná",J134,0)</f>
        <v>0</v>
      </c>
      <c r="BF134" s="161">
        <f>IF(N134="znížená",J134,0)</f>
        <v>250</v>
      </c>
      <c r="BG134" s="161">
        <f>IF(N134="zákl. prenesená",J134,0)</f>
        <v>0</v>
      </c>
      <c r="BH134" s="161">
        <f>IF(N134="zníž. prenesená",J134,0)</f>
        <v>0</v>
      </c>
      <c r="BI134" s="161">
        <f>IF(N134="nulová",J134,0)</f>
        <v>0</v>
      </c>
      <c r="BJ134" s="14" t="s">
        <v>85</v>
      </c>
      <c r="BK134" s="162">
        <f>ROUND(I134*H134,3)</f>
        <v>250</v>
      </c>
      <c r="BL134" s="14" t="s">
        <v>125</v>
      </c>
      <c r="BM134" s="160" t="s">
        <v>85</v>
      </c>
    </row>
    <row r="135" spans="1:65" s="12" customFormat="1" ht="22.9" customHeight="1">
      <c r="B135" s="137"/>
      <c r="D135" s="138" t="s">
        <v>68</v>
      </c>
      <c r="E135" s="147" t="s">
        <v>77</v>
      </c>
      <c r="F135" s="147" t="s">
        <v>120</v>
      </c>
      <c r="J135" s="148">
        <f>BK135</f>
        <v>1066.4850000000001</v>
      </c>
      <c r="L135" s="137"/>
      <c r="M135" s="141"/>
      <c r="N135" s="142"/>
      <c r="O135" s="142"/>
      <c r="P135" s="143">
        <f>SUM(P136:P141)</f>
        <v>63.381775000000005</v>
      </c>
      <c r="Q135" s="142"/>
      <c r="R135" s="143">
        <f>SUM(R136:R141)</f>
        <v>18.585999999999999</v>
      </c>
      <c r="S135" s="142"/>
      <c r="T135" s="144">
        <f>SUM(T136:T141)</f>
        <v>0</v>
      </c>
      <c r="AR135" s="138" t="s">
        <v>77</v>
      </c>
      <c r="AT135" s="145" t="s">
        <v>68</v>
      </c>
      <c r="AU135" s="145" t="s">
        <v>77</v>
      </c>
      <c r="AY135" s="138" t="s">
        <v>119</v>
      </c>
      <c r="BK135" s="146">
        <f>SUM(BK136:BK141)</f>
        <v>1066.4850000000001</v>
      </c>
    </row>
    <row r="136" spans="1:65" s="2" customFormat="1" ht="24.2" customHeight="1">
      <c r="A136" s="26"/>
      <c r="B136" s="149"/>
      <c r="C136" s="150" t="s">
        <v>85</v>
      </c>
      <c r="D136" s="150" t="s">
        <v>121</v>
      </c>
      <c r="E136" s="151" t="s">
        <v>296</v>
      </c>
      <c r="F136" s="152" t="s">
        <v>297</v>
      </c>
      <c r="G136" s="153" t="s">
        <v>135</v>
      </c>
      <c r="H136" s="154">
        <v>16.007000000000001</v>
      </c>
      <c r="I136" s="154">
        <v>38.781999999999996</v>
      </c>
      <c r="J136" s="154">
        <f t="shared" ref="J136:J141" si="0">ROUND(I136*H136,3)</f>
        <v>620.78300000000002</v>
      </c>
      <c r="K136" s="155"/>
      <c r="L136" s="27"/>
      <c r="M136" s="156" t="s">
        <v>1</v>
      </c>
      <c r="N136" s="157" t="s">
        <v>35</v>
      </c>
      <c r="O136" s="158">
        <v>3.1739999999999999</v>
      </c>
      <c r="P136" s="158">
        <f t="shared" ref="P136:P141" si="1">O136*H136</f>
        <v>50.806218000000001</v>
      </c>
      <c r="Q136" s="158">
        <v>0</v>
      </c>
      <c r="R136" s="158">
        <f t="shared" ref="R136:R141" si="2">Q136*H136</f>
        <v>0</v>
      </c>
      <c r="S136" s="158">
        <v>0</v>
      </c>
      <c r="T136" s="159">
        <f t="shared" ref="T136:T141" si="3">S136*H136</f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60" t="s">
        <v>125</v>
      </c>
      <c r="AT136" s="160" t="s">
        <v>121</v>
      </c>
      <c r="AU136" s="160" t="s">
        <v>85</v>
      </c>
      <c r="AY136" s="14" t="s">
        <v>119</v>
      </c>
      <c r="BE136" s="161">
        <f t="shared" ref="BE136:BE141" si="4">IF(N136="základná",J136,0)</f>
        <v>0</v>
      </c>
      <c r="BF136" s="161">
        <f t="shared" ref="BF136:BF141" si="5">IF(N136="znížená",J136,0)</f>
        <v>620.78300000000002</v>
      </c>
      <c r="BG136" s="161">
        <f t="shared" ref="BG136:BG141" si="6">IF(N136="zákl. prenesená",J136,0)</f>
        <v>0</v>
      </c>
      <c r="BH136" s="161">
        <f t="shared" ref="BH136:BH141" si="7">IF(N136="zníž. prenesená",J136,0)</f>
        <v>0</v>
      </c>
      <c r="BI136" s="161">
        <f t="shared" ref="BI136:BI141" si="8">IF(N136="nulová",J136,0)</f>
        <v>0</v>
      </c>
      <c r="BJ136" s="14" t="s">
        <v>85</v>
      </c>
      <c r="BK136" s="162">
        <f t="shared" ref="BK136:BK141" si="9">ROUND(I136*H136,3)</f>
        <v>620.78300000000002</v>
      </c>
      <c r="BL136" s="14" t="s">
        <v>125</v>
      </c>
      <c r="BM136" s="160" t="s">
        <v>125</v>
      </c>
    </row>
    <row r="137" spans="1:65" s="2" customFormat="1" ht="24.2" customHeight="1">
      <c r="A137" s="26"/>
      <c r="B137" s="149"/>
      <c r="C137" s="150" t="s">
        <v>129</v>
      </c>
      <c r="D137" s="150" t="s">
        <v>121</v>
      </c>
      <c r="E137" s="151" t="s">
        <v>298</v>
      </c>
      <c r="F137" s="152" t="s">
        <v>299</v>
      </c>
      <c r="G137" s="153" t="s">
        <v>135</v>
      </c>
      <c r="H137" s="154">
        <v>16.007000000000001</v>
      </c>
      <c r="I137" s="154">
        <v>1.508</v>
      </c>
      <c r="J137" s="154">
        <f t="shared" si="0"/>
        <v>24.138999999999999</v>
      </c>
      <c r="K137" s="155"/>
      <c r="L137" s="27"/>
      <c r="M137" s="156" t="s">
        <v>1</v>
      </c>
      <c r="N137" s="157" t="s">
        <v>35</v>
      </c>
      <c r="O137" s="158">
        <v>6.9000000000000006E-2</v>
      </c>
      <c r="P137" s="158">
        <f t="shared" si="1"/>
        <v>1.1044830000000001</v>
      </c>
      <c r="Q137" s="158">
        <v>0</v>
      </c>
      <c r="R137" s="158">
        <f t="shared" si="2"/>
        <v>0</v>
      </c>
      <c r="S137" s="158">
        <v>0</v>
      </c>
      <c r="T137" s="159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60" t="s">
        <v>125</v>
      </c>
      <c r="AT137" s="160" t="s">
        <v>121</v>
      </c>
      <c r="AU137" s="160" t="s">
        <v>85</v>
      </c>
      <c r="AY137" s="14" t="s">
        <v>119</v>
      </c>
      <c r="BE137" s="161">
        <f t="shared" si="4"/>
        <v>0</v>
      </c>
      <c r="BF137" s="161">
        <f t="shared" si="5"/>
        <v>24.138999999999999</v>
      </c>
      <c r="BG137" s="161">
        <f t="shared" si="6"/>
        <v>0</v>
      </c>
      <c r="BH137" s="161">
        <f t="shared" si="7"/>
        <v>0</v>
      </c>
      <c r="BI137" s="161">
        <f t="shared" si="8"/>
        <v>0</v>
      </c>
      <c r="BJ137" s="14" t="s">
        <v>85</v>
      </c>
      <c r="BK137" s="162">
        <f t="shared" si="9"/>
        <v>24.138999999999999</v>
      </c>
      <c r="BL137" s="14" t="s">
        <v>125</v>
      </c>
      <c r="BM137" s="160" t="s">
        <v>132</v>
      </c>
    </row>
    <row r="138" spans="1:65" s="2" customFormat="1" ht="16.5" customHeight="1">
      <c r="A138" s="26"/>
      <c r="B138" s="149"/>
      <c r="C138" s="150" t="s">
        <v>125</v>
      </c>
      <c r="D138" s="150" t="s">
        <v>121</v>
      </c>
      <c r="E138" s="151" t="s">
        <v>161</v>
      </c>
      <c r="F138" s="152" t="s">
        <v>162</v>
      </c>
      <c r="G138" s="153" t="s">
        <v>135</v>
      </c>
      <c r="H138" s="154">
        <v>16.007000000000001</v>
      </c>
      <c r="I138" s="154">
        <v>0.68600000000000005</v>
      </c>
      <c r="J138" s="154">
        <f t="shared" si="0"/>
        <v>10.981</v>
      </c>
      <c r="K138" s="155"/>
      <c r="L138" s="27"/>
      <c r="M138" s="156" t="s">
        <v>1</v>
      </c>
      <c r="N138" s="157" t="s">
        <v>35</v>
      </c>
      <c r="O138" s="158">
        <v>8.9999999999999993E-3</v>
      </c>
      <c r="P138" s="158">
        <f t="shared" si="1"/>
        <v>0.144063</v>
      </c>
      <c r="Q138" s="158">
        <v>0</v>
      </c>
      <c r="R138" s="158">
        <f t="shared" si="2"/>
        <v>0</v>
      </c>
      <c r="S138" s="158">
        <v>0</v>
      </c>
      <c r="T138" s="159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60" t="s">
        <v>125</v>
      </c>
      <c r="AT138" s="160" t="s">
        <v>121</v>
      </c>
      <c r="AU138" s="160" t="s">
        <v>85</v>
      </c>
      <c r="AY138" s="14" t="s">
        <v>119</v>
      </c>
      <c r="BE138" s="161">
        <f t="shared" si="4"/>
        <v>0</v>
      </c>
      <c r="BF138" s="161">
        <f t="shared" si="5"/>
        <v>10.981</v>
      </c>
      <c r="BG138" s="161">
        <f t="shared" si="6"/>
        <v>0</v>
      </c>
      <c r="BH138" s="161">
        <f t="shared" si="7"/>
        <v>0</v>
      </c>
      <c r="BI138" s="161">
        <f t="shared" si="8"/>
        <v>0</v>
      </c>
      <c r="BJ138" s="14" t="s">
        <v>85</v>
      </c>
      <c r="BK138" s="162">
        <f t="shared" si="9"/>
        <v>10.981</v>
      </c>
      <c r="BL138" s="14" t="s">
        <v>125</v>
      </c>
      <c r="BM138" s="160" t="s">
        <v>136</v>
      </c>
    </row>
    <row r="139" spans="1:65" s="2" customFormat="1" ht="21.75" customHeight="1">
      <c r="A139" s="26"/>
      <c r="B139" s="149"/>
      <c r="C139" s="150" t="s">
        <v>137</v>
      </c>
      <c r="D139" s="150" t="s">
        <v>121</v>
      </c>
      <c r="E139" s="151" t="s">
        <v>300</v>
      </c>
      <c r="F139" s="152" t="s">
        <v>301</v>
      </c>
      <c r="G139" s="153" t="s">
        <v>124</v>
      </c>
      <c r="H139" s="154">
        <v>10.871</v>
      </c>
      <c r="I139" s="154">
        <v>0.39400000000000002</v>
      </c>
      <c r="J139" s="154">
        <f t="shared" si="0"/>
        <v>4.2830000000000004</v>
      </c>
      <c r="K139" s="155"/>
      <c r="L139" s="27"/>
      <c r="M139" s="156" t="s">
        <v>1</v>
      </c>
      <c r="N139" s="157" t="s">
        <v>35</v>
      </c>
      <c r="O139" s="158">
        <v>1.7000000000000001E-2</v>
      </c>
      <c r="P139" s="158">
        <f t="shared" si="1"/>
        <v>0.18480700000000003</v>
      </c>
      <c r="Q139" s="158">
        <v>0</v>
      </c>
      <c r="R139" s="158">
        <f t="shared" si="2"/>
        <v>0</v>
      </c>
      <c r="S139" s="158">
        <v>0</v>
      </c>
      <c r="T139" s="159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60" t="s">
        <v>125</v>
      </c>
      <c r="AT139" s="160" t="s">
        <v>121</v>
      </c>
      <c r="AU139" s="160" t="s">
        <v>85</v>
      </c>
      <c r="AY139" s="14" t="s">
        <v>119</v>
      </c>
      <c r="BE139" s="161">
        <f t="shared" si="4"/>
        <v>0</v>
      </c>
      <c r="BF139" s="161">
        <f t="shared" si="5"/>
        <v>4.2830000000000004</v>
      </c>
      <c r="BG139" s="161">
        <f t="shared" si="6"/>
        <v>0</v>
      </c>
      <c r="BH139" s="161">
        <f t="shared" si="7"/>
        <v>0</v>
      </c>
      <c r="BI139" s="161">
        <f t="shared" si="8"/>
        <v>0</v>
      </c>
      <c r="BJ139" s="14" t="s">
        <v>85</v>
      </c>
      <c r="BK139" s="162">
        <f t="shared" si="9"/>
        <v>4.2830000000000004</v>
      </c>
      <c r="BL139" s="14" t="s">
        <v>125</v>
      </c>
      <c r="BM139" s="160" t="s">
        <v>140</v>
      </c>
    </row>
    <row r="140" spans="1:65" s="2" customFormat="1" ht="24.2" customHeight="1">
      <c r="A140" s="26"/>
      <c r="B140" s="149"/>
      <c r="C140" s="150" t="s">
        <v>132</v>
      </c>
      <c r="D140" s="150" t="s">
        <v>121</v>
      </c>
      <c r="E140" s="151" t="s">
        <v>302</v>
      </c>
      <c r="F140" s="152" t="s">
        <v>303</v>
      </c>
      <c r="G140" s="153" t="s">
        <v>135</v>
      </c>
      <c r="H140" s="154">
        <v>9.5069999999999997</v>
      </c>
      <c r="I140" s="154">
        <v>12.329000000000001</v>
      </c>
      <c r="J140" s="154">
        <f t="shared" si="0"/>
        <v>117.212</v>
      </c>
      <c r="K140" s="155"/>
      <c r="L140" s="27"/>
      <c r="M140" s="156" t="s">
        <v>1</v>
      </c>
      <c r="N140" s="157" t="s">
        <v>35</v>
      </c>
      <c r="O140" s="158">
        <v>1.1719999999999999</v>
      </c>
      <c r="P140" s="158">
        <f t="shared" si="1"/>
        <v>11.142204</v>
      </c>
      <c r="Q140" s="158">
        <v>0</v>
      </c>
      <c r="R140" s="158">
        <f t="shared" si="2"/>
        <v>0</v>
      </c>
      <c r="S140" s="158">
        <v>0</v>
      </c>
      <c r="T140" s="159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60" t="s">
        <v>125</v>
      </c>
      <c r="AT140" s="160" t="s">
        <v>121</v>
      </c>
      <c r="AU140" s="160" t="s">
        <v>85</v>
      </c>
      <c r="AY140" s="14" t="s">
        <v>119</v>
      </c>
      <c r="BE140" s="161">
        <f t="shared" si="4"/>
        <v>0</v>
      </c>
      <c r="BF140" s="161">
        <f t="shared" si="5"/>
        <v>117.212</v>
      </c>
      <c r="BG140" s="161">
        <f t="shared" si="6"/>
        <v>0</v>
      </c>
      <c r="BH140" s="161">
        <f t="shared" si="7"/>
        <v>0</v>
      </c>
      <c r="BI140" s="161">
        <f t="shared" si="8"/>
        <v>0</v>
      </c>
      <c r="BJ140" s="14" t="s">
        <v>85</v>
      </c>
      <c r="BK140" s="162">
        <f t="shared" si="9"/>
        <v>117.212</v>
      </c>
      <c r="BL140" s="14" t="s">
        <v>125</v>
      </c>
      <c r="BM140" s="160" t="s">
        <v>143</v>
      </c>
    </row>
    <row r="141" spans="1:65" s="2" customFormat="1" ht="16.5" customHeight="1">
      <c r="A141" s="26"/>
      <c r="B141" s="149"/>
      <c r="C141" s="163" t="s">
        <v>144</v>
      </c>
      <c r="D141" s="163" t="s">
        <v>190</v>
      </c>
      <c r="E141" s="164" t="s">
        <v>387</v>
      </c>
      <c r="F141" s="165" t="s">
        <v>388</v>
      </c>
      <c r="G141" s="166" t="s">
        <v>170</v>
      </c>
      <c r="H141" s="167">
        <v>18.585999999999999</v>
      </c>
      <c r="I141" s="167">
        <v>15.554</v>
      </c>
      <c r="J141" s="167">
        <f t="shared" si="0"/>
        <v>289.08699999999999</v>
      </c>
      <c r="K141" s="168"/>
      <c r="L141" s="169"/>
      <c r="M141" s="170" t="s">
        <v>1</v>
      </c>
      <c r="N141" s="171" t="s">
        <v>35</v>
      </c>
      <c r="O141" s="158">
        <v>0</v>
      </c>
      <c r="P141" s="158">
        <f t="shared" si="1"/>
        <v>0</v>
      </c>
      <c r="Q141" s="158">
        <v>1</v>
      </c>
      <c r="R141" s="158">
        <f t="shared" si="2"/>
        <v>18.585999999999999</v>
      </c>
      <c r="S141" s="158">
        <v>0</v>
      </c>
      <c r="T141" s="159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60" t="s">
        <v>136</v>
      </c>
      <c r="AT141" s="160" t="s">
        <v>190</v>
      </c>
      <c r="AU141" s="160" t="s">
        <v>85</v>
      </c>
      <c r="AY141" s="14" t="s">
        <v>119</v>
      </c>
      <c r="BE141" s="161">
        <f t="shared" si="4"/>
        <v>0</v>
      </c>
      <c r="BF141" s="161">
        <f t="shared" si="5"/>
        <v>289.08699999999999</v>
      </c>
      <c r="BG141" s="161">
        <f t="shared" si="6"/>
        <v>0</v>
      </c>
      <c r="BH141" s="161">
        <f t="shared" si="7"/>
        <v>0</v>
      </c>
      <c r="BI141" s="161">
        <f t="shared" si="8"/>
        <v>0</v>
      </c>
      <c r="BJ141" s="14" t="s">
        <v>85</v>
      </c>
      <c r="BK141" s="162">
        <f t="shared" si="9"/>
        <v>289.08699999999999</v>
      </c>
      <c r="BL141" s="14" t="s">
        <v>125</v>
      </c>
      <c r="BM141" s="160" t="s">
        <v>147</v>
      </c>
    </row>
    <row r="142" spans="1:65" s="12" customFormat="1" ht="22.9" customHeight="1">
      <c r="B142" s="137"/>
      <c r="D142" s="138" t="s">
        <v>68</v>
      </c>
      <c r="E142" s="147" t="s">
        <v>85</v>
      </c>
      <c r="F142" s="147" t="s">
        <v>304</v>
      </c>
      <c r="J142" s="148">
        <f>BK142</f>
        <v>1130.473</v>
      </c>
      <c r="L142" s="137"/>
      <c r="M142" s="141"/>
      <c r="N142" s="142"/>
      <c r="O142" s="142"/>
      <c r="P142" s="143">
        <f>SUM(P143:P150)</f>
        <v>59.835540879999996</v>
      </c>
      <c r="Q142" s="142"/>
      <c r="R142" s="143">
        <f>SUM(R143:R150)</f>
        <v>3.9855460199999997</v>
      </c>
      <c r="S142" s="142"/>
      <c r="T142" s="144">
        <f>SUM(T143:T150)</f>
        <v>0</v>
      </c>
      <c r="AR142" s="138" t="s">
        <v>77</v>
      </c>
      <c r="AT142" s="145" t="s">
        <v>68</v>
      </c>
      <c r="AU142" s="145" t="s">
        <v>77</v>
      </c>
      <c r="AY142" s="138" t="s">
        <v>119</v>
      </c>
      <c r="BK142" s="146">
        <f>SUM(BK143:BK150)</f>
        <v>1130.473</v>
      </c>
    </row>
    <row r="143" spans="1:65" s="2" customFormat="1" ht="33" customHeight="1">
      <c r="A143" s="26"/>
      <c r="B143" s="149"/>
      <c r="C143" s="150" t="s">
        <v>136</v>
      </c>
      <c r="D143" s="150" t="s">
        <v>121</v>
      </c>
      <c r="E143" s="151" t="s">
        <v>389</v>
      </c>
      <c r="F143" s="152" t="s">
        <v>390</v>
      </c>
      <c r="G143" s="153" t="s">
        <v>124</v>
      </c>
      <c r="H143" s="154">
        <v>13.8</v>
      </c>
      <c r="I143" s="154">
        <v>1.173</v>
      </c>
      <c r="J143" s="154">
        <f t="shared" ref="J143:J150" si="10">ROUND(I143*H143,3)</f>
        <v>16.187000000000001</v>
      </c>
      <c r="K143" s="155"/>
      <c r="L143" s="27"/>
      <c r="M143" s="156" t="s">
        <v>1</v>
      </c>
      <c r="N143" s="157" t="s">
        <v>35</v>
      </c>
      <c r="O143" s="158">
        <v>7.0999999999999994E-2</v>
      </c>
      <c r="P143" s="158">
        <f t="shared" ref="P143:P150" si="11">O143*H143</f>
        <v>0.9798</v>
      </c>
      <c r="Q143" s="158">
        <v>1.829E-4</v>
      </c>
      <c r="R143" s="158">
        <f t="shared" ref="R143:R150" si="12">Q143*H143</f>
        <v>2.5240200000000001E-3</v>
      </c>
      <c r="S143" s="158">
        <v>0</v>
      </c>
      <c r="T143" s="159">
        <f t="shared" ref="T143:T150" si="13">S143*H143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60" t="s">
        <v>125</v>
      </c>
      <c r="AT143" s="160" t="s">
        <v>121</v>
      </c>
      <c r="AU143" s="160" t="s">
        <v>85</v>
      </c>
      <c r="AY143" s="14" t="s">
        <v>119</v>
      </c>
      <c r="BE143" s="161">
        <f t="shared" ref="BE143:BE150" si="14">IF(N143="základná",J143,0)</f>
        <v>0</v>
      </c>
      <c r="BF143" s="161">
        <f t="shared" ref="BF143:BF150" si="15">IF(N143="znížená",J143,0)</f>
        <v>16.187000000000001</v>
      </c>
      <c r="BG143" s="161">
        <f t="shared" ref="BG143:BG150" si="16">IF(N143="zákl. prenesená",J143,0)</f>
        <v>0</v>
      </c>
      <c r="BH143" s="161">
        <f t="shared" ref="BH143:BH150" si="17">IF(N143="zníž. prenesená",J143,0)</f>
        <v>0</v>
      </c>
      <c r="BI143" s="161">
        <f t="shared" ref="BI143:BI150" si="18">IF(N143="nulová",J143,0)</f>
        <v>0</v>
      </c>
      <c r="BJ143" s="14" t="s">
        <v>85</v>
      </c>
      <c r="BK143" s="162">
        <f t="shared" ref="BK143:BK150" si="19">ROUND(I143*H143,3)</f>
        <v>16.187000000000001</v>
      </c>
      <c r="BL143" s="14" t="s">
        <v>125</v>
      </c>
      <c r="BM143" s="160" t="s">
        <v>150</v>
      </c>
    </row>
    <row r="144" spans="1:65" s="2" customFormat="1" ht="16.5" customHeight="1">
      <c r="A144" s="26"/>
      <c r="B144" s="149"/>
      <c r="C144" s="163" t="s">
        <v>151</v>
      </c>
      <c r="D144" s="163" t="s">
        <v>190</v>
      </c>
      <c r="E144" s="164" t="s">
        <v>391</v>
      </c>
      <c r="F144" s="165" t="s">
        <v>392</v>
      </c>
      <c r="G144" s="166" t="s">
        <v>124</v>
      </c>
      <c r="H144" s="167">
        <v>14.076000000000001</v>
      </c>
      <c r="I144" s="167">
        <v>0.749</v>
      </c>
      <c r="J144" s="167">
        <f t="shared" si="10"/>
        <v>10.542999999999999</v>
      </c>
      <c r="K144" s="168"/>
      <c r="L144" s="169"/>
      <c r="M144" s="170" t="s">
        <v>1</v>
      </c>
      <c r="N144" s="171" t="s">
        <v>35</v>
      </c>
      <c r="O144" s="158">
        <v>0</v>
      </c>
      <c r="P144" s="158">
        <f t="shared" si="11"/>
        <v>0</v>
      </c>
      <c r="Q144" s="158">
        <v>2.0000000000000001E-4</v>
      </c>
      <c r="R144" s="158">
        <f t="shared" si="12"/>
        <v>2.8152000000000003E-3</v>
      </c>
      <c r="S144" s="158">
        <v>0</v>
      </c>
      <c r="T144" s="159">
        <f t="shared" si="1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60" t="s">
        <v>136</v>
      </c>
      <c r="AT144" s="160" t="s">
        <v>190</v>
      </c>
      <c r="AU144" s="160" t="s">
        <v>85</v>
      </c>
      <c r="AY144" s="14" t="s">
        <v>119</v>
      </c>
      <c r="BE144" s="161">
        <f t="shared" si="14"/>
        <v>0</v>
      </c>
      <c r="BF144" s="161">
        <f t="shared" si="15"/>
        <v>10.542999999999999</v>
      </c>
      <c r="BG144" s="161">
        <f t="shared" si="16"/>
        <v>0</v>
      </c>
      <c r="BH144" s="161">
        <f t="shared" si="17"/>
        <v>0</v>
      </c>
      <c r="BI144" s="161">
        <f t="shared" si="18"/>
        <v>0</v>
      </c>
      <c r="BJ144" s="14" t="s">
        <v>85</v>
      </c>
      <c r="BK144" s="162">
        <f t="shared" si="19"/>
        <v>10.542999999999999</v>
      </c>
      <c r="BL144" s="14" t="s">
        <v>125</v>
      </c>
      <c r="BM144" s="160" t="s">
        <v>154</v>
      </c>
    </row>
    <row r="145" spans="1:65" s="2" customFormat="1" ht="24.2" customHeight="1">
      <c r="A145" s="26"/>
      <c r="B145" s="149"/>
      <c r="C145" s="150" t="s">
        <v>140</v>
      </c>
      <c r="D145" s="150" t="s">
        <v>121</v>
      </c>
      <c r="E145" s="151" t="s">
        <v>393</v>
      </c>
      <c r="F145" s="152" t="s">
        <v>394</v>
      </c>
      <c r="G145" s="153" t="s">
        <v>128</v>
      </c>
      <c r="H145" s="154">
        <v>23</v>
      </c>
      <c r="I145" s="154">
        <v>1.6459999999999999</v>
      </c>
      <c r="J145" s="154">
        <f t="shared" si="10"/>
        <v>37.857999999999997</v>
      </c>
      <c r="K145" s="155"/>
      <c r="L145" s="27"/>
      <c r="M145" s="156" t="s">
        <v>1</v>
      </c>
      <c r="N145" s="157" t="s">
        <v>35</v>
      </c>
      <c r="O145" s="158">
        <v>0.151</v>
      </c>
      <c r="P145" s="158">
        <f t="shared" si="11"/>
        <v>3.4729999999999999</v>
      </c>
      <c r="Q145" s="158">
        <v>0</v>
      </c>
      <c r="R145" s="158">
        <f t="shared" si="12"/>
        <v>0</v>
      </c>
      <c r="S145" s="158">
        <v>0</v>
      </c>
      <c r="T145" s="159">
        <f t="shared" si="1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60" t="s">
        <v>125</v>
      </c>
      <c r="AT145" s="160" t="s">
        <v>121</v>
      </c>
      <c r="AU145" s="160" t="s">
        <v>85</v>
      </c>
      <c r="AY145" s="14" t="s">
        <v>119</v>
      </c>
      <c r="BE145" s="161">
        <f t="shared" si="14"/>
        <v>0</v>
      </c>
      <c r="BF145" s="161">
        <f t="shared" si="15"/>
        <v>37.857999999999997</v>
      </c>
      <c r="BG145" s="161">
        <f t="shared" si="16"/>
        <v>0</v>
      </c>
      <c r="BH145" s="161">
        <f t="shared" si="17"/>
        <v>0</v>
      </c>
      <c r="BI145" s="161">
        <f t="shared" si="18"/>
        <v>0</v>
      </c>
      <c r="BJ145" s="14" t="s">
        <v>85</v>
      </c>
      <c r="BK145" s="162">
        <f t="shared" si="19"/>
        <v>37.857999999999997</v>
      </c>
      <c r="BL145" s="14" t="s">
        <v>125</v>
      </c>
      <c r="BM145" s="160" t="s">
        <v>7</v>
      </c>
    </row>
    <row r="146" spans="1:65" s="2" customFormat="1" ht="21.75" customHeight="1">
      <c r="A146" s="26"/>
      <c r="B146" s="149"/>
      <c r="C146" s="163" t="s">
        <v>157</v>
      </c>
      <c r="D146" s="163" t="s">
        <v>190</v>
      </c>
      <c r="E146" s="164" t="s">
        <v>395</v>
      </c>
      <c r="F146" s="165" t="s">
        <v>396</v>
      </c>
      <c r="G146" s="166" t="s">
        <v>128</v>
      </c>
      <c r="H146" s="167">
        <v>23</v>
      </c>
      <c r="I146" s="167">
        <v>2.34</v>
      </c>
      <c r="J146" s="167">
        <f t="shared" si="10"/>
        <v>53.82</v>
      </c>
      <c r="K146" s="168"/>
      <c r="L146" s="169"/>
      <c r="M146" s="170" t="s">
        <v>1</v>
      </c>
      <c r="N146" s="171" t="s">
        <v>35</v>
      </c>
      <c r="O146" s="158">
        <v>0</v>
      </c>
      <c r="P146" s="158">
        <f t="shared" si="11"/>
        <v>0</v>
      </c>
      <c r="Q146" s="158">
        <v>6.0999999999999997E-4</v>
      </c>
      <c r="R146" s="158">
        <f t="shared" si="12"/>
        <v>1.4029999999999999E-2</v>
      </c>
      <c r="S146" s="158">
        <v>0</v>
      </c>
      <c r="T146" s="159">
        <f t="shared" si="1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60" t="s">
        <v>136</v>
      </c>
      <c r="AT146" s="160" t="s">
        <v>190</v>
      </c>
      <c r="AU146" s="160" t="s">
        <v>85</v>
      </c>
      <c r="AY146" s="14" t="s">
        <v>119</v>
      </c>
      <c r="BE146" s="161">
        <f t="shared" si="14"/>
        <v>0</v>
      </c>
      <c r="BF146" s="161">
        <f t="shared" si="15"/>
        <v>53.82</v>
      </c>
      <c r="BG146" s="161">
        <f t="shared" si="16"/>
        <v>0</v>
      </c>
      <c r="BH146" s="161">
        <f t="shared" si="17"/>
        <v>0</v>
      </c>
      <c r="BI146" s="161">
        <f t="shared" si="18"/>
        <v>0</v>
      </c>
      <c r="BJ146" s="14" t="s">
        <v>85</v>
      </c>
      <c r="BK146" s="162">
        <f t="shared" si="19"/>
        <v>53.82</v>
      </c>
      <c r="BL146" s="14" t="s">
        <v>125</v>
      </c>
      <c r="BM146" s="160" t="s">
        <v>160</v>
      </c>
    </row>
    <row r="147" spans="1:65" s="2" customFormat="1" ht="16.5" customHeight="1">
      <c r="A147" s="26"/>
      <c r="B147" s="149"/>
      <c r="C147" s="163" t="s">
        <v>143</v>
      </c>
      <c r="D147" s="163" t="s">
        <v>190</v>
      </c>
      <c r="E147" s="164" t="s">
        <v>397</v>
      </c>
      <c r="F147" s="165" t="s">
        <v>398</v>
      </c>
      <c r="G147" s="166" t="s">
        <v>170</v>
      </c>
      <c r="H147" s="167">
        <v>1.72</v>
      </c>
      <c r="I147" s="167">
        <v>19.684000000000001</v>
      </c>
      <c r="J147" s="167">
        <f t="shared" si="10"/>
        <v>33.856000000000002</v>
      </c>
      <c r="K147" s="168"/>
      <c r="L147" s="169"/>
      <c r="M147" s="170" t="s">
        <v>1</v>
      </c>
      <c r="N147" s="171" t="s">
        <v>35</v>
      </c>
      <c r="O147" s="158">
        <v>0</v>
      </c>
      <c r="P147" s="158">
        <f t="shared" si="11"/>
        <v>0</v>
      </c>
      <c r="Q147" s="158">
        <v>1</v>
      </c>
      <c r="R147" s="158">
        <f t="shared" si="12"/>
        <v>1.72</v>
      </c>
      <c r="S147" s="158">
        <v>0</v>
      </c>
      <c r="T147" s="159">
        <f t="shared" si="1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60" t="s">
        <v>136</v>
      </c>
      <c r="AT147" s="160" t="s">
        <v>190</v>
      </c>
      <c r="AU147" s="160" t="s">
        <v>85</v>
      </c>
      <c r="AY147" s="14" t="s">
        <v>119</v>
      </c>
      <c r="BE147" s="161">
        <f t="shared" si="14"/>
        <v>0</v>
      </c>
      <c r="BF147" s="161">
        <f t="shared" si="15"/>
        <v>33.856000000000002</v>
      </c>
      <c r="BG147" s="161">
        <f t="shared" si="16"/>
        <v>0</v>
      </c>
      <c r="BH147" s="161">
        <f t="shared" si="17"/>
        <v>0</v>
      </c>
      <c r="BI147" s="161">
        <f t="shared" si="18"/>
        <v>0</v>
      </c>
      <c r="BJ147" s="14" t="s">
        <v>85</v>
      </c>
      <c r="BK147" s="162">
        <f t="shared" si="19"/>
        <v>33.856000000000002</v>
      </c>
      <c r="BL147" s="14" t="s">
        <v>125</v>
      </c>
      <c r="BM147" s="160" t="s">
        <v>163</v>
      </c>
    </row>
    <row r="148" spans="1:65" s="2" customFormat="1" ht="24.2" customHeight="1">
      <c r="A148" s="26"/>
      <c r="B148" s="149"/>
      <c r="C148" s="150" t="s">
        <v>164</v>
      </c>
      <c r="D148" s="150" t="s">
        <v>121</v>
      </c>
      <c r="E148" s="151" t="s">
        <v>305</v>
      </c>
      <c r="F148" s="152" t="s">
        <v>306</v>
      </c>
      <c r="G148" s="153" t="s">
        <v>124</v>
      </c>
      <c r="H148" s="154">
        <v>172</v>
      </c>
      <c r="I148" s="154">
        <v>5.45</v>
      </c>
      <c r="J148" s="154">
        <f t="shared" si="10"/>
        <v>937.4</v>
      </c>
      <c r="K148" s="155"/>
      <c r="L148" s="27"/>
      <c r="M148" s="156" t="s">
        <v>1</v>
      </c>
      <c r="N148" s="157" t="s">
        <v>35</v>
      </c>
      <c r="O148" s="158">
        <v>0.316</v>
      </c>
      <c r="P148" s="158">
        <f t="shared" si="11"/>
        <v>54.352000000000004</v>
      </c>
      <c r="Q148" s="158">
        <v>0</v>
      </c>
      <c r="R148" s="158">
        <f t="shared" si="12"/>
        <v>0</v>
      </c>
      <c r="S148" s="158">
        <v>0</v>
      </c>
      <c r="T148" s="159">
        <f t="shared" si="1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60" t="s">
        <v>125</v>
      </c>
      <c r="AT148" s="160" t="s">
        <v>121</v>
      </c>
      <c r="AU148" s="160" t="s">
        <v>85</v>
      </c>
      <c r="AY148" s="14" t="s">
        <v>119</v>
      </c>
      <c r="BE148" s="161">
        <f t="shared" si="14"/>
        <v>0</v>
      </c>
      <c r="BF148" s="161">
        <f t="shared" si="15"/>
        <v>937.4</v>
      </c>
      <c r="BG148" s="161">
        <f t="shared" si="16"/>
        <v>0</v>
      </c>
      <c r="BH148" s="161">
        <f t="shared" si="17"/>
        <v>0</v>
      </c>
      <c r="BI148" s="161">
        <f t="shared" si="18"/>
        <v>0</v>
      </c>
      <c r="BJ148" s="14" t="s">
        <v>85</v>
      </c>
      <c r="BK148" s="162">
        <f t="shared" si="19"/>
        <v>937.4</v>
      </c>
      <c r="BL148" s="14" t="s">
        <v>125</v>
      </c>
      <c r="BM148" s="160" t="s">
        <v>167</v>
      </c>
    </row>
    <row r="149" spans="1:65" s="2" customFormat="1" ht="33" customHeight="1">
      <c r="A149" s="26"/>
      <c r="B149" s="149"/>
      <c r="C149" s="150" t="s">
        <v>147</v>
      </c>
      <c r="D149" s="150" t="s">
        <v>121</v>
      </c>
      <c r="E149" s="151" t="s">
        <v>307</v>
      </c>
      <c r="F149" s="152" t="s">
        <v>308</v>
      </c>
      <c r="G149" s="153" t="s">
        <v>124</v>
      </c>
      <c r="H149" s="154">
        <v>10.871</v>
      </c>
      <c r="I149" s="154">
        <v>0.20499999999999999</v>
      </c>
      <c r="J149" s="154">
        <f t="shared" si="10"/>
        <v>2.2290000000000001</v>
      </c>
      <c r="K149" s="155"/>
      <c r="L149" s="27"/>
      <c r="M149" s="156" t="s">
        <v>1</v>
      </c>
      <c r="N149" s="157" t="s">
        <v>35</v>
      </c>
      <c r="O149" s="158">
        <v>4.0000000000000001E-3</v>
      </c>
      <c r="P149" s="158">
        <f t="shared" si="11"/>
        <v>4.3484000000000002E-2</v>
      </c>
      <c r="Q149" s="158">
        <v>0</v>
      </c>
      <c r="R149" s="158">
        <f t="shared" si="12"/>
        <v>0</v>
      </c>
      <c r="S149" s="158">
        <v>0</v>
      </c>
      <c r="T149" s="159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60" t="s">
        <v>125</v>
      </c>
      <c r="AT149" s="160" t="s">
        <v>121</v>
      </c>
      <c r="AU149" s="160" t="s">
        <v>85</v>
      </c>
      <c r="AY149" s="14" t="s">
        <v>119</v>
      </c>
      <c r="BE149" s="161">
        <f t="shared" si="14"/>
        <v>0</v>
      </c>
      <c r="BF149" s="161">
        <f t="shared" si="15"/>
        <v>2.2290000000000001</v>
      </c>
      <c r="BG149" s="161">
        <f t="shared" si="16"/>
        <v>0</v>
      </c>
      <c r="BH149" s="161">
        <f t="shared" si="17"/>
        <v>0</v>
      </c>
      <c r="BI149" s="161">
        <f t="shared" si="18"/>
        <v>0</v>
      </c>
      <c r="BJ149" s="14" t="s">
        <v>85</v>
      </c>
      <c r="BK149" s="162">
        <f t="shared" si="19"/>
        <v>2.2290000000000001</v>
      </c>
      <c r="BL149" s="14" t="s">
        <v>125</v>
      </c>
      <c r="BM149" s="160" t="s">
        <v>171</v>
      </c>
    </row>
    <row r="150" spans="1:65" s="2" customFormat="1" ht="16.5" customHeight="1">
      <c r="A150" s="26"/>
      <c r="B150" s="149"/>
      <c r="C150" s="150" t="s">
        <v>173</v>
      </c>
      <c r="D150" s="150" t="s">
        <v>121</v>
      </c>
      <c r="E150" s="151" t="s">
        <v>399</v>
      </c>
      <c r="F150" s="152" t="s">
        <v>400</v>
      </c>
      <c r="G150" s="153" t="s">
        <v>135</v>
      </c>
      <c r="H150" s="154">
        <v>1.087</v>
      </c>
      <c r="I150" s="154">
        <v>35.491999999999997</v>
      </c>
      <c r="J150" s="154">
        <f t="shared" si="10"/>
        <v>38.58</v>
      </c>
      <c r="K150" s="155"/>
      <c r="L150" s="27"/>
      <c r="M150" s="156" t="s">
        <v>1</v>
      </c>
      <c r="N150" s="157" t="s">
        <v>35</v>
      </c>
      <c r="O150" s="158">
        <v>0.90824000000000005</v>
      </c>
      <c r="P150" s="158">
        <f t="shared" si="11"/>
        <v>0.98725688</v>
      </c>
      <c r="Q150" s="158">
        <v>2.0663999999999998</v>
      </c>
      <c r="R150" s="158">
        <f t="shared" si="12"/>
        <v>2.2461767999999998</v>
      </c>
      <c r="S150" s="158">
        <v>0</v>
      </c>
      <c r="T150" s="159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60" t="s">
        <v>125</v>
      </c>
      <c r="AT150" s="160" t="s">
        <v>121</v>
      </c>
      <c r="AU150" s="160" t="s">
        <v>85</v>
      </c>
      <c r="AY150" s="14" t="s">
        <v>119</v>
      </c>
      <c r="BE150" s="161">
        <f t="shared" si="14"/>
        <v>0</v>
      </c>
      <c r="BF150" s="161">
        <f t="shared" si="15"/>
        <v>38.58</v>
      </c>
      <c r="BG150" s="161">
        <f t="shared" si="16"/>
        <v>0</v>
      </c>
      <c r="BH150" s="161">
        <f t="shared" si="17"/>
        <v>0</v>
      </c>
      <c r="BI150" s="161">
        <f t="shared" si="18"/>
        <v>0</v>
      </c>
      <c r="BJ150" s="14" t="s">
        <v>85</v>
      </c>
      <c r="BK150" s="162">
        <f t="shared" si="19"/>
        <v>38.58</v>
      </c>
      <c r="BL150" s="14" t="s">
        <v>125</v>
      </c>
      <c r="BM150" s="160" t="s">
        <v>177</v>
      </c>
    </row>
    <row r="151" spans="1:65" s="12" customFormat="1" ht="22.9" customHeight="1">
      <c r="B151" s="137"/>
      <c r="D151" s="138" t="s">
        <v>68</v>
      </c>
      <c r="E151" s="147" t="s">
        <v>129</v>
      </c>
      <c r="F151" s="147" t="s">
        <v>172</v>
      </c>
      <c r="J151" s="148">
        <f>BK151</f>
        <v>5927.3269999999993</v>
      </c>
      <c r="L151" s="137"/>
      <c r="M151" s="141"/>
      <c r="N151" s="142"/>
      <c r="O151" s="142"/>
      <c r="P151" s="143">
        <f>SUM(P152:P160)</f>
        <v>116.89394740000002</v>
      </c>
      <c r="Q151" s="142"/>
      <c r="R151" s="143">
        <f>SUM(R152:R160)</f>
        <v>34.062890653983004</v>
      </c>
      <c r="S151" s="142"/>
      <c r="T151" s="144">
        <f>SUM(T152:T160)</f>
        <v>0</v>
      </c>
      <c r="AR151" s="138" t="s">
        <v>77</v>
      </c>
      <c r="AT151" s="145" t="s">
        <v>68</v>
      </c>
      <c r="AU151" s="145" t="s">
        <v>77</v>
      </c>
      <c r="AY151" s="138" t="s">
        <v>119</v>
      </c>
      <c r="BK151" s="146">
        <f>SUM(BK152:BK160)</f>
        <v>5927.3269999999993</v>
      </c>
    </row>
    <row r="152" spans="1:65" s="2" customFormat="1" ht="24.2" customHeight="1">
      <c r="A152" s="26"/>
      <c r="B152" s="149"/>
      <c r="C152" s="150" t="s">
        <v>150</v>
      </c>
      <c r="D152" s="150" t="s">
        <v>121</v>
      </c>
      <c r="E152" s="151" t="s">
        <v>401</v>
      </c>
      <c r="F152" s="152" t="s">
        <v>402</v>
      </c>
      <c r="G152" s="153" t="s">
        <v>128</v>
      </c>
      <c r="H152" s="154">
        <v>0.5</v>
      </c>
      <c r="I152" s="154">
        <v>2.92</v>
      </c>
      <c r="J152" s="154">
        <f t="shared" ref="J152:J160" si="20">ROUND(I152*H152,3)</f>
        <v>1.46</v>
      </c>
      <c r="K152" s="155"/>
      <c r="L152" s="27"/>
      <c r="M152" s="156" t="s">
        <v>1</v>
      </c>
      <c r="N152" s="157" t="s">
        <v>35</v>
      </c>
      <c r="O152" s="158">
        <v>5.604E-2</v>
      </c>
      <c r="P152" s="158">
        <f t="shared" ref="P152:P160" si="21">O152*H152</f>
        <v>2.802E-2</v>
      </c>
      <c r="Q152" s="158">
        <v>7.6499999999999995E-4</v>
      </c>
      <c r="R152" s="158">
        <f t="shared" ref="R152:R160" si="22">Q152*H152</f>
        <v>3.8249999999999997E-4</v>
      </c>
      <c r="S152" s="158">
        <v>0</v>
      </c>
      <c r="T152" s="159">
        <f t="shared" ref="T152:T160" si="23">S152*H152</f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60" t="s">
        <v>125</v>
      </c>
      <c r="AT152" s="160" t="s">
        <v>121</v>
      </c>
      <c r="AU152" s="160" t="s">
        <v>85</v>
      </c>
      <c r="AY152" s="14" t="s">
        <v>119</v>
      </c>
      <c r="BE152" s="161">
        <f t="shared" ref="BE152:BE160" si="24">IF(N152="základná",J152,0)</f>
        <v>0</v>
      </c>
      <c r="BF152" s="161">
        <f t="shared" ref="BF152:BF160" si="25">IF(N152="znížená",J152,0)</f>
        <v>1.46</v>
      </c>
      <c r="BG152" s="161">
        <f t="shared" ref="BG152:BG160" si="26">IF(N152="zákl. prenesená",J152,0)</f>
        <v>0</v>
      </c>
      <c r="BH152" s="161">
        <f t="shared" ref="BH152:BH160" si="27">IF(N152="zníž. prenesená",J152,0)</f>
        <v>0</v>
      </c>
      <c r="BI152" s="161">
        <f t="shared" ref="BI152:BI160" si="28">IF(N152="nulová",J152,0)</f>
        <v>0</v>
      </c>
      <c r="BJ152" s="14" t="s">
        <v>85</v>
      </c>
      <c r="BK152" s="162">
        <f t="shared" ref="BK152:BK160" si="29">ROUND(I152*H152,3)</f>
        <v>1.46</v>
      </c>
      <c r="BL152" s="14" t="s">
        <v>125</v>
      </c>
      <c r="BM152" s="160" t="s">
        <v>181</v>
      </c>
    </row>
    <row r="153" spans="1:65" s="2" customFormat="1" ht="24.2" customHeight="1">
      <c r="A153" s="26"/>
      <c r="B153" s="149"/>
      <c r="C153" s="150" t="s">
        <v>182</v>
      </c>
      <c r="D153" s="150" t="s">
        <v>121</v>
      </c>
      <c r="E153" s="151" t="s">
        <v>403</v>
      </c>
      <c r="F153" s="152" t="s">
        <v>404</v>
      </c>
      <c r="G153" s="153" t="s">
        <v>128</v>
      </c>
      <c r="H153" s="154">
        <v>0.5</v>
      </c>
      <c r="I153" s="154">
        <v>5.6630000000000003</v>
      </c>
      <c r="J153" s="154">
        <f t="shared" si="20"/>
        <v>2.8319999999999999</v>
      </c>
      <c r="K153" s="155"/>
      <c r="L153" s="27"/>
      <c r="M153" s="156" t="s">
        <v>1</v>
      </c>
      <c r="N153" s="157" t="s">
        <v>35</v>
      </c>
      <c r="O153" s="158">
        <v>6.207E-2</v>
      </c>
      <c r="P153" s="158">
        <f t="shared" si="21"/>
        <v>3.1035E-2</v>
      </c>
      <c r="Q153" s="158">
        <v>1.2260000000000001E-3</v>
      </c>
      <c r="R153" s="158">
        <f t="shared" si="22"/>
        <v>6.1300000000000005E-4</v>
      </c>
      <c r="S153" s="158">
        <v>0</v>
      </c>
      <c r="T153" s="159">
        <f t="shared" si="2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60" t="s">
        <v>125</v>
      </c>
      <c r="AT153" s="160" t="s">
        <v>121</v>
      </c>
      <c r="AU153" s="160" t="s">
        <v>85</v>
      </c>
      <c r="AY153" s="14" t="s">
        <v>119</v>
      </c>
      <c r="BE153" s="161">
        <f t="shared" si="24"/>
        <v>0</v>
      </c>
      <c r="BF153" s="161">
        <f t="shared" si="25"/>
        <v>2.8319999999999999</v>
      </c>
      <c r="BG153" s="161">
        <f t="shared" si="26"/>
        <v>0</v>
      </c>
      <c r="BH153" s="161">
        <f t="shared" si="27"/>
        <v>0</v>
      </c>
      <c r="BI153" s="161">
        <f t="shared" si="28"/>
        <v>0</v>
      </c>
      <c r="BJ153" s="14" t="s">
        <v>85</v>
      </c>
      <c r="BK153" s="162">
        <f t="shared" si="29"/>
        <v>2.8319999999999999</v>
      </c>
      <c r="BL153" s="14" t="s">
        <v>125</v>
      </c>
      <c r="BM153" s="160" t="s">
        <v>185</v>
      </c>
    </row>
    <row r="154" spans="1:65" s="2" customFormat="1" ht="24.2" customHeight="1">
      <c r="A154" s="26"/>
      <c r="B154" s="149"/>
      <c r="C154" s="150" t="s">
        <v>154</v>
      </c>
      <c r="D154" s="150" t="s">
        <v>121</v>
      </c>
      <c r="E154" s="151" t="s">
        <v>405</v>
      </c>
      <c r="F154" s="152" t="s">
        <v>406</v>
      </c>
      <c r="G154" s="153" t="s">
        <v>135</v>
      </c>
      <c r="H154" s="154">
        <v>0.438</v>
      </c>
      <c r="I154" s="154">
        <v>160.86199999999999</v>
      </c>
      <c r="J154" s="154">
        <f t="shared" si="20"/>
        <v>70.457999999999998</v>
      </c>
      <c r="K154" s="155"/>
      <c r="L154" s="27"/>
      <c r="M154" s="156" t="s">
        <v>1</v>
      </c>
      <c r="N154" s="157" t="s">
        <v>35</v>
      </c>
      <c r="O154" s="158">
        <v>0</v>
      </c>
      <c r="P154" s="158">
        <f t="shared" si="21"/>
        <v>0</v>
      </c>
      <c r="Q154" s="158">
        <v>0</v>
      </c>
      <c r="R154" s="158">
        <f t="shared" si="22"/>
        <v>0</v>
      </c>
      <c r="S154" s="158">
        <v>0</v>
      </c>
      <c r="T154" s="159">
        <f t="shared" si="2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60" t="s">
        <v>125</v>
      </c>
      <c r="AT154" s="160" t="s">
        <v>121</v>
      </c>
      <c r="AU154" s="160" t="s">
        <v>85</v>
      </c>
      <c r="AY154" s="14" t="s">
        <v>119</v>
      </c>
      <c r="BE154" s="161">
        <f t="shared" si="24"/>
        <v>0</v>
      </c>
      <c r="BF154" s="161">
        <f t="shared" si="25"/>
        <v>70.457999999999998</v>
      </c>
      <c r="BG154" s="161">
        <f t="shared" si="26"/>
        <v>0</v>
      </c>
      <c r="BH154" s="161">
        <f t="shared" si="27"/>
        <v>0</v>
      </c>
      <c r="BI154" s="161">
        <f t="shared" si="28"/>
        <v>0</v>
      </c>
      <c r="BJ154" s="14" t="s">
        <v>85</v>
      </c>
      <c r="BK154" s="162">
        <f t="shared" si="29"/>
        <v>70.457999999999998</v>
      </c>
      <c r="BL154" s="14" t="s">
        <v>125</v>
      </c>
      <c r="BM154" s="160" t="s">
        <v>188</v>
      </c>
    </row>
    <row r="155" spans="1:65" s="2" customFormat="1" ht="33" customHeight="1">
      <c r="A155" s="26"/>
      <c r="B155" s="149"/>
      <c r="C155" s="150" t="s">
        <v>189</v>
      </c>
      <c r="D155" s="150" t="s">
        <v>121</v>
      </c>
      <c r="E155" s="151" t="s">
        <v>309</v>
      </c>
      <c r="F155" s="152" t="s">
        <v>310</v>
      </c>
      <c r="G155" s="153" t="s">
        <v>135</v>
      </c>
      <c r="H155" s="154">
        <v>12.313000000000001</v>
      </c>
      <c r="I155" s="154">
        <v>96.971999999999994</v>
      </c>
      <c r="J155" s="154">
        <f t="shared" si="20"/>
        <v>1194.0160000000001</v>
      </c>
      <c r="K155" s="155"/>
      <c r="L155" s="27"/>
      <c r="M155" s="156" t="s">
        <v>1</v>
      </c>
      <c r="N155" s="157" t="s">
        <v>35</v>
      </c>
      <c r="O155" s="158">
        <v>0.64554999999999996</v>
      </c>
      <c r="P155" s="158">
        <f t="shared" si="21"/>
        <v>7.9486571499999998</v>
      </c>
      <c r="Q155" s="158">
        <v>2.415718</v>
      </c>
      <c r="R155" s="158">
        <f t="shared" si="22"/>
        <v>29.744735734000002</v>
      </c>
      <c r="S155" s="158">
        <v>0</v>
      </c>
      <c r="T155" s="159">
        <f t="shared" si="2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60" t="s">
        <v>125</v>
      </c>
      <c r="AT155" s="160" t="s">
        <v>121</v>
      </c>
      <c r="AU155" s="160" t="s">
        <v>85</v>
      </c>
      <c r="AY155" s="14" t="s">
        <v>119</v>
      </c>
      <c r="BE155" s="161">
        <f t="shared" si="24"/>
        <v>0</v>
      </c>
      <c r="BF155" s="161">
        <f t="shared" si="25"/>
        <v>1194.0160000000001</v>
      </c>
      <c r="BG155" s="161">
        <f t="shared" si="26"/>
        <v>0</v>
      </c>
      <c r="BH155" s="161">
        <f t="shared" si="27"/>
        <v>0</v>
      </c>
      <c r="BI155" s="161">
        <f t="shared" si="28"/>
        <v>0</v>
      </c>
      <c r="BJ155" s="14" t="s">
        <v>85</v>
      </c>
      <c r="BK155" s="162">
        <f t="shared" si="29"/>
        <v>1194.0160000000001</v>
      </c>
      <c r="BL155" s="14" t="s">
        <v>125</v>
      </c>
      <c r="BM155" s="160" t="s">
        <v>193</v>
      </c>
    </row>
    <row r="156" spans="1:65" s="2" customFormat="1" ht="24.2" customHeight="1">
      <c r="A156" s="26"/>
      <c r="B156" s="149"/>
      <c r="C156" s="150" t="s">
        <v>7</v>
      </c>
      <c r="D156" s="150" t="s">
        <v>121</v>
      </c>
      <c r="E156" s="151" t="s">
        <v>311</v>
      </c>
      <c r="F156" s="152" t="s">
        <v>312</v>
      </c>
      <c r="G156" s="153" t="s">
        <v>124</v>
      </c>
      <c r="H156" s="154">
        <v>70</v>
      </c>
      <c r="I156" s="154">
        <v>23.361999999999998</v>
      </c>
      <c r="J156" s="154">
        <f t="shared" si="20"/>
        <v>1635.34</v>
      </c>
      <c r="K156" s="155"/>
      <c r="L156" s="27"/>
      <c r="M156" s="156" t="s">
        <v>1</v>
      </c>
      <c r="N156" s="157" t="s">
        <v>35</v>
      </c>
      <c r="O156" s="158">
        <v>0.87526999999999999</v>
      </c>
      <c r="P156" s="158">
        <f t="shared" si="21"/>
        <v>61.268900000000002</v>
      </c>
      <c r="Q156" s="158">
        <v>5.4388086799999999E-2</v>
      </c>
      <c r="R156" s="158">
        <f t="shared" si="22"/>
        <v>3.8071660760000001</v>
      </c>
      <c r="S156" s="158">
        <v>0</v>
      </c>
      <c r="T156" s="159">
        <f t="shared" si="2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60" t="s">
        <v>125</v>
      </c>
      <c r="AT156" s="160" t="s">
        <v>121</v>
      </c>
      <c r="AU156" s="160" t="s">
        <v>85</v>
      </c>
      <c r="AY156" s="14" t="s">
        <v>119</v>
      </c>
      <c r="BE156" s="161">
        <f t="shared" si="24"/>
        <v>0</v>
      </c>
      <c r="BF156" s="161">
        <f t="shared" si="25"/>
        <v>1635.34</v>
      </c>
      <c r="BG156" s="161">
        <f t="shared" si="26"/>
        <v>0</v>
      </c>
      <c r="BH156" s="161">
        <f t="shared" si="27"/>
        <v>0</v>
      </c>
      <c r="BI156" s="161">
        <f t="shared" si="28"/>
        <v>0</v>
      </c>
      <c r="BJ156" s="14" t="s">
        <v>85</v>
      </c>
      <c r="BK156" s="162">
        <f t="shared" si="29"/>
        <v>1635.34</v>
      </c>
      <c r="BL156" s="14" t="s">
        <v>125</v>
      </c>
      <c r="BM156" s="160" t="s">
        <v>196</v>
      </c>
    </row>
    <row r="157" spans="1:65" s="2" customFormat="1" ht="24.2" customHeight="1">
      <c r="A157" s="26"/>
      <c r="B157" s="149"/>
      <c r="C157" s="150" t="s">
        <v>197</v>
      </c>
      <c r="D157" s="150" t="s">
        <v>121</v>
      </c>
      <c r="E157" s="151" t="s">
        <v>313</v>
      </c>
      <c r="F157" s="152" t="s">
        <v>314</v>
      </c>
      <c r="G157" s="153" t="s">
        <v>124</v>
      </c>
      <c r="H157" s="154">
        <v>70</v>
      </c>
      <c r="I157" s="154">
        <v>11.058999999999999</v>
      </c>
      <c r="J157" s="154">
        <f t="shared" si="20"/>
        <v>774.13</v>
      </c>
      <c r="K157" s="155"/>
      <c r="L157" s="27"/>
      <c r="M157" s="156" t="s">
        <v>1</v>
      </c>
      <c r="N157" s="157" t="s">
        <v>35</v>
      </c>
      <c r="O157" s="158">
        <v>0.46800000000000003</v>
      </c>
      <c r="P157" s="158">
        <f t="shared" si="21"/>
        <v>32.760000000000005</v>
      </c>
      <c r="Q157" s="158">
        <v>0</v>
      </c>
      <c r="R157" s="158">
        <f t="shared" si="22"/>
        <v>0</v>
      </c>
      <c r="S157" s="158">
        <v>0</v>
      </c>
      <c r="T157" s="159">
        <f t="shared" si="2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60" t="s">
        <v>125</v>
      </c>
      <c r="AT157" s="160" t="s">
        <v>121</v>
      </c>
      <c r="AU157" s="160" t="s">
        <v>85</v>
      </c>
      <c r="AY157" s="14" t="s">
        <v>119</v>
      </c>
      <c r="BE157" s="161">
        <f t="shared" si="24"/>
        <v>0</v>
      </c>
      <c r="BF157" s="161">
        <f t="shared" si="25"/>
        <v>774.13</v>
      </c>
      <c r="BG157" s="161">
        <f t="shared" si="26"/>
        <v>0</v>
      </c>
      <c r="BH157" s="161">
        <f t="shared" si="27"/>
        <v>0</v>
      </c>
      <c r="BI157" s="161">
        <f t="shared" si="28"/>
        <v>0</v>
      </c>
      <c r="BJ157" s="14" t="s">
        <v>85</v>
      </c>
      <c r="BK157" s="162">
        <f t="shared" si="29"/>
        <v>774.13</v>
      </c>
      <c r="BL157" s="14" t="s">
        <v>125</v>
      </c>
      <c r="BM157" s="160" t="s">
        <v>200</v>
      </c>
    </row>
    <row r="158" spans="1:65" s="2" customFormat="1" ht="24.2" customHeight="1">
      <c r="A158" s="26"/>
      <c r="B158" s="149"/>
      <c r="C158" s="150" t="s">
        <v>160</v>
      </c>
      <c r="D158" s="150" t="s">
        <v>121</v>
      </c>
      <c r="E158" s="151" t="s">
        <v>315</v>
      </c>
      <c r="F158" s="152" t="s">
        <v>316</v>
      </c>
      <c r="G158" s="153" t="s">
        <v>170</v>
      </c>
      <c r="H158" s="154">
        <v>0.249</v>
      </c>
      <c r="I158" s="154">
        <v>2220.1060000000002</v>
      </c>
      <c r="J158" s="154">
        <f t="shared" si="20"/>
        <v>552.80600000000004</v>
      </c>
      <c r="K158" s="155"/>
      <c r="L158" s="27"/>
      <c r="M158" s="156" t="s">
        <v>1</v>
      </c>
      <c r="N158" s="157" t="s">
        <v>35</v>
      </c>
      <c r="O158" s="158">
        <v>53.377249999999997</v>
      </c>
      <c r="P158" s="158">
        <f t="shared" si="21"/>
        <v>13.290935249999999</v>
      </c>
      <c r="Q158" s="158">
        <v>1.012567767</v>
      </c>
      <c r="R158" s="158">
        <f t="shared" si="22"/>
        <v>0.252129373983</v>
      </c>
      <c r="S158" s="158">
        <v>0</v>
      </c>
      <c r="T158" s="159">
        <f t="shared" si="2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60" t="s">
        <v>125</v>
      </c>
      <c r="AT158" s="160" t="s">
        <v>121</v>
      </c>
      <c r="AU158" s="160" t="s">
        <v>85</v>
      </c>
      <c r="AY158" s="14" t="s">
        <v>119</v>
      </c>
      <c r="BE158" s="161">
        <f t="shared" si="24"/>
        <v>0</v>
      </c>
      <c r="BF158" s="161">
        <f t="shared" si="25"/>
        <v>552.80600000000004</v>
      </c>
      <c r="BG158" s="161">
        <f t="shared" si="26"/>
        <v>0</v>
      </c>
      <c r="BH158" s="161">
        <f t="shared" si="27"/>
        <v>0</v>
      </c>
      <c r="BI158" s="161">
        <f t="shared" si="28"/>
        <v>0</v>
      </c>
      <c r="BJ158" s="14" t="s">
        <v>85</v>
      </c>
      <c r="BK158" s="162">
        <f t="shared" si="29"/>
        <v>552.80600000000004</v>
      </c>
      <c r="BL158" s="14" t="s">
        <v>125</v>
      </c>
      <c r="BM158" s="160" t="s">
        <v>204</v>
      </c>
    </row>
    <row r="159" spans="1:65" s="2" customFormat="1" ht="37.9" customHeight="1">
      <c r="A159" s="26"/>
      <c r="B159" s="149"/>
      <c r="C159" s="150" t="s">
        <v>205</v>
      </c>
      <c r="D159" s="150" t="s">
        <v>121</v>
      </c>
      <c r="E159" s="151" t="s">
        <v>317</v>
      </c>
      <c r="F159" s="152" t="s">
        <v>318</v>
      </c>
      <c r="G159" s="153" t="s">
        <v>124</v>
      </c>
      <c r="H159" s="154">
        <v>40</v>
      </c>
      <c r="I159" s="154">
        <v>5.73</v>
      </c>
      <c r="J159" s="154">
        <f t="shared" si="20"/>
        <v>229.2</v>
      </c>
      <c r="K159" s="155"/>
      <c r="L159" s="27"/>
      <c r="M159" s="156" t="s">
        <v>1</v>
      </c>
      <c r="N159" s="157" t="s">
        <v>35</v>
      </c>
      <c r="O159" s="158">
        <v>3.916E-2</v>
      </c>
      <c r="P159" s="158">
        <f t="shared" si="21"/>
        <v>1.5664</v>
      </c>
      <c r="Q159" s="158">
        <v>3.52441E-3</v>
      </c>
      <c r="R159" s="158">
        <f t="shared" si="22"/>
        <v>0.1409764</v>
      </c>
      <c r="S159" s="158">
        <v>0</v>
      </c>
      <c r="T159" s="159">
        <f t="shared" si="2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60" t="s">
        <v>125</v>
      </c>
      <c r="AT159" s="160" t="s">
        <v>121</v>
      </c>
      <c r="AU159" s="160" t="s">
        <v>85</v>
      </c>
      <c r="AY159" s="14" t="s">
        <v>119</v>
      </c>
      <c r="BE159" s="161">
        <f t="shared" si="24"/>
        <v>0</v>
      </c>
      <c r="BF159" s="161">
        <f t="shared" si="25"/>
        <v>229.2</v>
      </c>
      <c r="BG159" s="161">
        <f t="shared" si="26"/>
        <v>0</v>
      </c>
      <c r="BH159" s="161">
        <f t="shared" si="27"/>
        <v>0</v>
      </c>
      <c r="BI159" s="161">
        <f t="shared" si="28"/>
        <v>0</v>
      </c>
      <c r="BJ159" s="14" t="s">
        <v>85</v>
      </c>
      <c r="BK159" s="162">
        <f t="shared" si="29"/>
        <v>229.2</v>
      </c>
      <c r="BL159" s="14" t="s">
        <v>125</v>
      </c>
      <c r="BM159" s="160" t="s">
        <v>208</v>
      </c>
    </row>
    <row r="160" spans="1:65" s="2" customFormat="1" ht="33" customHeight="1">
      <c r="A160" s="26"/>
      <c r="B160" s="149"/>
      <c r="C160" s="150" t="s">
        <v>163</v>
      </c>
      <c r="D160" s="150" t="s">
        <v>121</v>
      </c>
      <c r="E160" s="151" t="s">
        <v>407</v>
      </c>
      <c r="F160" s="152" t="s">
        <v>408</v>
      </c>
      <c r="G160" s="153" t="s">
        <v>128</v>
      </c>
      <c r="H160" s="154">
        <v>41.597000000000001</v>
      </c>
      <c r="I160" s="154">
        <v>35.268999999999998</v>
      </c>
      <c r="J160" s="154">
        <f t="shared" si="20"/>
        <v>1467.085</v>
      </c>
      <c r="K160" s="155"/>
      <c r="L160" s="27"/>
      <c r="M160" s="156" t="s">
        <v>1</v>
      </c>
      <c r="N160" s="157" t="s">
        <v>35</v>
      </c>
      <c r="O160" s="158">
        <v>0</v>
      </c>
      <c r="P160" s="158">
        <f t="shared" si="21"/>
        <v>0</v>
      </c>
      <c r="Q160" s="158">
        <v>2.81E-3</v>
      </c>
      <c r="R160" s="158">
        <f t="shared" si="22"/>
        <v>0.11688757000000001</v>
      </c>
      <c r="S160" s="158">
        <v>0</v>
      </c>
      <c r="T160" s="159">
        <f t="shared" si="2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60" t="s">
        <v>125</v>
      </c>
      <c r="AT160" s="160" t="s">
        <v>121</v>
      </c>
      <c r="AU160" s="160" t="s">
        <v>85</v>
      </c>
      <c r="AY160" s="14" t="s">
        <v>119</v>
      </c>
      <c r="BE160" s="161">
        <f t="shared" si="24"/>
        <v>0</v>
      </c>
      <c r="BF160" s="161">
        <f t="shared" si="25"/>
        <v>1467.085</v>
      </c>
      <c r="BG160" s="161">
        <f t="shared" si="26"/>
        <v>0</v>
      </c>
      <c r="BH160" s="161">
        <f t="shared" si="27"/>
        <v>0</v>
      </c>
      <c r="BI160" s="161">
        <f t="shared" si="28"/>
        <v>0</v>
      </c>
      <c r="BJ160" s="14" t="s">
        <v>85</v>
      </c>
      <c r="BK160" s="162">
        <f t="shared" si="29"/>
        <v>1467.085</v>
      </c>
      <c r="BL160" s="14" t="s">
        <v>125</v>
      </c>
      <c r="BM160" s="160" t="s">
        <v>211</v>
      </c>
    </row>
    <row r="161" spans="1:65" s="12" customFormat="1" ht="22.9" customHeight="1">
      <c r="B161" s="137"/>
      <c r="D161" s="138" t="s">
        <v>68</v>
      </c>
      <c r="E161" s="147" t="s">
        <v>136</v>
      </c>
      <c r="F161" s="147" t="s">
        <v>321</v>
      </c>
      <c r="J161" s="148">
        <f>BK161</f>
        <v>54.112000000000002</v>
      </c>
      <c r="L161" s="137"/>
      <c r="M161" s="141"/>
      <c r="N161" s="142"/>
      <c r="O161" s="142"/>
      <c r="P161" s="143">
        <f>SUM(P162:P163)</f>
        <v>1.4990000000000001</v>
      </c>
      <c r="Q161" s="142"/>
      <c r="R161" s="143">
        <f>SUM(R162:R163)</f>
        <v>1.22870559E-2</v>
      </c>
      <c r="S161" s="142"/>
      <c r="T161" s="144">
        <f>SUM(T162:T163)</f>
        <v>0</v>
      </c>
      <c r="AR161" s="138" t="s">
        <v>77</v>
      </c>
      <c r="AT161" s="145" t="s">
        <v>68</v>
      </c>
      <c r="AU161" s="145" t="s">
        <v>77</v>
      </c>
      <c r="AY161" s="138" t="s">
        <v>119</v>
      </c>
      <c r="BK161" s="146">
        <f>SUM(BK162:BK163)</f>
        <v>54.112000000000002</v>
      </c>
    </row>
    <row r="162" spans="1:65" s="2" customFormat="1" ht="16.5" customHeight="1">
      <c r="A162" s="26"/>
      <c r="B162" s="149"/>
      <c r="C162" s="150" t="s">
        <v>212</v>
      </c>
      <c r="D162" s="150" t="s">
        <v>121</v>
      </c>
      <c r="E162" s="151" t="s">
        <v>409</v>
      </c>
      <c r="F162" s="152" t="s">
        <v>410</v>
      </c>
      <c r="G162" s="153" t="s">
        <v>128</v>
      </c>
      <c r="H162" s="154">
        <v>1</v>
      </c>
      <c r="I162" s="154">
        <v>33.408000000000001</v>
      </c>
      <c r="J162" s="154">
        <f>ROUND(I162*H162,3)</f>
        <v>33.408000000000001</v>
      </c>
      <c r="K162" s="155"/>
      <c r="L162" s="27"/>
      <c r="M162" s="156" t="s">
        <v>1</v>
      </c>
      <c r="N162" s="157" t="s">
        <v>35</v>
      </c>
      <c r="O162" s="158">
        <v>1.4990000000000001</v>
      </c>
      <c r="P162" s="158">
        <f>O162*H162</f>
        <v>1.4990000000000001</v>
      </c>
      <c r="Q162" s="158">
        <v>3.2705590000000001E-4</v>
      </c>
      <c r="R162" s="158">
        <f>Q162*H162</f>
        <v>3.2705590000000001E-4</v>
      </c>
      <c r="S162" s="158">
        <v>0</v>
      </c>
      <c r="T162" s="159">
        <f>S162*H162</f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60" t="s">
        <v>125</v>
      </c>
      <c r="AT162" s="160" t="s">
        <v>121</v>
      </c>
      <c r="AU162" s="160" t="s">
        <v>85</v>
      </c>
      <c r="AY162" s="14" t="s">
        <v>119</v>
      </c>
      <c r="BE162" s="161">
        <f>IF(N162="základná",J162,0)</f>
        <v>0</v>
      </c>
      <c r="BF162" s="161">
        <f>IF(N162="znížená",J162,0)</f>
        <v>33.408000000000001</v>
      </c>
      <c r="BG162" s="161">
        <f>IF(N162="zákl. prenesená",J162,0)</f>
        <v>0</v>
      </c>
      <c r="BH162" s="161">
        <f>IF(N162="zníž. prenesená",J162,0)</f>
        <v>0</v>
      </c>
      <c r="BI162" s="161">
        <f>IF(N162="nulová",J162,0)</f>
        <v>0</v>
      </c>
      <c r="BJ162" s="14" t="s">
        <v>85</v>
      </c>
      <c r="BK162" s="162">
        <f>ROUND(I162*H162,3)</f>
        <v>33.408000000000001</v>
      </c>
      <c r="BL162" s="14" t="s">
        <v>125</v>
      </c>
      <c r="BM162" s="160" t="s">
        <v>215</v>
      </c>
    </row>
    <row r="163" spans="1:65" s="2" customFormat="1" ht="24.2" customHeight="1">
      <c r="A163" s="26"/>
      <c r="B163" s="149"/>
      <c r="C163" s="163" t="s">
        <v>167</v>
      </c>
      <c r="D163" s="163" t="s">
        <v>190</v>
      </c>
      <c r="E163" s="164" t="s">
        <v>411</v>
      </c>
      <c r="F163" s="165" t="s">
        <v>412</v>
      </c>
      <c r="G163" s="166" t="s">
        <v>128</v>
      </c>
      <c r="H163" s="167">
        <v>1</v>
      </c>
      <c r="I163" s="167">
        <v>20.704000000000001</v>
      </c>
      <c r="J163" s="167">
        <f>ROUND(I163*H163,3)</f>
        <v>20.704000000000001</v>
      </c>
      <c r="K163" s="168"/>
      <c r="L163" s="169"/>
      <c r="M163" s="170" t="s">
        <v>1</v>
      </c>
      <c r="N163" s="171" t="s">
        <v>35</v>
      </c>
      <c r="O163" s="158">
        <v>0</v>
      </c>
      <c r="P163" s="158">
        <f>O163*H163</f>
        <v>0</v>
      </c>
      <c r="Q163" s="158">
        <v>1.196E-2</v>
      </c>
      <c r="R163" s="158">
        <f>Q163*H163</f>
        <v>1.196E-2</v>
      </c>
      <c r="S163" s="158">
        <v>0</v>
      </c>
      <c r="T163" s="159">
        <f>S163*H163</f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60" t="s">
        <v>136</v>
      </c>
      <c r="AT163" s="160" t="s">
        <v>190</v>
      </c>
      <c r="AU163" s="160" t="s">
        <v>85</v>
      </c>
      <c r="AY163" s="14" t="s">
        <v>119</v>
      </c>
      <c r="BE163" s="161">
        <f>IF(N163="základná",J163,0)</f>
        <v>0</v>
      </c>
      <c r="BF163" s="161">
        <f>IF(N163="znížená",J163,0)</f>
        <v>20.704000000000001</v>
      </c>
      <c r="BG163" s="161">
        <f>IF(N163="zákl. prenesená",J163,0)</f>
        <v>0</v>
      </c>
      <c r="BH163" s="161">
        <f>IF(N163="zníž. prenesená",J163,0)</f>
        <v>0</v>
      </c>
      <c r="BI163" s="161">
        <f>IF(N163="nulová",J163,0)</f>
        <v>0</v>
      </c>
      <c r="BJ163" s="14" t="s">
        <v>85</v>
      </c>
      <c r="BK163" s="162">
        <f>ROUND(I163*H163,3)</f>
        <v>20.704000000000001</v>
      </c>
      <c r="BL163" s="14" t="s">
        <v>125</v>
      </c>
      <c r="BM163" s="160" t="s">
        <v>218</v>
      </c>
    </row>
    <row r="164" spans="1:65" s="12" customFormat="1" ht="22.9" customHeight="1">
      <c r="B164" s="137"/>
      <c r="D164" s="138" t="s">
        <v>68</v>
      </c>
      <c r="E164" s="147" t="s">
        <v>151</v>
      </c>
      <c r="F164" s="147" t="s">
        <v>201</v>
      </c>
      <c r="J164" s="148">
        <f>BK164</f>
        <v>4464.1059999999998</v>
      </c>
      <c r="L164" s="137"/>
      <c r="M164" s="141"/>
      <c r="N164" s="142"/>
      <c r="O164" s="142"/>
      <c r="P164" s="143">
        <f>SUM(P165:P167)</f>
        <v>269.77632</v>
      </c>
      <c r="Q164" s="142"/>
      <c r="R164" s="143">
        <f>SUM(R165:R167)</f>
        <v>3.8216570000000001</v>
      </c>
      <c r="S164" s="142"/>
      <c r="T164" s="144">
        <f>SUM(T165:T167)</f>
        <v>0</v>
      </c>
      <c r="AR164" s="138" t="s">
        <v>77</v>
      </c>
      <c r="AT164" s="145" t="s">
        <v>68</v>
      </c>
      <c r="AU164" s="145" t="s">
        <v>77</v>
      </c>
      <c r="AY164" s="138" t="s">
        <v>119</v>
      </c>
      <c r="BK164" s="146">
        <f>SUM(BK165:BK167)</f>
        <v>4464.1059999999998</v>
      </c>
    </row>
    <row r="165" spans="1:65" s="2" customFormat="1" ht="33" customHeight="1">
      <c r="A165" s="26"/>
      <c r="B165" s="149"/>
      <c r="C165" s="150" t="s">
        <v>219</v>
      </c>
      <c r="D165" s="150" t="s">
        <v>121</v>
      </c>
      <c r="E165" s="151" t="s">
        <v>326</v>
      </c>
      <c r="F165" s="152" t="s">
        <v>327</v>
      </c>
      <c r="G165" s="153" t="s">
        <v>176</v>
      </c>
      <c r="H165" s="154">
        <v>264</v>
      </c>
      <c r="I165" s="154">
        <v>16.792999999999999</v>
      </c>
      <c r="J165" s="154">
        <f>ROUND(I165*H165,3)</f>
        <v>4433.3519999999999</v>
      </c>
      <c r="K165" s="155"/>
      <c r="L165" s="27"/>
      <c r="M165" s="156" t="s">
        <v>1</v>
      </c>
      <c r="N165" s="157" t="s">
        <v>35</v>
      </c>
      <c r="O165" s="158">
        <v>1.0218799999999999</v>
      </c>
      <c r="P165" s="158">
        <f>O165*H165</f>
        <v>269.77632</v>
      </c>
      <c r="Q165" s="158">
        <v>1.4453000000000001E-2</v>
      </c>
      <c r="R165" s="158">
        <f>Q165*H165</f>
        <v>3.8155920000000001</v>
      </c>
      <c r="S165" s="158">
        <v>0</v>
      </c>
      <c r="T165" s="159">
        <f>S165*H165</f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60" t="s">
        <v>125</v>
      </c>
      <c r="AT165" s="160" t="s">
        <v>121</v>
      </c>
      <c r="AU165" s="160" t="s">
        <v>85</v>
      </c>
      <c r="AY165" s="14" t="s">
        <v>119</v>
      </c>
      <c r="BE165" s="161">
        <f>IF(N165="základná",J165,0)</f>
        <v>0</v>
      </c>
      <c r="BF165" s="161">
        <f>IF(N165="znížená",J165,0)</f>
        <v>4433.3519999999999</v>
      </c>
      <c r="BG165" s="161">
        <f>IF(N165="zákl. prenesená",J165,0)</f>
        <v>0</v>
      </c>
      <c r="BH165" s="161">
        <f>IF(N165="zníž. prenesená",J165,0)</f>
        <v>0</v>
      </c>
      <c r="BI165" s="161">
        <f>IF(N165="nulová",J165,0)</f>
        <v>0</v>
      </c>
      <c r="BJ165" s="14" t="s">
        <v>85</v>
      </c>
      <c r="BK165" s="162">
        <f>ROUND(I165*H165,3)</f>
        <v>4433.3519999999999</v>
      </c>
      <c r="BL165" s="14" t="s">
        <v>125</v>
      </c>
      <c r="BM165" s="160" t="s">
        <v>222</v>
      </c>
    </row>
    <row r="166" spans="1:65" s="2" customFormat="1" ht="16.5" customHeight="1">
      <c r="A166" s="26"/>
      <c r="B166" s="149"/>
      <c r="C166" s="150" t="s">
        <v>171</v>
      </c>
      <c r="D166" s="150" t="s">
        <v>121</v>
      </c>
      <c r="E166" s="151" t="s">
        <v>413</v>
      </c>
      <c r="F166" s="152" t="s">
        <v>414</v>
      </c>
      <c r="G166" s="153" t="s">
        <v>176</v>
      </c>
      <c r="H166" s="154">
        <v>1</v>
      </c>
      <c r="I166" s="154">
        <v>20.398</v>
      </c>
      <c r="J166" s="154">
        <f>ROUND(I166*H166,3)</f>
        <v>20.398</v>
      </c>
      <c r="K166" s="155"/>
      <c r="L166" s="27"/>
      <c r="M166" s="156" t="s">
        <v>1</v>
      </c>
      <c r="N166" s="157" t="s">
        <v>35</v>
      </c>
      <c r="O166" s="158">
        <v>0</v>
      </c>
      <c r="P166" s="158">
        <f>O166*H166</f>
        <v>0</v>
      </c>
      <c r="Q166" s="158">
        <v>0</v>
      </c>
      <c r="R166" s="158">
        <f>Q166*H166</f>
        <v>0</v>
      </c>
      <c r="S166" s="158">
        <v>0</v>
      </c>
      <c r="T166" s="159">
        <f>S166*H166</f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60" t="s">
        <v>125</v>
      </c>
      <c r="AT166" s="160" t="s">
        <v>121</v>
      </c>
      <c r="AU166" s="160" t="s">
        <v>85</v>
      </c>
      <c r="AY166" s="14" t="s">
        <v>119</v>
      </c>
      <c r="BE166" s="161">
        <f>IF(N166="základná",J166,0)</f>
        <v>0</v>
      </c>
      <c r="BF166" s="161">
        <f>IF(N166="znížená",J166,0)</f>
        <v>20.398</v>
      </c>
      <c r="BG166" s="161">
        <f>IF(N166="zákl. prenesená",J166,0)</f>
        <v>0</v>
      </c>
      <c r="BH166" s="161">
        <f>IF(N166="zníž. prenesená",J166,0)</f>
        <v>0</v>
      </c>
      <c r="BI166" s="161">
        <f>IF(N166="nulová",J166,0)</f>
        <v>0</v>
      </c>
      <c r="BJ166" s="14" t="s">
        <v>85</v>
      </c>
      <c r="BK166" s="162">
        <f>ROUND(I166*H166,3)</f>
        <v>20.398</v>
      </c>
      <c r="BL166" s="14" t="s">
        <v>125</v>
      </c>
      <c r="BM166" s="160" t="s">
        <v>225</v>
      </c>
    </row>
    <row r="167" spans="1:65" s="2" customFormat="1" ht="24.2" customHeight="1">
      <c r="A167" s="26"/>
      <c r="B167" s="149"/>
      <c r="C167" s="163" t="s">
        <v>226</v>
      </c>
      <c r="D167" s="163" t="s">
        <v>190</v>
      </c>
      <c r="E167" s="164" t="s">
        <v>415</v>
      </c>
      <c r="F167" s="165" t="s">
        <v>416</v>
      </c>
      <c r="G167" s="166" t="s">
        <v>128</v>
      </c>
      <c r="H167" s="167">
        <v>0.5</v>
      </c>
      <c r="I167" s="167">
        <v>20.710999999999999</v>
      </c>
      <c r="J167" s="167">
        <f>ROUND(I167*H167,3)</f>
        <v>10.356</v>
      </c>
      <c r="K167" s="168"/>
      <c r="L167" s="169"/>
      <c r="M167" s="170" t="s">
        <v>1</v>
      </c>
      <c r="N167" s="171" t="s">
        <v>35</v>
      </c>
      <c r="O167" s="158">
        <v>0</v>
      </c>
      <c r="P167" s="158">
        <f>O167*H167</f>
        <v>0</v>
      </c>
      <c r="Q167" s="158">
        <v>1.213E-2</v>
      </c>
      <c r="R167" s="158">
        <f>Q167*H167</f>
        <v>6.0650000000000001E-3</v>
      </c>
      <c r="S167" s="158">
        <v>0</v>
      </c>
      <c r="T167" s="159">
        <f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60" t="s">
        <v>136</v>
      </c>
      <c r="AT167" s="160" t="s">
        <v>190</v>
      </c>
      <c r="AU167" s="160" t="s">
        <v>85</v>
      </c>
      <c r="AY167" s="14" t="s">
        <v>119</v>
      </c>
      <c r="BE167" s="161">
        <f>IF(N167="základná",J167,0)</f>
        <v>0</v>
      </c>
      <c r="BF167" s="161">
        <f>IF(N167="znížená",J167,0)</f>
        <v>10.356</v>
      </c>
      <c r="BG167" s="161">
        <f>IF(N167="zákl. prenesená",J167,0)</f>
        <v>0</v>
      </c>
      <c r="BH167" s="161">
        <f>IF(N167="zníž. prenesená",J167,0)</f>
        <v>0</v>
      </c>
      <c r="BI167" s="161">
        <f>IF(N167="nulová",J167,0)</f>
        <v>0</v>
      </c>
      <c r="BJ167" s="14" t="s">
        <v>85</v>
      </c>
      <c r="BK167" s="162">
        <f>ROUND(I167*H167,3)</f>
        <v>10.356</v>
      </c>
      <c r="BL167" s="14" t="s">
        <v>125</v>
      </c>
      <c r="BM167" s="160" t="s">
        <v>229</v>
      </c>
    </row>
    <row r="168" spans="1:65" s="12" customFormat="1" ht="22.9" customHeight="1">
      <c r="B168" s="137"/>
      <c r="D168" s="138" t="s">
        <v>68</v>
      </c>
      <c r="E168" s="147" t="s">
        <v>240</v>
      </c>
      <c r="F168" s="147" t="s">
        <v>241</v>
      </c>
      <c r="J168" s="148">
        <f>BK168</f>
        <v>723.64799999999991</v>
      </c>
      <c r="L168" s="137"/>
      <c r="M168" s="141"/>
      <c r="N168" s="142"/>
      <c r="O168" s="142"/>
      <c r="P168" s="143">
        <f>SUM(P169:P170)</f>
        <v>42.295768999999993</v>
      </c>
      <c r="Q168" s="142"/>
      <c r="R168" s="143">
        <f>SUM(R169:R170)</f>
        <v>0</v>
      </c>
      <c r="S168" s="142"/>
      <c r="T168" s="144">
        <f>SUM(T169:T170)</f>
        <v>0</v>
      </c>
      <c r="AR168" s="138" t="s">
        <v>77</v>
      </c>
      <c r="AT168" s="145" t="s">
        <v>68</v>
      </c>
      <c r="AU168" s="145" t="s">
        <v>77</v>
      </c>
      <c r="AY168" s="138" t="s">
        <v>119</v>
      </c>
      <c r="BK168" s="146">
        <f>SUM(BK169:BK170)</f>
        <v>723.64799999999991</v>
      </c>
    </row>
    <row r="169" spans="1:65" s="2" customFormat="1" ht="33" customHeight="1">
      <c r="A169" s="26"/>
      <c r="B169" s="149"/>
      <c r="C169" s="150" t="s">
        <v>177</v>
      </c>
      <c r="D169" s="150" t="s">
        <v>121</v>
      </c>
      <c r="E169" s="151" t="s">
        <v>335</v>
      </c>
      <c r="F169" s="152" t="s">
        <v>336</v>
      </c>
      <c r="G169" s="153" t="s">
        <v>170</v>
      </c>
      <c r="H169" s="154">
        <v>55.000999999999998</v>
      </c>
      <c r="I169" s="154">
        <v>7.2619999999999996</v>
      </c>
      <c r="J169" s="154">
        <f>ROUND(I169*H169,3)</f>
        <v>399.41699999999997</v>
      </c>
      <c r="K169" s="155"/>
      <c r="L169" s="27"/>
      <c r="M169" s="156" t="s">
        <v>1</v>
      </c>
      <c r="N169" s="157" t="s">
        <v>35</v>
      </c>
      <c r="O169" s="158">
        <v>0.57699999999999996</v>
      </c>
      <c r="P169" s="158">
        <f>O169*H169</f>
        <v>31.735576999999996</v>
      </c>
      <c r="Q169" s="158">
        <v>0</v>
      </c>
      <c r="R169" s="158">
        <f>Q169*H169</f>
        <v>0</v>
      </c>
      <c r="S169" s="158">
        <v>0</v>
      </c>
      <c r="T169" s="159">
        <f>S169*H169</f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60" t="s">
        <v>125</v>
      </c>
      <c r="AT169" s="160" t="s">
        <v>121</v>
      </c>
      <c r="AU169" s="160" t="s">
        <v>85</v>
      </c>
      <c r="AY169" s="14" t="s">
        <v>119</v>
      </c>
      <c r="BE169" s="161">
        <f>IF(N169="základná",J169,0)</f>
        <v>0</v>
      </c>
      <c r="BF169" s="161">
        <f>IF(N169="znížená",J169,0)</f>
        <v>399.41699999999997</v>
      </c>
      <c r="BG169" s="161">
        <f>IF(N169="zákl. prenesená",J169,0)</f>
        <v>0</v>
      </c>
      <c r="BH169" s="161">
        <f>IF(N169="zníž. prenesená",J169,0)</f>
        <v>0</v>
      </c>
      <c r="BI169" s="161">
        <f>IF(N169="nulová",J169,0)</f>
        <v>0</v>
      </c>
      <c r="BJ169" s="14" t="s">
        <v>85</v>
      </c>
      <c r="BK169" s="162">
        <f>ROUND(I169*H169,3)</f>
        <v>399.41699999999997</v>
      </c>
      <c r="BL169" s="14" t="s">
        <v>125</v>
      </c>
      <c r="BM169" s="160" t="s">
        <v>232</v>
      </c>
    </row>
    <row r="170" spans="1:65" s="2" customFormat="1" ht="44.25" customHeight="1">
      <c r="A170" s="26"/>
      <c r="B170" s="149"/>
      <c r="C170" s="150" t="s">
        <v>233</v>
      </c>
      <c r="D170" s="150" t="s">
        <v>121</v>
      </c>
      <c r="E170" s="151" t="s">
        <v>338</v>
      </c>
      <c r="F170" s="152" t="s">
        <v>339</v>
      </c>
      <c r="G170" s="153" t="s">
        <v>170</v>
      </c>
      <c r="H170" s="154">
        <v>55.000999999999998</v>
      </c>
      <c r="I170" s="154">
        <v>5.8949999999999996</v>
      </c>
      <c r="J170" s="154">
        <f>ROUND(I170*H170,3)</f>
        <v>324.23099999999999</v>
      </c>
      <c r="K170" s="155"/>
      <c r="L170" s="27"/>
      <c r="M170" s="156" t="s">
        <v>1</v>
      </c>
      <c r="N170" s="157" t="s">
        <v>35</v>
      </c>
      <c r="O170" s="158">
        <v>0.192</v>
      </c>
      <c r="P170" s="158">
        <f>O170*H170</f>
        <v>10.560191999999999</v>
      </c>
      <c r="Q170" s="158">
        <v>0</v>
      </c>
      <c r="R170" s="158">
        <f>Q170*H170</f>
        <v>0</v>
      </c>
      <c r="S170" s="158">
        <v>0</v>
      </c>
      <c r="T170" s="159">
        <f>S170*H170</f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60" t="s">
        <v>125</v>
      </c>
      <c r="AT170" s="160" t="s">
        <v>121</v>
      </c>
      <c r="AU170" s="160" t="s">
        <v>85</v>
      </c>
      <c r="AY170" s="14" t="s">
        <v>119</v>
      </c>
      <c r="BE170" s="161">
        <f>IF(N170="základná",J170,0)</f>
        <v>0</v>
      </c>
      <c r="BF170" s="161">
        <f>IF(N170="znížená",J170,0)</f>
        <v>324.23099999999999</v>
      </c>
      <c r="BG170" s="161">
        <f>IF(N170="zákl. prenesená",J170,0)</f>
        <v>0</v>
      </c>
      <c r="BH170" s="161">
        <f>IF(N170="zníž. prenesená",J170,0)</f>
        <v>0</v>
      </c>
      <c r="BI170" s="161">
        <f>IF(N170="nulová",J170,0)</f>
        <v>0</v>
      </c>
      <c r="BJ170" s="14" t="s">
        <v>85</v>
      </c>
      <c r="BK170" s="162">
        <f>ROUND(I170*H170,3)</f>
        <v>324.23099999999999</v>
      </c>
      <c r="BL170" s="14" t="s">
        <v>125</v>
      </c>
      <c r="BM170" s="160" t="s">
        <v>236</v>
      </c>
    </row>
    <row r="171" spans="1:65" s="12" customFormat="1" ht="25.9" customHeight="1">
      <c r="B171" s="137"/>
      <c r="D171" s="138" t="s">
        <v>68</v>
      </c>
      <c r="E171" s="139" t="s">
        <v>341</v>
      </c>
      <c r="F171" s="139" t="s">
        <v>342</v>
      </c>
      <c r="J171" s="140">
        <f>BK171</f>
        <v>7602.5429999999997</v>
      </c>
      <c r="L171" s="137"/>
      <c r="M171" s="141"/>
      <c r="N171" s="142"/>
      <c r="O171" s="142"/>
      <c r="P171" s="143">
        <f>P172+P180</f>
        <v>137.64137949000002</v>
      </c>
      <c r="Q171" s="142"/>
      <c r="R171" s="143">
        <f>R172+R180</f>
        <v>909.05379091510008</v>
      </c>
      <c r="S171" s="142"/>
      <c r="T171" s="144">
        <f>T172+T180</f>
        <v>0</v>
      </c>
      <c r="AR171" s="138" t="s">
        <v>85</v>
      </c>
      <c r="AT171" s="145" t="s">
        <v>68</v>
      </c>
      <c r="AU171" s="145" t="s">
        <v>69</v>
      </c>
      <c r="AY171" s="138" t="s">
        <v>119</v>
      </c>
      <c r="BK171" s="146">
        <f>BK172+BK180</f>
        <v>7602.5429999999997</v>
      </c>
    </row>
    <row r="172" spans="1:65" s="12" customFormat="1" ht="22.9" customHeight="1">
      <c r="B172" s="137"/>
      <c r="D172" s="138" t="s">
        <v>68</v>
      </c>
      <c r="E172" s="147" t="s">
        <v>343</v>
      </c>
      <c r="F172" s="147" t="s">
        <v>344</v>
      </c>
      <c r="J172" s="148">
        <f>BK172</f>
        <v>472.26299999999998</v>
      </c>
      <c r="L172" s="137"/>
      <c r="M172" s="141"/>
      <c r="N172" s="142"/>
      <c r="O172" s="142"/>
      <c r="P172" s="143">
        <f>SUM(P173:P179)</f>
        <v>19.084040250000001</v>
      </c>
      <c r="Q172" s="142"/>
      <c r="R172" s="143">
        <f>SUM(R173:R179)</f>
        <v>0.10410515510000001</v>
      </c>
      <c r="S172" s="142"/>
      <c r="T172" s="144">
        <f>SUM(T173:T179)</f>
        <v>0</v>
      </c>
      <c r="AR172" s="138" t="s">
        <v>85</v>
      </c>
      <c r="AT172" s="145" t="s">
        <v>68</v>
      </c>
      <c r="AU172" s="145" t="s">
        <v>77</v>
      </c>
      <c r="AY172" s="138" t="s">
        <v>119</v>
      </c>
      <c r="BK172" s="146">
        <f>SUM(BK173:BK179)</f>
        <v>472.26299999999998</v>
      </c>
    </row>
    <row r="173" spans="1:65" s="2" customFormat="1" ht="24.2" customHeight="1">
      <c r="A173" s="26"/>
      <c r="B173" s="149"/>
      <c r="C173" s="150" t="s">
        <v>181</v>
      </c>
      <c r="D173" s="150" t="s">
        <v>121</v>
      </c>
      <c r="E173" s="151" t="s">
        <v>345</v>
      </c>
      <c r="F173" s="152" t="s">
        <v>346</v>
      </c>
      <c r="G173" s="153" t="s">
        <v>124</v>
      </c>
      <c r="H173" s="154">
        <v>40</v>
      </c>
      <c r="I173" s="154">
        <v>3.0019999999999998</v>
      </c>
      <c r="J173" s="154">
        <f t="shared" ref="J173:J179" si="30">ROUND(I173*H173,3)</f>
        <v>120.08</v>
      </c>
      <c r="K173" s="155"/>
      <c r="L173" s="27"/>
      <c r="M173" s="156" t="s">
        <v>1</v>
      </c>
      <c r="N173" s="157" t="s">
        <v>35</v>
      </c>
      <c r="O173" s="158">
        <v>0.1653</v>
      </c>
      <c r="P173" s="158">
        <f t="shared" ref="P173:P179" si="31">O173*H173</f>
        <v>6.6120000000000001</v>
      </c>
      <c r="Q173" s="158">
        <v>7.4999999999999993E-5</v>
      </c>
      <c r="R173" s="158">
        <f t="shared" ref="R173:R179" si="32">Q173*H173</f>
        <v>2.9999999999999996E-3</v>
      </c>
      <c r="S173" s="158">
        <v>0</v>
      </c>
      <c r="T173" s="159">
        <f t="shared" ref="T173:T179" si="33">S173*H173</f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60" t="s">
        <v>150</v>
      </c>
      <c r="AT173" s="160" t="s">
        <v>121</v>
      </c>
      <c r="AU173" s="160" t="s">
        <v>85</v>
      </c>
      <c r="AY173" s="14" t="s">
        <v>119</v>
      </c>
      <c r="BE173" s="161">
        <f t="shared" ref="BE173:BE179" si="34">IF(N173="základná",J173,0)</f>
        <v>0</v>
      </c>
      <c r="BF173" s="161">
        <f t="shared" ref="BF173:BF179" si="35">IF(N173="znížená",J173,0)</f>
        <v>120.08</v>
      </c>
      <c r="BG173" s="161">
        <f t="shared" ref="BG173:BG179" si="36">IF(N173="zákl. prenesená",J173,0)</f>
        <v>0</v>
      </c>
      <c r="BH173" s="161">
        <f t="shared" ref="BH173:BH179" si="37">IF(N173="zníž. prenesená",J173,0)</f>
        <v>0</v>
      </c>
      <c r="BI173" s="161">
        <f t="shared" ref="BI173:BI179" si="38">IF(N173="nulová",J173,0)</f>
        <v>0</v>
      </c>
      <c r="BJ173" s="14" t="s">
        <v>85</v>
      </c>
      <c r="BK173" s="162">
        <f t="shared" ref="BK173:BK179" si="39">ROUND(I173*H173,3)</f>
        <v>120.08</v>
      </c>
      <c r="BL173" s="14" t="s">
        <v>150</v>
      </c>
      <c r="BM173" s="160" t="s">
        <v>239</v>
      </c>
    </row>
    <row r="174" spans="1:65" s="2" customFormat="1" ht="37.9" customHeight="1">
      <c r="A174" s="26"/>
      <c r="B174" s="149"/>
      <c r="C174" s="163" t="s">
        <v>242</v>
      </c>
      <c r="D174" s="163" t="s">
        <v>190</v>
      </c>
      <c r="E174" s="164" t="s">
        <v>349</v>
      </c>
      <c r="F174" s="165" t="s">
        <v>350</v>
      </c>
      <c r="G174" s="166" t="s">
        <v>124</v>
      </c>
      <c r="H174" s="167">
        <v>46</v>
      </c>
      <c r="I174" s="167">
        <v>1.3420000000000001</v>
      </c>
      <c r="J174" s="167">
        <f t="shared" si="30"/>
        <v>61.731999999999999</v>
      </c>
      <c r="K174" s="168"/>
      <c r="L174" s="169"/>
      <c r="M174" s="170" t="s">
        <v>1</v>
      </c>
      <c r="N174" s="171" t="s">
        <v>35</v>
      </c>
      <c r="O174" s="158">
        <v>0</v>
      </c>
      <c r="P174" s="158">
        <f t="shared" si="31"/>
        <v>0</v>
      </c>
      <c r="Q174" s="158">
        <v>2E-3</v>
      </c>
      <c r="R174" s="158">
        <f t="shared" si="32"/>
        <v>9.1999999999999998E-2</v>
      </c>
      <c r="S174" s="158">
        <v>0</v>
      </c>
      <c r="T174" s="159">
        <f t="shared" si="3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60" t="s">
        <v>181</v>
      </c>
      <c r="AT174" s="160" t="s">
        <v>190</v>
      </c>
      <c r="AU174" s="160" t="s">
        <v>85</v>
      </c>
      <c r="AY174" s="14" t="s">
        <v>119</v>
      </c>
      <c r="BE174" s="161">
        <f t="shared" si="34"/>
        <v>0</v>
      </c>
      <c r="BF174" s="161">
        <f t="shared" si="35"/>
        <v>61.731999999999999</v>
      </c>
      <c r="BG174" s="161">
        <f t="shared" si="36"/>
        <v>0</v>
      </c>
      <c r="BH174" s="161">
        <f t="shared" si="37"/>
        <v>0</v>
      </c>
      <c r="BI174" s="161">
        <f t="shared" si="38"/>
        <v>0</v>
      </c>
      <c r="BJ174" s="14" t="s">
        <v>85</v>
      </c>
      <c r="BK174" s="162">
        <f t="shared" si="39"/>
        <v>61.731999999999999</v>
      </c>
      <c r="BL174" s="14" t="s">
        <v>150</v>
      </c>
      <c r="BM174" s="160" t="s">
        <v>245</v>
      </c>
    </row>
    <row r="175" spans="1:65" s="2" customFormat="1" ht="44.25" customHeight="1">
      <c r="A175" s="26"/>
      <c r="B175" s="149"/>
      <c r="C175" s="150" t="s">
        <v>185</v>
      </c>
      <c r="D175" s="150" t="s">
        <v>121</v>
      </c>
      <c r="E175" s="151" t="s">
        <v>352</v>
      </c>
      <c r="F175" s="152" t="s">
        <v>353</v>
      </c>
      <c r="G175" s="153" t="s">
        <v>128</v>
      </c>
      <c r="H175" s="154">
        <v>22.635000000000002</v>
      </c>
      <c r="I175" s="154">
        <v>10.805999999999999</v>
      </c>
      <c r="J175" s="154">
        <f t="shared" si="30"/>
        <v>244.59399999999999</v>
      </c>
      <c r="K175" s="155"/>
      <c r="L175" s="27"/>
      <c r="M175" s="156" t="s">
        <v>1</v>
      </c>
      <c r="N175" s="157" t="s">
        <v>35</v>
      </c>
      <c r="O175" s="158">
        <v>0.54315000000000002</v>
      </c>
      <c r="P175" s="158">
        <f t="shared" si="31"/>
        <v>12.294200250000001</v>
      </c>
      <c r="Q175" s="158">
        <v>2.226E-5</v>
      </c>
      <c r="R175" s="158">
        <f t="shared" si="32"/>
        <v>5.0385510000000003E-4</v>
      </c>
      <c r="S175" s="158">
        <v>0</v>
      </c>
      <c r="T175" s="159">
        <f t="shared" si="3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60" t="s">
        <v>150</v>
      </c>
      <c r="AT175" s="160" t="s">
        <v>121</v>
      </c>
      <c r="AU175" s="160" t="s">
        <v>85</v>
      </c>
      <c r="AY175" s="14" t="s">
        <v>119</v>
      </c>
      <c r="BE175" s="161">
        <f t="shared" si="34"/>
        <v>0</v>
      </c>
      <c r="BF175" s="161">
        <f t="shared" si="35"/>
        <v>244.59399999999999</v>
      </c>
      <c r="BG175" s="161">
        <f t="shared" si="36"/>
        <v>0</v>
      </c>
      <c r="BH175" s="161">
        <f t="shared" si="37"/>
        <v>0</v>
      </c>
      <c r="BI175" s="161">
        <f t="shared" si="38"/>
        <v>0</v>
      </c>
      <c r="BJ175" s="14" t="s">
        <v>85</v>
      </c>
      <c r="BK175" s="162">
        <f t="shared" si="39"/>
        <v>244.59399999999999</v>
      </c>
      <c r="BL175" s="14" t="s">
        <v>150</v>
      </c>
      <c r="BM175" s="160" t="s">
        <v>251</v>
      </c>
    </row>
    <row r="176" spans="1:65" s="2" customFormat="1" ht="21.75" customHeight="1">
      <c r="A176" s="26"/>
      <c r="B176" s="149"/>
      <c r="C176" s="163" t="s">
        <v>252</v>
      </c>
      <c r="D176" s="163" t="s">
        <v>190</v>
      </c>
      <c r="E176" s="164" t="s">
        <v>356</v>
      </c>
      <c r="F176" s="165" t="s">
        <v>357</v>
      </c>
      <c r="G176" s="166" t="s">
        <v>176</v>
      </c>
      <c r="H176" s="167">
        <v>22.635000000000002</v>
      </c>
      <c r="I176" s="167">
        <v>0.83899999999999997</v>
      </c>
      <c r="J176" s="167">
        <f t="shared" si="30"/>
        <v>18.991</v>
      </c>
      <c r="K176" s="168"/>
      <c r="L176" s="169"/>
      <c r="M176" s="170" t="s">
        <v>1</v>
      </c>
      <c r="N176" s="171" t="s">
        <v>35</v>
      </c>
      <c r="O176" s="158">
        <v>0</v>
      </c>
      <c r="P176" s="158">
        <f t="shared" si="31"/>
        <v>0</v>
      </c>
      <c r="Q176" s="158">
        <v>1.4999999999999999E-4</v>
      </c>
      <c r="R176" s="158">
        <f t="shared" si="32"/>
        <v>3.3952499999999998E-3</v>
      </c>
      <c r="S176" s="158">
        <v>0</v>
      </c>
      <c r="T176" s="159">
        <f t="shared" si="3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60" t="s">
        <v>181</v>
      </c>
      <c r="AT176" s="160" t="s">
        <v>190</v>
      </c>
      <c r="AU176" s="160" t="s">
        <v>85</v>
      </c>
      <c r="AY176" s="14" t="s">
        <v>119</v>
      </c>
      <c r="BE176" s="161">
        <f t="shared" si="34"/>
        <v>0</v>
      </c>
      <c r="BF176" s="161">
        <f t="shared" si="35"/>
        <v>18.991</v>
      </c>
      <c r="BG176" s="161">
        <f t="shared" si="36"/>
        <v>0</v>
      </c>
      <c r="BH176" s="161">
        <f t="shared" si="37"/>
        <v>0</v>
      </c>
      <c r="BI176" s="161">
        <f t="shared" si="38"/>
        <v>0</v>
      </c>
      <c r="BJ176" s="14" t="s">
        <v>85</v>
      </c>
      <c r="BK176" s="162">
        <f t="shared" si="39"/>
        <v>18.991</v>
      </c>
      <c r="BL176" s="14" t="s">
        <v>150</v>
      </c>
      <c r="BM176" s="160" t="s">
        <v>256</v>
      </c>
    </row>
    <row r="177" spans="1:65" s="2" customFormat="1" ht="24.2" customHeight="1">
      <c r="A177" s="26"/>
      <c r="B177" s="149"/>
      <c r="C177" s="163" t="s">
        <v>188</v>
      </c>
      <c r="D177" s="163" t="s">
        <v>190</v>
      </c>
      <c r="E177" s="164" t="s">
        <v>359</v>
      </c>
      <c r="F177" s="165" t="s">
        <v>360</v>
      </c>
      <c r="G177" s="166" t="s">
        <v>128</v>
      </c>
      <c r="H177" s="167">
        <v>22.635000000000002</v>
      </c>
      <c r="I177" s="167">
        <v>1.0269999999999999</v>
      </c>
      <c r="J177" s="167">
        <f t="shared" si="30"/>
        <v>23.245999999999999</v>
      </c>
      <c r="K177" s="168"/>
      <c r="L177" s="169"/>
      <c r="M177" s="170" t="s">
        <v>1</v>
      </c>
      <c r="N177" s="171" t="s">
        <v>35</v>
      </c>
      <c r="O177" s="158">
        <v>0</v>
      </c>
      <c r="P177" s="158">
        <f t="shared" si="31"/>
        <v>0</v>
      </c>
      <c r="Q177" s="158">
        <v>2.3000000000000001E-4</v>
      </c>
      <c r="R177" s="158">
        <f t="shared" si="32"/>
        <v>5.2060500000000003E-3</v>
      </c>
      <c r="S177" s="158">
        <v>0</v>
      </c>
      <c r="T177" s="159">
        <f t="shared" si="3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60" t="s">
        <v>181</v>
      </c>
      <c r="AT177" s="160" t="s">
        <v>190</v>
      </c>
      <c r="AU177" s="160" t="s">
        <v>85</v>
      </c>
      <c r="AY177" s="14" t="s">
        <v>119</v>
      </c>
      <c r="BE177" s="161">
        <f t="shared" si="34"/>
        <v>0</v>
      </c>
      <c r="BF177" s="161">
        <f t="shared" si="35"/>
        <v>23.245999999999999</v>
      </c>
      <c r="BG177" s="161">
        <f t="shared" si="36"/>
        <v>0</v>
      </c>
      <c r="BH177" s="161">
        <f t="shared" si="37"/>
        <v>0</v>
      </c>
      <c r="BI177" s="161">
        <f t="shared" si="38"/>
        <v>0</v>
      </c>
      <c r="BJ177" s="14" t="s">
        <v>85</v>
      </c>
      <c r="BK177" s="162">
        <f t="shared" si="39"/>
        <v>23.245999999999999</v>
      </c>
      <c r="BL177" s="14" t="s">
        <v>150</v>
      </c>
      <c r="BM177" s="160" t="s">
        <v>259</v>
      </c>
    </row>
    <row r="178" spans="1:65" s="2" customFormat="1" ht="24.2" customHeight="1">
      <c r="A178" s="26"/>
      <c r="B178" s="149"/>
      <c r="C178" s="150" t="s">
        <v>337</v>
      </c>
      <c r="D178" s="150" t="s">
        <v>121</v>
      </c>
      <c r="E178" s="151" t="s">
        <v>363</v>
      </c>
      <c r="F178" s="152" t="s">
        <v>364</v>
      </c>
      <c r="G178" s="153" t="s">
        <v>170</v>
      </c>
      <c r="H178" s="154">
        <v>0.104</v>
      </c>
      <c r="I178" s="154">
        <v>29.123000000000001</v>
      </c>
      <c r="J178" s="154">
        <f t="shared" si="30"/>
        <v>3.0289999999999999</v>
      </c>
      <c r="K178" s="155"/>
      <c r="L178" s="27"/>
      <c r="M178" s="156" t="s">
        <v>1</v>
      </c>
      <c r="N178" s="157" t="s">
        <v>35</v>
      </c>
      <c r="O178" s="158">
        <v>1.579</v>
      </c>
      <c r="P178" s="158">
        <f t="shared" si="31"/>
        <v>0.164216</v>
      </c>
      <c r="Q178" s="158">
        <v>0</v>
      </c>
      <c r="R178" s="158">
        <f t="shared" si="32"/>
        <v>0</v>
      </c>
      <c r="S178" s="158">
        <v>0</v>
      </c>
      <c r="T178" s="159">
        <f t="shared" si="3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60" t="s">
        <v>150</v>
      </c>
      <c r="AT178" s="160" t="s">
        <v>121</v>
      </c>
      <c r="AU178" s="160" t="s">
        <v>85</v>
      </c>
      <c r="AY178" s="14" t="s">
        <v>119</v>
      </c>
      <c r="BE178" s="161">
        <f t="shared" si="34"/>
        <v>0</v>
      </c>
      <c r="BF178" s="161">
        <f t="shared" si="35"/>
        <v>3.0289999999999999</v>
      </c>
      <c r="BG178" s="161">
        <f t="shared" si="36"/>
        <v>0</v>
      </c>
      <c r="BH178" s="161">
        <f t="shared" si="37"/>
        <v>0</v>
      </c>
      <c r="BI178" s="161">
        <f t="shared" si="38"/>
        <v>0</v>
      </c>
      <c r="BJ178" s="14" t="s">
        <v>85</v>
      </c>
      <c r="BK178" s="162">
        <f t="shared" si="39"/>
        <v>3.0289999999999999</v>
      </c>
      <c r="BL178" s="14" t="s">
        <v>150</v>
      </c>
      <c r="BM178" s="160" t="s">
        <v>340</v>
      </c>
    </row>
    <row r="179" spans="1:65" s="2" customFormat="1" ht="24.2" customHeight="1">
      <c r="A179" s="26"/>
      <c r="B179" s="149"/>
      <c r="C179" s="150" t="s">
        <v>193</v>
      </c>
      <c r="D179" s="150" t="s">
        <v>121</v>
      </c>
      <c r="E179" s="151" t="s">
        <v>366</v>
      </c>
      <c r="F179" s="152" t="s">
        <v>367</v>
      </c>
      <c r="G179" s="153" t="s">
        <v>170</v>
      </c>
      <c r="H179" s="154">
        <v>0.104</v>
      </c>
      <c r="I179" s="154">
        <v>5.6829999999999998</v>
      </c>
      <c r="J179" s="154">
        <f t="shared" si="30"/>
        <v>0.59099999999999997</v>
      </c>
      <c r="K179" s="155"/>
      <c r="L179" s="27"/>
      <c r="M179" s="156" t="s">
        <v>1</v>
      </c>
      <c r="N179" s="157" t="s">
        <v>35</v>
      </c>
      <c r="O179" s="158">
        <v>0.13100000000000001</v>
      </c>
      <c r="P179" s="158">
        <f t="shared" si="31"/>
        <v>1.3624000000000001E-2</v>
      </c>
      <c r="Q179" s="158">
        <v>0</v>
      </c>
      <c r="R179" s="158">
        <f t="shared" si="32"/>
        <v>0</v>
      </c>
      <c r="S179" s="158">
        <v>0</v>
      </c>
      <c r="T179" s="159">
        <f t="shared" si="3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60" t="s">
        <v>150</v>
      </c>
      <c r="AT179" s="160" t="s">
        <v>121</v>
      </c>
      <c r="AU179" s="160" t="s">
        <v>85</v>
      </c>
      <c r="AY179" s="14" t="s">
        <v>119</v>
      </c>
      <c r="BE179" s="161">
        <f t="shared" si="34"/>
        <v>0</v>
      </c>
      <c r="BF179" s="161">
        <f t="shared" si="35"/>
        <v>0.59099999999999997</v>
      </c>
      <c r="BG179" s="161">
        <f t="shared" si="36"/>
        <v>0</v>
      </c>
      <c r="BH179" s="161">
        <f t="shared" si="37"/>
        <v>0</v>
      </c>
      <c r="BI179" s="161">
        <f t="shared" si="38"/>
        <v>0</v>
      </c>
      <c r="BJ179" s="14" t="s">
        <v>85</v>
      </c>
      <c r="BK179" s="162">
        <f t="shared" si="39"/>
        <v>0.59099999999999997</v>
      </c>
      <c r="BL179" s="14" t="s">
        <v>150</v>
      </c>
      <c r="BM179" s="160" t="s">
        <v>347</v>
      </c>
    </row>
    <row r="180" spans="1:65" s="12" customFormat="1" ht="22.9" customHeight="1">
      <c r="B180" s="137"/>
      <c r="D180" s="138" t="s">
        <v>68</v>
      </c>
      <c r="E180" s="147" t="s">
        <v>369</v>
      </c>
      <c r="F180" s="147" t="s">
        <v>370</v>
      </c>
      <c r="J180" s="148">
        <f>BK180</f>
        <v>7130.28</v>
      </c>
      <c r="L180" s="137"/>
      <c r="M180" s="141"/>
      <c r="N180" s="142"/>
      <c r="O180" s="142"/>
      <c r="P180" s="143">
        <f>SUM(P181:P190)</f>
        <v>118.55733924000002</v>
      </c>
      <c r="Q180" s="142"/>
      <c r="R180" s="143">
        <f>SUM(R181:R190)</f>
        <v>908.94968576000008</v>
      </c>
      <c r="S180" s="142"/>
      <c r="T180" s="144">
        <f>SUM(T181:T190)</f>
        <v>0</v>
      </c>
      <c r="AR180" s="138" t="s">
        <v>85</v>
      </c>
      <c r="AT180" s="145" t="s">
        <v>68</v>
      </c>
      <c r="AU180" s="145" t="s">
        <v>77</v>
      </c>
      <c r="AY180" s="138" t="s">
        <v>119</v>
      </c>
      <c r="BK180" s="146">
        <f>SUM(BK181:BK190)</f>
        <v>7130.28</v>
      </c>
    </row>
    <row r="181" spans="1:65" s="2" customFormat="1" ht="24.2" customHeight="1">
      <c r="A181" s="26"/>
      <c r="B181" s="149"/>
      <c r="C181" s="150" t="s">
        <v>348</v>
      </c>
      <c r="D181" s="150" t="s">
        <v>121</v>
      </c>
      <c r="E181" s="151" t="s">
        <v>417</v>
      </c>
      <c r="F181" s="152" t="s">
        <v>418</v>
      </c>
      <c r="G181" s="153" t="s">
        <v>176</v>
      </c>
      <c r="H181" s="154">
        <v>10</v>
      </c>
      <c r="I181" s="154">
        <v>7.6360000000000001</v>
      </c>
      <c r="J181" s="154">
        <f t="shared" ref="J181:J190" si="40">ROUND(I181*H181,3)</f>
        <v>76.36</v>
      </c>
      <c r="K181" s="155"/>
      <c r="L181" s="27"/>
      <c r="M181" s="156" t="s">
        <v>1</v>
      </c>
      <c r="N181" s="157" t="s">
        <v>35</v>
      </c>
      <c r="O181" s="158">
        <v>0.27825</v>
      </c>
      <c r="P181" s="158">
        <f t="shared" ref="P181:P190" si="41">O181*H181</f>
        <v>2.7824999999999998</v>
      </c>
      <c r="Q181" s="158">
        <v>4.4485760000000001E-3</v>
      </c>
      <c r="R181" s="158">
        <f t="shared" ref="R181:R190" si="42">Q181*H181</f>
        <v>4.4485759999999999E-2</v>
      </c>
      <c r="S181" s="158">
        <v>0</v>
      </c>
      <c r="T181" s="159">
        <f t="shared" ref="T181:T190" si="43">S181*H181</f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60" t="s">
        <v>150</v>
      </c>
      <c r="AT181" s="160" t="s">
        <v>121</v>
      </c>
      <c r="AU181" s="160" t="s">
        <v>85</v>
      </c>
      <c r="AY181" s="14" t="s">
        <v>119</v>
      </c>
      <c r="BE181" s="161">
        <f t="shared" ref="BE181:BE190" si="44">IF(N181="základná",J181,0)</f>
        <v>0</v>
      </c>
      <c r="BF181" s="161">
        <f t="shared" ref="BF181:BF190" si="45">IF(N181="znížená",J181,0)</f>
        <v>76.36</v>
      </c>
      <c r="BG181" s="161">
        <f t="shared" ref="BG181:BG190" si="46">IF(N181="zákl. prenesená",J181,0)</f>
        <v>0</v>
      </c>
      <c r="BH181" s="161">
        <f t="shared" ref="BH181:BH190" si="47">IF(N181="zníž. prenesená",J181,0)</f>
        <v>0</v>
      </c>
      <c r="BI181" s="161">
        <f t="shared" ref="BI181:BI190" si="48">IF(N181="nulová",J181,0)</f>
        <v>0</v>
      </c>
      <c r="BJ181" s="14" t="s">
        <v>85</v>
      </c>
      <c r="BK181" s="162">
        <f t="shared" ref="BK181:BK190" si="49">ROUND(I181*H181,3)</f>
        <v>76.36</v>
      </c>
      <c r="BL181" s="14" t="s">
        <v>150</v>
      </c>
      <c r="BM181" s="160" t="s">
        <v>351</v>
      </c>
    </row>
    <row r="182" spans="1:65" s="2" customFormat="1" ht="16.5" customHeight="1">
      <c r="A182" s="26"/>
      <c r="B182" s="149"/>
      <c r="C182" s="163" t="s">
        <v>196</v>
      </c>
      <c r="D182" s="163" t="s">
        <v>190</v>
      </c>
      <c r="E182" s="164" t="s">
        <v>419</v>
      </c>
      <c r="F182" s="165" t="s">
        <v>420</v>
      </c>
      <c r="G182" s="166" t="s">
        <v>176</v>
      </c>
      <c r="H182" s="167">
        <v>10</v>
      </c>
      <c r="I182" s="167">
        <v>5.6740000000000004</v>
      </c>
      <c r="J182" s="167">
        <f t="shared" si="40"/>
        <v>56.74</v>
      </c>
      <c r="K182" s="168"/>
      <c r="L182" s="169"/>
      <c r="M182" s="170" t="s">
        <v>1</v>
      </c>
      <c r="N182" s="171" t="s">
        <v>35</v>
      </c>
      <c r="O182" s="158">
        <v>0</v>
      </c>
      <c r="P182" s="158">
        <f t="shared" si="41"/>
        <v>0</v>
      </c>
      <c r="Q182" s="158">
        <v>1.01E-3</v>
      </c>
      <c r="R182" s="158">
        <f t="shared" si="42"/>
        <v>1.0100000000000001E-2</v>
      </c>
      <c r="S182" s="158">
        <v>0</v>
      </c>
      <c r="T182" s="159">
        <f t="shared" si="4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60" t="s">
        <v>181</v>
      </c>
      <c r="AT182" s="160" t="s">
        <v>190</v>
      </c>
      <c r="AU182" s="160" t="s">
        <v>85</v>
      </c>
      <c r="AY182" s="14" t="s">
        <v>119</v>
      </c>
      <c r="BE182" s="161">
        <f t="shared" si="44"/>
        <v>0</v>
      </c>
      <c r="BF182" s="161">
        <f t="shared" si="45"/>
        <v>56.74</v>
      </c>
      <c r="BG182" s="161">
        <f t="shared" si="46"/>
        <v>0</v>
      </c>
      <c r="BH182" s="161">
        <f t="shared" si="47"/>
        <v>0</v>
      </c>
      <c r="BI182" s="161">
        <f t="shared" si="48"/>
        <v>0</v>
      </c>
      <c r="BJ182" s="14" t="s">
        <v>85</v>
      </c>
      <c r="BK182" s="162">
        <f t="shared" si="49"/>
        <v>56.74</v>
      </c>
      <c r="BL182" s="14" t="s">
        <v>150</v>
      </c>
      <c r="BM182" s="160" t="s">
        <v>354</v>
      </c>
    </row>
    <row r="183" spans="1:65" s="2" customFormat="1" ht="24.2" customHeight="1">
      <c r="A183" s="26"/>
      <c r="B183" s="149"/>
      <c r="C183" s="163" t="s">
        <v>355</v>
      </c>
      <c r="D183" s="163" t="s">
        <v>190</v>
      </c>
      <c r="E183" s="164" t="s">
        <v>421</v>
      </c>
      <c r="F183" s="165" t="s">
        <v>422</v>
      </c>
      <c r="G183" s="166" t="s">
        <v>176</v>
      </c>
      <c r="H183" s="167">
        <v>8</v>
      </c>
      <c r="I183" s="167">
        <v>30.847000000000001</v>
      </c>
      <c r="J183" s="167">
        <f t="shared" si="40"/>
        <v>246.77600000000001</v>
      </c>
      <c r="K183" s="168"/>
      <c r="L183" s="169"/>
      <c r="M183" s="170" t="s">
        <v>1</v>
      </c>
      <c r="N183" s="171" t="s">
        <v>35</v>
      </c>
      <c r="O183" s="158">
        <v>0</v>
      </c>
      <c r="P183" s="158">
        <f t="shared" si="41"/>
        <v>0</v>
      </c>
      <c r="Q183" s="158">
        <v>7.4999999999999997E-3</v>
      </c>
      <c r="R183" s="158">
        <f t="shared" si="42"/>
        <v>0.06</v>
      </c>
      <c r="S183" s="158">
        <v>0</v>
      </c>
      <c r="T183" s="159">
        <f t="shared" si="4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60" t="s">
        <v>181</v>
      </c>
      <c r="AT183" s="160" t="s">
        <v>190</v>
      </c>
      <c r="AU183" s="160" t="s">
        <v>85</v>
      </c>
      <c r="AY183" s="14" t="s">
        <v>119</v>
      </c>
      <c r="BE183" s="161">
        <f t="shared" si="44"/>
        <v>0</v>
      </c>
      <c r="BF183" s="161">
        <f t="shared" si="45"/>
        <v>246.77600000000001</v>
      </c>
      <c r="BG183" s="161">
        <f t="shared" si="46"/>
        <v>0</v>
      </c>
      <c r="BH183" s="161">
        <f t="shared" si="47"/>
        <v>0</v>
      </c>
      <c r="BI183" s="161">
        <f t="shared" si="48"/>
        <v>0</v>
      </c>
      <c r="BJ183" s="14" t="s">
        <v>85</v>
      </c>
      <c r="BK183" s="162">
        <f t="shared" si="49"/>
        <v>246.77600000000001</v>
      </c>
      <c r="BL183" s="14" t="s">
        <v>150</v>
      </c>
      <c r="BM183" s="160" t="s">
        <v>358</v>
      </c>
    </row>
    <row r="184" spans="1:65" s="2" customFormat="1" ht="24.2" customHeight="1">
      <c r="A184" s="26"/>
      <c r="B184" s="149"/>
      <c r="C184" s="163" t="s">
        <v>200</v>
      </c>
      <c r="D184" s="163" t="s">
        <v>190</v>
      </c>
      <c r="E184" s="164" t="s">
        <v>423</v>
      </c>
      <c r="F184" s="165" t="s">
        <v>424</v>
      </c>
      <c r="G184" s="166" t="s">
        <v>176</v>
      </c>
      <c r="H184" s="167">
        <v>2</v>
      </c>
      <c r="I184" s="167">
        <v>35.095999999999997</v>
      </c>
      <c r="J184" s="167">
        <f t="shared" si="40"/>
        <v>70.191999999999993</v>
      </c>
      <c r="K184" s="168"/>
      <c r="L184" s="169"/>
      <c r="M184" s="170" t="s">
        <v>1</v>
      </c>
      <c r="N184" s="171" t="s">
        <v>35</v>
      </c>
      <c r="O184" s="158">
        <v>0</v>
      </c>
      <c r="P184" s="158">
        <f t="shared" si="41"/>
        <v>0</v>
      </c>
      <c r="Q184" s="158">
        <v>9.1000000000000004E-3</v>
      </c>
      <c r="R184" s="158">
        <f t="shared" si="42"/>
        <v>1.8200000000000001E-2</v>
      </c>
      <c r="S184" s="158">
        <v>0</v>
      </c>
      <c r="T184" s="159">
        <f t="shared" si="4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60" t="s">
        <v>181</v>
      </c>
      <c r="AT184" s="160" t="s">
        <v>190</v>
      </c>
      <c r="AU184" s="160" t="s">
        <v>85</v>
      </c>
      <c r="AY184" s="14" t="s">
        <v>119</v>
      </c>
      <c r="BE184" s="161">
        <f t="shared" si="44"/>
        <v>0</v>
      </c>
      <c r="BF184" s="161">
        <f t="shared" si="45"/>
        <v>70.191999999999993</v>
      </c>
      <c r="BG184" s="161">
        <f t="shared" si="46"/>
        <v>0</v>
      </c>
      <c r="BH184" s="161">
        <f t="shared" si="47"/>
        <v>0</v>
      </c>
      <c r="BI184" s="161">
        <f t="shared" si="48"/>
        <v>0</v>
      </c>
      <c r="BJ184" s="14" t="s">
        <v>85</v>
      </c>
      <c r="BK184" s="162">
        <f t="shared" si="49"/>
        <v>70.191999999999993</v>
      </c>
      <c r="BL184" s="14" t="s">
        <v>150</v>
      </c>
      <c r="BM184" s="160" t="s">
        <v>361</v>
      </c>
    </row>
    <row r="185" spans="1:65" s="2" customFormat="1" ht="24.2" customHeight="1">
      <c r="A185" s="26"/>
      <c r="B185" s="149"/>
      <c r="C185" s="150" t="s">
        <v>362</v>
      </c>
      <c r="D185" s="150" t="s">
        <v>121</v>
      </c>
      <c r="E185" s="151" t="s">
        <v>425</v>
      </c>
      <c r="F185" s="152" t="s">
        <v>426</v>
      </c>
      <c r="G185" s="153" t="s">
        <v>128</v>
      </c>
      <c r="H185" s="154">
        <v>22.824000000000002</v>
      </c>
      <c r="I185" s="154">
        <v>6.92</v>
      </c>
      <c r="J185" s="154">
        <f t="shared" si="40"/>
        <v>157.94200000000001</v>
      </c>
      <c r="K185" s="155"/>
      <c r="L185" s="27"/>
      <c r="M185" s="156" t="s">
        <v>1</v>
      </c>
      <c r="N185" s="157" t="s">
        <v>35</v>
      </c>
      <c r="O185" s="158">
        <v>0.46726000000000001</v>
      </c>
      <c r="P185" s="158">
        <f t="shared" si="41"/>
        <v>10.664742240000001</v>
      </c>
      <c r="Q185" s="158">
        <v>0</v>
      </c>
      <c r="R185" s="158">
        <f t="shared" si="42"/>
        <v>0</v>
      </c>
      <c r="S185" s="158">
        <v>0</v>
      </c>
      <c r="T185" s="159">
        <f t="shared" si="4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60" t="s">
        <v>150</v>
      </c>
      <c r="AT185" s="160" t="s">
        <v>121</v>
      </c>
      <c r="AU185" s="160" t="s">
        <v>85</v>
      </c>
      <c r="AY185" s="14" t="s">
        <v>119</v>
      </c>
      <c r="BE185" s="161">
        <f t="shared" si="44"/>
        <v>0</v>
      </c>
      <c r="BF185" s="161">
        <f t="shared" si="45"/>
        <v>157.94200000000001</v>
      </c>
      <c r="BG185" s="161">
        <f t="shared" si="46"/>
        <v>0</v>
      </c>
      <c r="BH185" s="161">
        <f t="shared" si="47"/>
        <v>0</v>
      </c>
      <c r="BI185" s="161">
        <f t="shared" si="48"/>
        <v>0</v>
      </c>
      <c r="BJ185" s="14" t="s">
        <v>85</v>
      </c>
      <c r="BK185" s="162">
        <f t="shared" si="49"/>
        <v>157.94200000000001</v>
      </c>
      <c r="BL185" s="14" t="s">
        <v>150</v>
      </c>
      <c r="BM185" s="160" t="s">
        <v>365</v>
      </c>
    </row>
    <row r="186" spans="1:65" s="2" customFormat="1" ht="49.15" customHeight="1">
      <c r="A186" s="26"/>
      <c r="B186" s="149"/>
      <c r="C186" s="163" t="s">
        <v>204</v>
      </c>
      <c r="D186" s="163" t="s">
        <v>190</v>
      </c>
      <c r="E186" s="164" t="s">
        <v>427</v>
      </c>
      <c r="F186" s="165" t="s">
        <v>428</v>
      </c>
      <c r="G186" s="166" t="s">
        <v>176</v>
      </c>
      <c r="H186" s="167">
        <v>9</v>
      </c>
      <c r="I186" s="167">
        <v>64.507000000000005</v>
      </c>
      <c r="J186" s="167">
        <f t="shared" si="40"/>
        <v>580.56299999999999</v>
      </c>
      <c r="K186" s="168"/>
      <c r="L186" s="169"/>
      <c r="M186" s="170" t="s">
        <v>1</v>
      </c>
      <c r="N186" s="171" t="s">
        <v>35</v>
      </c>
      <c r="O186" s="158">
        <v>0</v>
      </c>
      <c r="P186" s="158">
        <f t="shared" si="41"/>
        <v>0</v>
      </c>
      <c r="Q186" s="158">
        <v>2.41E-2</v>
      </c>
      <c r="R186" s="158">
        <f t="shared" si="42"/>
        <v>0.21690000000000001</v>
      </c>
      <c r="S186" s="158">
        <v>0</v>
      </c>
      <c r="T186" s="159">
        <f t="shared" si="4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60" t="s">
        <v>181</v>
      </c>
      <c r="AT186" s="160" t="s">
        <v>190</v>
      </c>
      <c r="AU186" s="160" t="s">
        <v>85</v>
      </c>
      <c r="AY186" s="14" t="s">
        <v>119</v>
      </c>
      <c r="BE186" s="161">
        <f t="shared" si="44"/>
        <v>0</v>
      </c>
      <c r="BF186" s="161">
        <f t="shared" si="45"/>
        <v>580.56299999999999</v>
      </c>
      <c r="BG186" s="161">
        <f t="shared" si="46"/>
        <v>0</v>
      </c>
      <c r="BH186" s="161">
        <f t="shared" si="47"/>
        <v>0</v>
      </c>
      <c r="BI186" s="161">
        <f t="shared" si="48"/>
        <v>0</v>
      </c>
      <c r="BJ186" s="14" t="s">
        <v>85</v>
      </c>
      <c r="BK186" s="162">
        <f t="shared" si="49"/>
        <v>580.56299999999999</v>
      </c>
      <c r="BL186" s="14" t="s">
        <v>150</v>
      </c>
      <c r="BM186" s="160" t="s">
        <v>368</v>
      </c>
    </row>
    <row r="187" spans="1:65" s="2" customFormat="1" ht="24.2" customHeight="1">
      <c r="A187" s="26"/>
      <c r="B187" s="149"/>
      <c r="C187" s="150" t="s">
        <v>371</v>
      </c>
      <c r="D187" s="150" t="s">
        <v>121</v>
      </c>
      <c r="E187" s="151" t="s">
        <v>372</v>
      </c>
      <c r="F187" s="152" t="s">
        <v>373</v>
      </c>
      <c r="G187" s="153" t="s">
        <v>374</v>
      </c>
      <c r="H187" s="154">
        <v>908.6</v>
      </c>
      <c r="I187" s="154">
        <v>2.7229999999999999</v>
      </c>
      <c r="J187" s="154">
        <f t="shared" si="40"/>
        <v>2474.1179999999999</v>
      </c>
      <c r="K187" s="155"/>
      <c r="L187" s="27"/>
      <c r="M187" s="156" t="s">
        <v>1</v>
      </c>
      <c r="N187" s="157" t="s">
        <v>35</v>
      </c>
      <c r="O187" s="158">
        <v>0.111</v>
      </c>
      <c r="P187" s="158">
        <f t="shared" si="41"/>
        <v>100.8546</v>
      </c>
      <c r="Q187" s="158">
        <v>0</v>
      </c>
      <c r="R187" s="158">
        <f t="shared" si="42"/>
        <v>0</v>
      </c>
      <c r="S187" s="158">
        <v>0</v>
      </c>
      <c r="T187" s="159">
        <f t="shared" si="4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60" t="s">
        <v>150</v>
      </c>
      <c r="AT187" s="160" t="s">
        <v>121</v>
      </c>
      <c r="AU187" s="160" t="s">
        <v>85</v>
      </c>
      <c r="AY187" s="14" t="s">
        <v>119</v>
      </c>
      <c r="BE187" s="161">
        <f t="shared" si="44"/>
        <v>0</v>
      </c>
      <c r="BF187" s="161">
        <f t="shared" si="45"/>
        <v>2474.1179999999999</v>
      </c>
      <c r="BG187" s="161">
        <f t="shared" si="46"/>
        <v>0</v>
      </c>
      <c r="BH187" s="161">
        <f t="shared" si="47"/>
        <v>0</v>
      </c>
      <c r="BI187" s="161">
        <f t="shared" si="48"/>
        <v>0</v>
      </c>
      <c r="BJ187" s="14" t="s">
        <v>85</v>
      </c>
      <c r="BK187" s="162">
        <f t="shared" si="49"/>
        <v>2474.1179999999999</v>
      </c>
      <c r="BL187" s="14" t="s">
        <v>150</v>
      </c>
      <c r="BM187" s="160" t="s">
        <v>375</v>
      </c>
    </row>
    <row r="188" spans="1:65" s="2" customFormat="1" ht="24.2" customHeight="1">
      <c r="A188" s="26"/>
      <c r="B188" s="149"/>
      <c r="C188" s="163" t="s">
        <v>208</v>
      </c>
      <c r="D188" s="163" t="s">
        <v>190</v>
      </c>
      <c r="E188" s="164" t="s">
        <v>376</v>
      </c>
      <c r="F188" s="165" t="s">
        <v>377</v>
      </c>
      <c r="G188" s="166" t="s">
        <v>374</v>
      </c>
      <c r="H188" s="167">
        <v>908.6</v>
      </c>
      <c r="I188" s="167">
        <v>3.758</v>
      </c>
      <c r="J188" s="167">
        <f t="shared" si="40"/>
        <v>3414.5189999999998</v>
      </c>
      <c r="K188" s="168"/>
      <c r="L188" s="169"/>
      <c r="M188" s="170" t="s">
        <v>1</v>
      </c>
      <c r="N188" s="171" t="s">
        <v>35</v>
      </c>
      <c r="O188" s="158">
        <v>0</v>
      </c>
      <c r="P188" s="158">
        <f t="shared" si="41"/>
        <v>0</v>
      </c>
      <c r="Q188" s="158">
        <v>1</v>
      </c>
      <c r="R188" s="158">
        <f t="shared" si="42"/>
        <v>908.6</v>
      </c>
      <c r="S188" s="158">
        <v>0</v>
      </c>
      <c r="T188" s="159">
        <f t="shared" si="4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60" t="s">
        <v>181</v>
      </c>
      <c r="AT188" s="160" t="s">
        <v>190</v>
      </c>
      <c r="AU188" s="160" t="s">
        <v>85</v>
      </c>
      <c r="AY188" s="14" t="s">
        <v>119</v>
      </c>
      <c r="BE188" s="161">
        <f t="shared" si="44"/>
        <v>0</v>
      </c>
      <c r="BF188" s="161">
        <f t="shared" si="45"/>
        <v>3414.5189999999998</v>
      </c>
      <c r="BG188" s="161">
        <f t="shared" si="46"/>
        <v>0</v>
      </c>
      <c r="BH188" s="161">
        <f t="shared" si="47"/>
        <v>0</v>
      </c>
      <c r="BI188" s="161">
        <f t="shared" si="48"/>
        <v>0</v>
      </c>
      <c r="BJ188" s="14" t="s">
        <v>85</v>
      </c>
      <c r="BK188" s="162">
        <f t="shared" si="49"/>
        <v>3414.5189999999998</v>
      </c>
      <c r="BL188" s="14" t="s">
        <v>150</v>
      </c>
      <c r="BM188" s="160" t="s">
        <v>378</v>
      </c>
    </row>
    <row r="189" spans="1:65" s="2" customFormat="1" ht="24.2" customHeight="1">
      <c r="A189" s="26"/>
      <c r="B189" s="149"/>
      <c r="C189" s="150" t="s">
        <v>379</v>
      </c>
      <c r="D189" s="150" t="s">
        <v>121</v>
      </c>
      <c r="E189" s="151" t="s">
        <v>380</v>
      </c>
      <c r="F189" s="152" t="s">
        <v>381</v>
      </c>
      <c r="G189" s="153" t="s">
        <v>170</v>
      </c>
      <c r="H189" s="154">
        <v>0.96299999999999997</v>
      </c>
      <c r="I189" s="154">
        <v>38.000999999999998</v>
      </c>
      <c r="J189" s="154">
        <f t="shared" si="40"/>
        <v>36.594999999999999</v>
      </c>
      <c r="K189" s="155"/>
      <c r="L189" s="27"/>
      <c r="M189" s="156" t="s">
        <v>1</v>
      </c>
      <c r="N189" s="157" t="s">
        <v>35</v>
      </c>
      <c r="O189" s="158">
        <v>3.3029999999999999</v>
      </c>
      <c r="P189" s="158">
        <f t="shared" si="41"/>
        <v>3.1807889999999999</v>
      </c>
      <c r="Q189" s="158">
        <v>0</v>
      </c>
      <c r="R189" s="158">
        <f t="shared" si="42"/>
        <v>0</v>
      </c>
      <c r="S189" s="158">
        <v>0</v>
      </c>
      <c r="T189" s="159">
        <f t="shared" si="4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60" t="s">
        <v>150</v>
      </c>
      <c r="AT189" s="160" t="s">
        <v>121</v>
      </c>
      <c r="AU189" s="160" t="s">
        <v>85</v>
      </c>
      <c r="AY189" s="14" t="s">
        <v>119</v>
      </c>
      <c r="BE189" s="161">
        <f t="shared" si="44"/>
        <v>0</v>
      </c>
      <c r="BF189" s="161">
        <f t="shared" si="45"/>
        <v>36.594999999999999</v>
      </c>
      <c r="BG189" s="161">
        <f t="shared" si="46"/>
        <v>0</v>
      </c>
      <c r="BH189" s="161">
        <f t="shared" si="47"/>
        <v>0</v>
      </c>
      <c r="BI189" s="161">
        <f t="shared" si="48"/>
        <v>0</v>
      </c>
      <c r="BJ189" s="14" t="s">
        <v>85</v>
      </c>
      <c r="BK189" s="162">
        <f t="shared" si="49"/>
        <v>36.594999999999999</v>
      </c>
      <c r="BL189" s="14" t="s">
        <v>150</v>
      </c>
      <c r="BM189" s="160" t="s">
        <v>382</v>
      </c>
    </row>
    <row r="190" spans="1:65" s="2" customFormat="1" ht="24.2" customHeight="1">
      <c r="A190" s="26"/>
      <c r="B190" s="149"/>
      <c r="C190" s="150" t="s">
        <v>211</v>
      </c>
      <c r="D190" s="150" t="s">
        <v>121</v>
      </c>
      <c r="E190" s="151" t="s">
        <v>383</v>
      </c>
      <c r="F190" s="152" t="s">
        <v>384</v>
      </c>
      <c r="G190" s="153" t="s">
        <v>170</v>
      </c>
      <c r="H190" s="154">
        <v>0.96299999999999997</v>
      </c>
      <c r="I190" s="154">
        <v>17.108000000000001</v>
      </c>
      <c r="J190" s="154">
        <f t="shared" si="40"/>
        <v>16.475000000000001</v>
      </c>
      <c r="K190" s="155"/>
      <c r="L190" s="27"/>
      <c r="M190" s="172" t="s">
        <v>1</v>
      </c>
      <c r="N190" s="173" t="s">
        <v>35</v>
      </c>
      <c r="O190" s="174">
        <v>1.1160000000000001</v>
      </c>
      <c r="P190" s="174">
        <f t="shared" si="41"/>
        <v>1.074708</v>
      </c>
      <c r="Q190" s="174">
        <v>0</v>
      </c>
      <c r="R190" s="174">
        <f t="shared" si="42"/>
        <v>0</v>
      </c>
      <c r="S190" s="174">
        <v>0</v>
      </c>
      <c r="T190" s="175">
        <f t="shared" si="4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60" t="s">
        <v>150</v>
      </c>
      <c r="AT190" s="160" t="s">
        <v>121</v>
      </c>
      <c r="AU190" s="160" t="s">
        <v>85</v>
      </c>
      <c r="AY190" s="14" t="s">
        <v>119</v>
      </c>
      <c r="BE190" s="161">
        <f t="shared" si="44"/>
        <v>0</v>
      </c>
      <c r="BF190" s="161">
        <f t="shared" si="45"/>
        <v>16.475000000000001</v>
      </c>
      <c r="BG190" s="161">
        <f t="shared" si="46"/>
        <v>0</v>
      </c>
      <c r="BH190" s="161">
        <f t="shared" si="47"/>
        <v>0</v>
      </c>
      <c r="BI190" s="161">
        <f t="shared" si="48"/>
        <v>0</v>
      </c>
      <c r="BJ190" s="14" t="s">
        <v>85</v>
      </c>
      <c r="BK190" s="162">
        <f t="shared" si="49"/>
        <v>16.475000000000001</v>
      </c>
      <c r="BL190" s="14" t="s">
        <v>150</v>
      </c>
      <c r="BM190" s="160" t="s">
        <v>385</v>
      </c>
    </row>
    <row r="191" spans="1:65" s="2" customFormat="1" ht="6.95" customHeight="1">
      <c r="A191" s="26"/>
      <c r="B191" s="44"/>
      <c r="C191" s="45"/>
      <c r="D191" s="45"/>
      <c r="E191" s="45"/>
      <c r="F191" s="45"/>
      <c r="G191" s="45"/>
      <c r="H191" s="45"/>
      <c r="I191" s="45"/>
      <c r="J191" s="45"/>
      <c r="K191" s="45"/>
      <c r="L191" s="27"/>
      <c r="M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</row>
  </sheetData>
  <autoFilter ref="C130:K190" xr:uid="{00000000-0009-0000-0000-000003000000}"/>
  <mergeCells count="12">
    <mergeCell ref="E123:H123"/>
    <mergeCell ref="L2:V2"/>
    <mergeCell ref="E85:H85"/>
    <mergeCell ref="E87:H87"/>
    <mergeCell ref="E89:H89"/>
    <mergeCell ref="E119:H119"/>
    <mergeCell ref="E121:H12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8</vt:i4>
      </vt:variant>
    </vt:vector>
  </HeadingPairs>
  <TitlesOfParts>
    <vt:vector size="12" baseType="lpstr">
      <vt:lpstr>Rekapitulácia stavby</vt:lpstr>
      <vt:lpstr>01 - Bezbariérový chodník...</vt:lpstr>
      <vt:lpstr>SO01.1 - Oporný múr č.1   </vt:lpstr>
      <vt:lpstr>SO01.2 - Oporný múr č.2  </vt:lpstr>
      <vt:lpstr>'01 - Bezbariérový chodník...'!Názvy_tlače</vt:lpstr>
      <vt:lpstr>'Rekapitulácia stavby'!Názvy_tlače</vt:lpstr>
      <vt:lpstr>'SO01.1 - Oporný múr č.1   '!Názvy_tlače</vt:lpstr>
      <vt:lpstr>'SO01.2 - Oporný múr č.2  '!Názvy_tlače</vt:lpstr>
      <vt:lpstr>'01 - Bezbariérový chodník...'!Oblasť_tlače</vt:lpstr>
      <vt:lpstr>'Rekapitulácia stavby'!Oblasť_tlače</vt:lpstr>
      <vt:lpstr>'SO01.1 - Oporný múr č.1   '!Oblasť_tlače</vt:lpstr>
      <vt:lpstr>'SO01.2 - Oporný múr č.2  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DESKTOP-FSC1ICP\Ing. Ľubomír Dubeň</dc:creator>
  <cp:lastModifiedBy>Admin</cp:lastModifiedBy>
  <dcterms:created xsi:type="dcterms:W3CDTF">2022-03-29T11:16:42Z</dcterms:created>
  <dcterms:modified xsi:type="dcterms:W3CDTF">2022-03-30T12:19:38Z</dcterms:modified>
</cp:coreProperties>
</file>