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2\.podklady do VO I. etapa\6-cesty a chodníky Medzi vodami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9h-MILO-11-2021-Vody - Op..." sheetId="2" r:id="rId2"/>
  </sheets>
  <definedNames>
    <definedName name="_xlnm._FilterDatabase" localSheetId="1" hidden="1">'9h-MILO-11-2021-Vody - Op...'!$C$121:$K$149</definedName>
    <definedName name="_xlnm.Print_Titles" localSheetId="1">'9h-MILO-11-2021-Vody - Op...'!$121:$121</definedName>
    <definedName name="_xlnm.Print_Titles" localSheetId="0">'Rekapitulácia stavby'!$92:$92</definedName>
    <definedName name="_xlnm.Print_Area" localSheetId="1">'9h-MILO-11-2021-Vody - Op...'!$C$4:$J$76,'9h-MILO-11-2021-Vody - Op...'!$C$82:$J$105,'9h-MILO-11-2021-Vody - Op...'!$C$111:$J$149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3" i="2" l="1"/>
  <c r="J35" i="2"/>
  <c r="J34" i="2"/>
  <c r="AY95" i="1" s="1"/>
  <c r="J33" i="2"/>
  <c r="AX95" i="1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 s="1"/>
  <c r="R140" i="2"/>
  <c r="R139" i="2" s="1"/>
  <c r="P140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J99" i="2"/>
  <c r="BI132" i="2"/>
  <c r="BH132" i="2"/>
  <c r="BG132" i="2"/>
  <c r="BE132" i="2"/>
  <c r="T132" i="2"/>
  <c r="T131" i="2"/>
  <c r="R132" i="2"/>
  <c r="R131" i="2" s="1"/>
  <c r="P132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J119" i="2"/>
  <c r="F118" i="2"/>
  <c r="F116" i="2"/>
  <c r="E114" i="2"/>
  <c r="J90" i="2"/>
  <c r="F89" i="2"/>
  <c r="F87" i="2"/>
  <c r="E85" i="2"/>
  <c r="J19" i="2"/>
  <c r="E19" i="2"/>
  <c r="J118" i="2" s="1"/>
  <c r="J18" i="2"/>
  <c r="J16" i="2"/>
  <c r="E16" i="2"/>
  <c r="F119" i="2" s="1"/>
  <c r="J15" i="2"/>
  <c r="J116" i="2"/>
  <c r="L90" i="1"/>
  <c r="AM90" i="1"/>
  <c r="AM89" i="1"/>
  <c r="L89" i="1"/>
  <c r="AM87" i="1"/>
  <c r="L87" i="1"/>
  <c r="L85" i="1"/>
  <c r="L84" i="1"/>
  <c r="J146" i="2"/>
  <c r="BK143" i="2"/>
  <c r="J142" i="2"/>
  <c r="J138" i="2"/>
  <c r="J136" i="2"/>
  <c r="J130" i="2"/>
  <c r="J126" i="2"/>
  <c r="BK144" i="2"/>
  <c r="J140" i="2"/>
  <c r="BK137" i="2"/>
  <c r="J132" i="2"/>
  <c r="BK128" i="2"/>
  <c r="J145" i="2"/>
  <c r="BK142" i="2"/>
  <c r="J137" i="2"/>
  <c r="BK130" i="2"/>
  <c r="J128" i="2"/>
  <c r="J125" i="2"/>
  <c r="BK149" i="2"/>
  <c r="J149" i="2"/>
  <c r="BK148" i="2"/>
  <c r="J148" i="2"/>
  <c r="BK146" i="2"/>
  <c r="J144" i="2"/>
  <c r="BK140" i="2"/>
  <c r="BK136" i="2"/>
  <c r="J129" i="2"/>
  <c r="BK125" i="2"/>
  <c r="BK145" i="2"/>
  <c r="J143" i="2"/>
  <c r="BK138" i="2"/>
  <c r="BK132" i="2"/>
  <c r="BK129" i="2"/>
  <c r="BK126" i="2"/>
  <c r="AS94" i="1"/>
  <c r="F33" i="2" l="1"/>
  <c r="BB95" i="1" s="1"/>
  <c r="BB94" i="1" s="1"/>
  <c r="W31" i="1" s="1"/>
  <c r="F35" i="2"/>
  <c r="BD95" i="1" s="1"/>
  <c r="BD94" i="1" s="1"/>
  <c r="W33" i="1" s="1"/>
  <c r="J31" i="2"/>
  <c r="AV95" i="1" s="1"/>
  <c r="F34" i="2"/>
  <c r="BC95" i="1" s="1"/>
  <c r="BC94" i="1" s="1"/>
  <c r="W32" i="1" s="1"/>
  <c r="F31" i="2"/>
  <c r="AZ95" i="1" s="1"/>
  <c r="AZ94" i="1" s="1"/>
  <c r="W29" i="1" s="1"/>
  <c r="R124" i="2"/>
  <c r="T127" i="2"/>
  <c r="P124" i="2"/>
  <c r="P135" i="2"/>
  <c r="R141" i="2"/>
  <c r="R134" i="2" s="1"/>
  <c r="R127" i="2"/>
  <c r="T135" i="2"/>
  <c r="BK141" i="2"/>
  <c r="J141" i="2" s="1"/>
  <c r="J103" i="2" s="1"/>
  <c r="BK147" i="2"/>
  <c r="J147" i="2" s="1"/>
  <c r="J104" i="2" s="1"/>
  <c r="P127" i="2"/>
  <c r="R135" i="2"/>
  <c r="P147" i="2"/>
  <c r="BK124" i="2"/>
  <c r="BK127" i="2"/>
  <c r="J127" i="2" s="1"/>
  <c r="J97" i="2" s="1"/>
  <c r="BK135" i="2"/>
  <c r="P141" i="2"/>
  <c r="R147" i="2"/>
  <c r="T124" i="2"/>
  <c r="T141" i="2"/>
  <c r="T147" i="2"/>
  <c r="BK131" i="2"/>
  <c r="J131" i="2" s="1"/>
  <c r="J98" i="2" s="1"/>
  <c r="BK139" i="2"/>
  <c r="J139" i="2" s="1"/>
  <c r="J102" i="2" s="1"/>
  <c r="J87" i="2"/>
  <c r="J89" i="2"/>
  <c r="F90" i="2"/>
  <c r="BF125" i="2"/>
  <c r="BF126" i="2"/>
  <c r="BF128" i="2"/>
  <c r="BF129" i="2"/>
  <c r="BF130" i="2"/>
  <c r="BF132" i="2"/>
  <c r="BF136" i="2"/>
  <c r="BF137" i="2"/>
  <c r="BF138" i="2"/>
  <c r="BF140" i="2"/>
  <c r="BF142" i="2"/>
  <c r="BF143" i="2"/>
  <c r="BF144" i="2"/>
  <c r="BF145" i="2"/>
  <c r="BF146" i="2"/>
  <c r="BF148" i="2"/>
  <c r="BF149" i="2"/>
  <c r="T123" i="2" l="1"/>
  <c r="P134" i="2"/>
  <c r="T134" i="2"/>
  <c r="BK123" i="2"/>
  <c r="J123" i="2" s="1"/>
  <c r="J95" i="2" s="1"/>
  <c r="P123" i="2"/>
  <c r="BK134" i="2"/>
  <c r="J134" i="2"/>
  <c r="J100" i="2" s="1"/>
  <c r="R123" i="2"/>
  <c r="R122" i="2" s="1"/>
  <c r="J135" i="2"/>
  <c r="J101" i="2" s="1"/>
  <c r="J124" i="2"/>
  <c r="J96" i="2"/>
  <c r="AY94" i="1"/>
  <c r="F32" i="2"/>
  <c r="BA95" i="1" s="1"/>
  <c r="BA94" i="1" s="1"/>
  <c r="W30" i="1" s="1"/>
  <c r="AV94" i="1"/>
  <c r="AK29" i="1" s="1"/>
  <c r="AX94" i="1"/>
  <c r="J32" i="2"/>
  <c r="AW95" i="1" s="1"/>
  <c r="AT95" i="1" s="1"/>
  <c r="P122" i="2" l="1"/>
  <c r="AU95" i="1" s="1"/>
  <c r="AU94" i="1" s="1"/>
  <c r="T122" i="2"/>
  <c r="BK122" i="2"/>
  <c r="J122" i="2" s="1"/>
  <c r="J94" i="2" s="1"/>
  <c r="AW94" i="1"/>
  <c r="AK30" i="1" s="1"/>
  <c r="J28" i="2" l="1"/>
  <c r="AG95" i="1" s="1"/>
  <c r="AG94" i="1" s="1"/>
  <c r="AT94" i="1"/>
  <c r="AK26" i="1" l="1"/>
  <c r="AK35" i="1" s="1"/>
  <c r="AN94" i="1"/>
  <c r="J37" i="2"/>
  <c r="AN95" i="1"/>
</calcChain>
</file>

<file path=xl/sharedStrings.xml><?xml version="1.0" encoding="utf-8"?>
<sst xmlns="http://schemas.openxmlformats.org/spreadsheetml/2006/main" count="557" uniqueCount="195">
  <si>
    <t>Export Komplet</t>
  </si>
  <si>
    <t/>
  </si>
  <si>
    <t>2.0</t>
  </si>
  <si>
    <t>False</t>
  </si>
  <si>
    <t>{b80a09f0-b85a-45e1-84d4-4c9aaeb1155f}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</si>
  <si>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</si>
  <si>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</si>
  <si>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</si>
  <si>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</si>
  <si>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</si>
  <si>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</si>
  <si>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</si>
  <si>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9h-MILO/11/2021-Vody</t>
  </si>
  <si>
    <t>Stavba:</t>
  </si>
  <si>
    <t>Oprava zvršku chodníkov a cesty - Medzi vodami</t>
  </si>
  <si>
    <t>JKSO:</t>
  </si>
  <si>
    <t>KS:</t>
  </si>
  <si>
    <t>Miesto:</t>
  </si>
  <si>
    <t>Žiar nad Hronom</t>
  </si>
  <si>
    <t>Dátum:</t>
  </si>
  <si>
    <t>30. 11. 2021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</si>
  <si>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</si>
  <si>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</si>
  <si>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</si>
  <si>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</si>
  <si>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</si>
  <si>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</si>
  <si>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</si>
  <si>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</si>
  <si>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</si>
  <si>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True</t>
  </si>
  <si>
    <t>Spracovateľ:</t>
  </si>
  <si>
    <t>31609651</t>
  </si>
  <si>
    <t>TECHNICKÉ SLUŽBY ,spol. s.r.o Žiar nad Hronom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</si>
  <si>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</si>
  <si>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</si>
  <si>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</si>
  <si>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</si>
  <si>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</si>
  <si>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</si>
  <si>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</si>
  <si>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</si>
  <si>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</si>
  <si>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</si>
  <si>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</si>
  <si>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</si>
  <si>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</si>
  <si>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</si>
  <si>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</si>
  <si>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</si>
  <si>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</si>
  <si>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</si>
  <si>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</si>
  <si>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</si>
  <si>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</si>
  <si>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</si>
  <si>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</si>
  <si>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</si>
  <si>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</si>
  <si>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</si>
  <si>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</si>
  <si>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</si>
  <si>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</si>
  <si>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</si>
  <si>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</si>
  <si>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</si>
  <si>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</si>
  <si>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</si>
  <si>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</si>
  <si>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</si>
  <si>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</si>
  <si>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</si>
  <si>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</si>
  <si>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</si>
  <si>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</si>
  <si>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</si>
  <si>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</si>
  <si>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</si>
  <si>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</si>
  <si>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</si>
  <si>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</si>
  <si>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</si>
  <si>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</si>
  <si>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</si>
  <si>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</si>
  <si>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</si>
  <si>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</si>
  <si>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</si>
  <si>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</si>
  <si>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</si>
  <si>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</si>
  <si>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</si>
  <si>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</si>
  <si>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99 - Presun hmôt HSV</t>
  </si>
  <si>
    <t xml:space="preserve">    9 -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</si>
  <si>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</si>
  <si>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</si>
  <si>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</si>
  <si>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</si>
  <si>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</si>
  <si>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</si>
  <si>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</si>
  <si>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</si>
  <si>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</si>
  <si>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</si>
  <si>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</si>
  <si>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</si>
  <si>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</si>
  <si>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</si>
  <si>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</si>
  <si>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</si>
  <si>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22</t>
  </si>
  <si>
    <t>K</t>
  </si>
  <si>
    <t>113152130.S-a</t>
  </si>
  <si>
    <t>Frézovanie  starého asfalto-betonu hr 50 mm-cesta</t>
  </si>
  <si>
    <t>m2</t>
  </si>
  <si>
    <t>4</t>
  </si>
  <si>
    <t>2</t>
  </si>
  <si>
    <t>965809526</t>
  </si>
  <si>
    <t>23</t>
  </si>
  <si>
    <t>113307141.S</t>
  </si>
  <si>
    <t>Odstránenie podkladu asfaltového v ploche do 200 m2, hr. vrstvy do 50 mm,  -0,03800t- chodník</t>
  </si>
  <si>
    <t>1203070861</t>
  </si>
  <si>
    <t>5</t>
  </si>
  <si>
    <t>Komunikácie</t>
  </si>
  <si>
    <t>17</t>
  </si>
  <si>
    <t>566902161.S-ch</t>
  </si>
  <si>
    <t>Vyspravenie podkladu po prekopoch inžinierskych sietí plochy do 15 m2 podkladovým betónom PB I tr. C 20/25 hr. do 100 mm- chodníky</t>
  </si>
  <si>
    <t>788747441</t>
  </si>
  <si>
    <t>18</t>
  </si>
  <si>
    <t>573191111.S-ch</t>
  </si>
  <si>
    <t>Náter asfaltový infiltračný katiónaktívnou emulziou v množstve 1,00 kg/m2 - chodníky</t>
  </si>
  <si>
    <t>1824997087</t>
  </si>
  <si>
    <t>19</t>
  </si>
  <si>
    <t>577154211.S-1</t>
  </si>
  <si>
    <t>Asfaltový betón vrstva obrusná AC 8 O v pruhu š. do 3 m z nemodifik. asfaltu tr. I, po zhutnení hr. 50 mm- chodníky</t>
  </si>
  <si>
    <t>-254785027</t>
  </si>
  <si>
    <t>8</t>
  </si>
  <si>
    <t>Rúrové vedenie</t>
  </si>
  <si>
    <t>899231111.S-ch</t>
  </si>
  <si>
    <t>Výšková úprava uličného vstupu alebo vpuste do 200 mm zvýšením mreže- v chodníkoch</t>
  </si>
  <si>
    <t>ks</t>
  </si>
  <si>
    <t>1823398405</t>
  </si>
  <si>
    <t>99</t>
  </si>
  <si>
    <t>Presun hmôt HSV</t>
  </si>
  <si>
    <t>14</t>
  </si>
  <si>
    <t>566902161.S</t>
  </si>
  <si>
    <t>Vyspravenie podkladu po prekopoch inžinierskych sietí plochy do 15 m2 podkladovým betónom PB I tr. C 20/25 hr. do 100 mm- cesta</t>
  </si>
  <si>
    <t>-1708952558</t>
  </si>
  <si>
    <t>573191111.S</t>
  </si>
  <si>
    <t>Náter asfaltový infiltračný katiónaktívnou emulziou v množstve 1,00 kg/m2- cesta</t>
  </si>
  <si>
    <t>1684658927</t>
  </si>
  <si>
    <t>6</t>
  </si>
  <si>
    <t>577154211.S</t>
  </si>
  <si>
    <t>Asfaltový betón vrstva obrusná AC 11 O v pruhu š. do 3 m z nemodifik. asfaltu tr. I, po zhutnení hr. 50 mm-cesta</t>
  </si>
  <si>
    <t>543720557</t>
  </si>
  <si>
    <t>13</t>
  </si>
  <si>
    <t>899231111.S</t>
  </si>
  <si>
    <t>Výšková úprava uličného vstupu alebo vpuste do 200 mm zvýšením mreže</t>
  </si>
  <si>
    <t>-1947458289</t>
  </si>
  <si>
    <t>9</t>
  </si>
  <si>
    <t>Ostatné konštrukcie a práce-búranie</t>
  </si>
  <si>
    <t>919735111.S</t>
  </si>
  <si>
    <t>Rezanie existujúceho asfaltového krytu alebo podkladu hĺbky do 50 mm</t>
  </si>
  <si>
    <t>m</t>
  </si>
  <si>
    <t>1912909188</t>
  </si>
  <si>
    <t>21</t>
  </si>
  <si>
    <t>938909315.S</t>
  </si>
  <si>
    <t>Odstránenie blata, prachu alebo hlineného nánosu, z povrchu podkladu alebo krytu bet. alebo asfalt. zametacou kefou</t>
  </si>
  <si>
    <t>-520055662</t>
  </si>
  <si>
    <t>24</t>
  </si>
  <si>
    <t>979082213.S</t>
  </si>
  <si>
    <t>Vodorovná doprava sutiny so zložením a hrubým urovnaním na vzdialenosť do 1 km</t>
  </si>
  <si>
    <t>t</t>
  </si>
  <si>
    <t>866441218</t>
  </si>
  <si>
    <t>25</t>
  </si>
  <si>
    <t>979082213.S-1</t>
  </si>
  <si>
    <t>Vodorovná doprava sutiny so zložením a hrubým urovnaním na vzdialenosť do 1 km- chodník</t>
  </si>
  <si>
    <t>-1302363061</t>
  </si>
  <si>
    <t>26</t>
  </si>
  <si>
    <t>979082219.S-2</t>
  </si>
  <si>
    <t>Príplatok k cene za každý ďalší aj začatý 1 km nad 1 km pre vodorovnú dopravu sutiny 10 km- skládka</t>
  </si>
  <si>
    <t>-758723557</t>
  </si>
  <si>
    <t>7</t>
  </si>
  <si>
    <t>998224111.S</t>
  </si>
  <si>
    <t>Presun hmôt pre pozemné komunikácie s krytom monolitickým betónovým akejkoľvek dĺžky objektu</t>
  </si>
  <si>
    <t>646822532</t>
  </si>
  <si>
    <t>998224195.S</t>
  </si>
  <si>
    <t>Príplatok pre pozemné komunikácie s krytom monolitickým betónovým za každých ďalších 5000 m nad 5000 m- 40 km</t>
  </si>
  <si>
    <t>50913773</t>
  </si>
  <si>
    <t>Ul. Medzi vodami, Žiar nad Hronom</t>
  </si>
  <si>
    <t>Mesto Žiar nad Hronom, Ul. Š. Moysesa 46, 965 19 Žiar nad Hronom</t>
  </si>
  <si>
    <t>Technické služby Žiar nad Hronom, spol. s r.o., Ul. A. Dubčeka 45, 965 01 Žiar nad Hronom</t>
  </si>
  <si>
    <t>Komunikácie - cesty</t>
  </si>
  <si>
    <t>Výkaz výmer - 6 - Oprava zvršku chodníkov a cesty Medzi vodami                                       (vrátane vstupov do rodinných domov)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</si>
</sst>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charset val="238"/>
      <scheme val="minor"/>
    </font>
    <font>
      <b/>
      <sz val="10"/>
      <color rgb="FF003366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47626</xdr:colOff>
      <xdr:row>50</xdr:row>
      <xdr:rowOff>66675</xdr:rowOff>
    </xdr:from>
    <xdr:to>
      <xdr:col>9</xdr:col>
      <xdr:colOff>1257301</xdr:colOff>
      <xdr:row>59</xdr:row>
      <xdr:rowOff>0</xdr:rowOff>
    </xdr:to>
    <xdr:pic>
      <xdr:nvPicPr>
        <xdr:cNvPr id="2" name="Picture 2" descr="podpis">
          <a:extLst>
            <a:ext uri="{FF2B5EF4-FFF2-40B4-BE49-F238E27FC236}">
              <a16:creationId xmlns="" xmlns:a16="http://schemas.microsoft.com/office/drawing/2014/main" id="{054A4EE6-09C6-4219-9D45-08784429D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1" y="8201025"/>
          <a:ext cx="291465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752476</xdr:colOff>
      <xdr:row>64</xdr:row>
      <xdr:rowOff>19050</xdr:rowOff>
    </xdr:from>
    <xdr:to>
      <xdr:col>5</xdr:col>
      <xdr:colOff>1790701</xdr:colOff>
      <xdr:row>73</xdr:row>
      <xdr:rowOff>1598</xdr:rowOff>
    </xdr:to>
    <xdr:pic>
      <xdr:nvPicPr>
        <xdr:cNvPr id="3" name="Obrázok 2">
          <a:extLst>
            <a:ext uri="{FF2B5EF4-FFF2-40B4-BE49-F238E27FC236}">
              <a16:creationId xmlns="" xmlns:a16="http://schemas.microsoft.com/office/drawing/2014/main" id="{07238FA9-5217-45FD-8C8B-86B9FA684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6" y="10191750"/>
          <a:ext cx="2019300" cy="1287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175" t="s">
        <v>5</v>
      </c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160" t="s">
        <v>12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13</v>
      </c>
      <c r="K6" s="162" t="s">
        <v>14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R6" s="17"/>
      <c r="BS6" s="14" t="s">
        <v>6</v>
      </c>
    </row>
    <row r="7" spans="1:74" s="1" customFormat="1" ht="12" customHeight="1" x14ac:dyDescent="0.2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 x14ac:dyDescent="0.2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28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31</v>
      </c>
      <c r="AK19" s="23" t="s">
        <v>22</v>
      </c>
      <c r="AN19" s="21" t="s">
        <v>32</v>
      </c>
      <c r="AR19" s="17"/>
      <c r="BS19" s="14" t="s">
        <v>6</v>
      </c>
    </row>
    <row r="20" spans="1:71" s="1" customFormat="1" ht="18.399999999999999" customHeight="1" x14ac:dyDescent="0.2">
      <c r="B20" s="17"/>
      <c r="E20" s="21" t="s">
        <v>33</v>
      </c>
      <c r="AK20" s="23" t="s">
        <v>25</v>
      </c>
      <c r="AN20" s="21" t="s">
        <v>34</v>
      </c>
      <c r="AR20" s="17"/>
      <c r="BS20" s="14" t="s">
        <v>30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35</v>
      </c>
      <c r="AR22" s="17"/>
    </row>
    <row r="23" spans="1:71" s="1" customFormat="1" ht="16.5" customHeight="1" x14ac:dyDescent="0.2">
      <c r="B23" s="17"/>
      <c r="E23" s="163" t="s">
        <v>1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4">
        <f>ROUND(AG94,2)</f>
        <v>0</v>
      </c>
      <c r="AL26" s="165"/>
      <c r="AM26" s="165"/>
      <c r="AN26" s="165"/>
      <c r="AO26" s="165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6" t="s">
        <v>37</v>
      </c>
      <c r="M28" s="166"/>
      <c r="N28" s="166"/>
      <c r="O28" s="166"/>
      <c r="P28" s="166"/>
      <c r="Q28" s="26"/>
      <c r="R28" s="26"/>
      <c r="S28" s="26"/>
      <c r="T28" s="26"/>
      <c r="U28" s="26"/>
      <c r="V28" s="26"/>
      <c r="W28" s="166" t="s">
        <v>38</v>
      </c>
      <c r="X28" s="166"/>
      <c r="Y28" s="166"/>
      <c r="Z28" s="166"/>
      <c r="AA28" s="166"/>
      <c r="AB28" s="166"/>
      <c r="AC28" s="166"/>
      <c r="AD28" s="166"/>
      <c r="AE28" s="166"/>
      <c r="AF28" s="26"/>
      <c r="AG28" s="26"/>
      <c r="AH28" s="26"/>
      <c r="AI28" s="26"/>
      <c r="AJ28" s="26"/>
      <c r="AK28" s="166" t="s">
        <v>39</v>
      </c>
      <c r="AL28" s="166"/>
      <c r="AM28" s="166"/>
      <c r="AN28" s="166"/>
      <c r="AO28" s="166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40</v>
      </c>
      <c r="F29" s="32" t="s">
        <v>41</v>
      </c>
      <c r="L29" s="169">
        <v>0.2</v>
      </c>
      <c r="M29" s="168"/>
      <c r="N29" s="168"/>
      <c r="O29" s="168"/>
      <c r="P29" s="168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K29" s="167">
        <f>ROUND(AV94, 2)</f>
        <v>0</v>
      </c>
      <c r="AL29" s="168"/>
      <c r="AM29" s="168"/>
      <c r="AN29" s="168"/>
      <c r="AO29" s="168"/>
      <c r="AR29" s="31"/>
    </row>
    <row r="30" spans="1:71" s="3" customFormat="1" ht="14.45" customHeight="1" x14ac:dyDescent="0.2">
      <c r="B30" s="31"/>
      <c r="F30" s="32" t="s">
        <v>42</v>
      </c>
      <c r="L30" s="169">
        <v>0.2</v>
      </c>
      <c r="M30" s="168"/>
      <c r="N30" s="168"/>
      <c r="O30" s="168"/>
      <c r="P30" s="168"/>
      <c r="W30" s="167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7">
        <f>ROUND(AW94, 2)</f>
        <v>0</v>
      </c>
      <c r="AL30" s="168"/>
      <c r="AM30" s="168"/>
      <c r="AN30" s="168"/>
      <c r="AO30" s="168"/>
      <c r="AR30" s="31"/>
    </row>
    <row r="31" spans="1:71" s="3" customFormat="1" ht="14.45" hidden="1" customHeight="1" x14ac:dyDescent="0.2">
      <c r="B31" s="31"/>
      <c r="F31" s="23" t="s">
        <v>43</v>
      </c>
      <c r="L31" s="169">
        <v>0.2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31"/>
    </row>
    <row r="32" spans="1:71" s="3" customFormat="1" ht="14.45" hidden="1" customHeight="1" x14ac:dyDescent="0.2">
      <c r="B32" s="31"/>
      <c r="F32" s="23" t="s">
        <v>44</v>
      </c>
      <c r="L32" s="169">
        <v>0.2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31"/>
    </row>
    <row r="33" spans="1:57" s="3" customFormat="1" ht="14.45" hidden="1" customHeight="1" x14ac:dyDescent="0.2">
      <c r="B33" s="31"/>
      <c r="F33" s="32" t="s">
        <v>45</v>
      </c>
      <c r="L33" s="169">
        <v>0</v>
      </c>
      <c r="M33" s="168"/>
      <c r="N33" s="168"/>
      <c r="O33" s="168"/>
      <c r="P33" s="168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7">
        <v>0</v>
      </c>
      <c r="AL33" s="168"/>
      <c r="AM33" s="168"/>
      <c r="AN33" s="168"/>
      <c r="AO33" s="168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3"/>
      <c r="D35" s="34" t="s">
        <v>46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47</v>
      </c>
      <c r="U35" s="35"/>
      <c r="V35" s="35"/>
      <c r="W35" s="35"/>
      <c r="X35" s="190" t="s">
        <v>48</v>
      </c>
      <c r="Y35" s="191"/>
      <c r="Z35" s="191"/>
      <c r="AA35" s="191"/>
      <c r="AB35" s="191"/>
      <c r="AC35" s="35"/>
      <c r="AD35" s="35"/>
      <c r="AE35" s="35"/>
      <c r="AF35" s="35"/>
      <c r="AG35" s="35"/>
      <c r="AH35" s="35"/>
      <c r="AI35" s="35"/>
      <c r="AJ35" s="35"/>
      <c r="AK35" s="192">
        <f>SUM(AK26:AK33)</f>
        <v>0</v>
      </c>
      <c r="AL35" s="191"/>
      <c r="AM35" s="191"/>
      <c r="AN35" s="191"/>
      <c r="AO35" s="193"/>
      <c r="AP35" s="33"/>
      <c r="AQ35" s="33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7"/>
      <c r="D49" s="38" t="s">
        <v>49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50</v>
      </c>
      <c r="AI49" s="39"/>
      <c r="AJ49" s="39"/>
      <c r="AK49" s="39"/>
      <c r="AL49" s="39"/>
      <c r="AM49" s="39"/>
      <c r="AN49" s="39"/>
      <c r="AO49" s="39"/>
      <c r="AR49" s="37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40" t="s">
        <v>51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52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51</v>
      </c>
      <c r="AI60" s="29"/>
      <c r="AJ60" s="29"/>
      <c r="AK60" s="29"/>
      <c r="AL60" s="29"/>
      <c r="AM60" s="40" t="s">
        <v>52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8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54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40" t="s">
        <v>51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52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51</v>
      </c>
      <c r="AI75" s="29"/>
      <c r="AJ75" s="29"/>
      <c r="AK75" s="29"/>
      <c r="AL75" s="29"/>
      <c r="AM75" s="40" t="s">
        <v>52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0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0" s="2" customFormat="1" ht="24.95" customHeight="1" x14ac:dyDescent="0.2">
      <c r="A82" s="26"/>
      <c r="B82" s="27"/>
      <c r="C82" s="18" t="s">
        <v>55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 x14ac:dyDescent="0.2">
      <c r="B84" s="46"/>
      <c r="C84" s="23" t="s">
        <v>11</v>
      </c>
      <c r="L84" s="4" t="str">
        <f>K5</f>
        <v>9h-MILO/11/2021-Vody</v>
      </c>
      <c r="AR84" s="46"/>
    </row>
    <row r="85" spans="1:90" s="5" customFormat="1" ht="36.950000000000003" customHeight="1" x14ac:dyDescent="0.2">
      <c r="B85" s="47"/>
      <c r="C85" s="48" t="s">
        <v>13</v>
      </c>
      <c r="L85" s="181" t="str">
        <f>K6</f>
        <v>Oprava zvršku chodníkov a cesty - Medzi vodami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R85" s="47"/>
    </row>
    <row r="86" spans="1:90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 x14ac:dyDescent="0.2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3" t="str">
        <f>IF(AN8= "","",AN8)</f>
        <v>30. 11. 2021</v>
      </c>
      <c r="AN87" s="183"/>
      <c r="AO87" s="26"/>
      <c r="AP87" s="26"/>
      <c r="AQ87" s="26"/>
      <c r="AR87" s="27"/>
      <c r="BE87" s="26"/>
    </row>
    <row r="88" spans="1:90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 x14ac:dyDescent="0.2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4" t="str">
        <f>IF(E17="","",E17)</f>
        <v xml:space="preserve"> </v>
      </c>
      <c r="AN89" s="185"/>
      <c r="AO89" s="185"/>
      <c r="AP89" s="185"/>
      <c r="AQ89" s="26"/>
      <c r="AR89" s="27"/>
      <c r="AS89" s="186" t="s">
        <v>56</v>
      </c>
      <c r="AT89" s="187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0" s="2" customFormat="1" ht="25.7" customHeight="1" x14ac:dyDescent="0.2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84" t="str">
        <f>IF(E20="","",E20)</f>
        <v>TECHNICKÉ SLUŽBY ,spol. s.r.o Žiar nad Hronom</v>
      </c>
      <c r="AN90" s="185"/>
      <c r="AO90" s="185"/>
      <c r="AP90" s="185"/>
      <c r="AQ90" s="26"/>
      <c r="AR90" s="27"/>
      <c r="AS90" s="188"/>
      <c r="AT90" s="189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0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8"/>
      <c r="AT91" s="189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0" s="2" customFormat="1" ht="29.25" customHeight="1" x14ac:dyDescent="0.2">
      <c r="A92" s="26"/>
      <c r="B92" s="27"/>
      <c r="C92" s="176" t="s">
        <v>57</v>
      </c>
      <c r="D92" s="177"/>
      <c r="E92" s="177"/>
      <c r="F92" s="177"/>
      <c r="G92" s="177"/>
      <c r="H92" s="55"/>
      <c r="I92" s="178" t="s">
        <v>58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59</v>
      </c>
      <c r="AH92" s="177"/>
      <c r="AI92" s="177"/>
      <c r="AJ92" s="177"/>
      <c r="AK92" s="177"/>
      <c r="AL92" s="177"/>
      <c r="AM92" s="177"/>
      <c r="AN92" s="178" t="s">
        <v>60</v>
      </c>
      <c r="AO92" s="177"/>
      <c r="AP92" s="180"/>
      <c r="AQ92" s="56" t="s">
        <v>61</v>
      </c>
      <c r="AR92" s="27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  <c r="BE92" s="26"/>
    </row>
    <row r="93" spans="1:90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0" s="6" customFormat="1" ht="32.450000000000003" customHeight="1" x14ac:dyDescent="0.2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73">
        <f>ROUND(AG95,2)</f>
        <v>0</v>
      </c>
      <c r="AH94" s="173"/>
      <c r="AI94" s="173"/>
      <c r="AJ94" s="173"/>
      <c r="AK94" s="173"/>
      <c r="AL94" s="173"/>
      <c r="AM94" s="173"/>
      <c r="AN94" s="174">
        <f>SUM(AG94,AT94)</f>
        <v>0</v>
      </c>
      <c r="AO94" s="174"/>
      <c r="AP94" s="174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805.39004999999997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75</v>
      </c>
      <c r="BT94" s="72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0" s="7" customFormat="1" ht="50.25" customHeight="1" x14ac:dyDescent="0.2">
      <c r="A95" s="73" t="s">
        <v>79</v>
      </c>
      <c r="B95" s="74"/>
      <c r="C95" s="75"/>
      <c r="D95" s="172" t="s">
        <v>12</v>
      </c>
      <c r="E95" s="172"/>
      <c r="F95" s="172"/>
      <c r="G95" s="172"/>
      <c r="H95" s="172"/>
      <c r="I95" s="76"/>
      <c r="J95" s="172" t="s">
        <v>14</v>
      </c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0">
        <f>'9h-MILO-11-2021-Vody - Op...'!J28</f>
        <v>0</v>
      </c>
      <c r="AH95" s="171"/>
      <c r="AI95" s="171"/>
      <c r="AJ95" s="171"/>
      <c r="AK95" s="171"/>
      <c r="AL95" s="171"/>
      <c r="AM95" s="171"/>
      <c r="AN95" s="170">
        <f>SUM(AG95,AT95)</f>
        <v>0</v>
      </c>
      <c r="AO95" s="171"/>
      <c r="AP95" s="171"/>
      <c r="AQ95" s="77" t="s">
        <v>80</v>
      </c>
      <c r="AR95" s="74"/>
      <c r="AS95" s="78">
        <v>0</v>
      </c>
      <c r="AT95" s="79">
        <f>ROUND(SUM(AV95:AW95),2)</f>
        <v>0</v>
      </c>
      <c r="AU95" s="80">
        <f>'9h-MILO-11-2021-Vody - Op...'!P122</f>
        <v>805.39005199999997</v>
      </c>
      <c r="AV95" s="79">
        <f>'9h-MILO-11-2021-Vody - Op...'!J31</f>
        <v>0</v>
      </c>
      <c r="AW95" s="79">
        <f>'9h-MILO-11-2021-Vody - Op...'!J32</f>
        <v>0</v>
      </c>
      <c r="AX95" s="79">
        <f>'9h-MILO-11-2021-Vody - Op...'!J33</f>
        <v>0</v>
      </c>
      <c r="AY95" s="79">
        <f>'9h-MILO-11-2021-Vody - Op...'!J34</f>
        <v>0</v>
      </c>
      <c r="AZ95" s="79">
        <f>'9h-MILO-11-2021-Vody - Op...'!F31</f>
        <v>0</v>
      </c>
      <c r="BA95" s="79">
        <f>'9h-MILO-11-2021-Vody - Op...'!F32</f>
        <v>0</v>
      </c>
      <c r="BB95" s="79">
        <f>'9h-MILO-11-2021-Vody - Op...'!F33</f>
        <v>0</v>
      </c>
      <c r="BC95" s="79">
        <f>'9h-MILO-11-2021-Vody - Op...'!F34</f>
        <v>0</v>
      </c>
      <c r="BD95" s="81">
        <f>'9h-MILO-11-2021-Vody - Op...'!F35</f>
        <v>0</v>
      </c>
      <c r="BT95" s="82" t="s">
        <v>81</v>
      </c>
      <c r="BU95" s="82" t="s">
        <v>82</v>
      </c>
      <c r="BV95" s="82" t="s">
        <v>77</v>
      </c>
      <c r="BW95" s="82" t="s">
        <v>4</v>
      </c>
      <c r="BX95" s="82" t="s">
        <v>78</v>
      </c>
      <c r="CL95" s="82" t="s">
        <v>1</v>
      </c>
    </row>
    <row r="96" spans="1:90" s="2" customFormat="1" ht="30" customHeight="1" x14ac:dyDescent="0.2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 x14ac:dyDescent="0.2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9h-MILO-11-2021-Vody - O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0"/>
  <sheetViews>
    <sheetView showGridLines="0" tabSelected="1" workbookViewId="0">
      <selection activeCell="I148" sqref="I148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3"/>
    </row>
    <row r="2" spans="1:46" s="1" customFormat="1" ht="36.950000000000003" customHeight="1" x14ac:dyDescent="0.2">
      <c r="L2" s="175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4" t="s">
        <v>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 x14ac:dyDescent="0.2">
      <c r="B4" s="17"/>
      <c r="D4" s="18" t="s">
        <v>83</v>
      </c>
      <c r="L4" s="17"/>
      <c r="M4" s="84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2" customFormat="1" ht="12" customHeight="1" x14ac:dyDescent="0.2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7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8.25" customHeight="1" x14ac:dyDescent="0.2">
      <c r="A7" s="26"/>
      <c r="B7" s="27"/>
      <c r="C7" s="26"/>
      <c r="D7" s="26"/>
      <c r="E7" s="194" t="s">
        <v>194</v>
      </c>
      <c r="F7" s="194"/>
      <c r="G7" s="194"/>
      <c r="H7" s="194"/>
      <c r="I7" s="194"/>
      <c r="J7" s="26"/>
      <c r="K7" s="26"/>
      <c r="L7" s="37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 x14ac:dyDescent="0.2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 x14ac:dyDescent="0.2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 x14ac:dyDescent="0.2">
      <c r="A10" s="26"/>
      <c r="B10" s="27"/>
      <c r="C10" s="26"/>
      <c r="D10" s="23" t="s">
        <v>17</v>
      </c>
      <c r="E10" s="26"/>
      <c r="F10" s="21" t="s">
        <v>190</v>
      </c>
      <c r="G10" s="26"/>
      <c r="H10" s="26"/>
      <c r="I10" s="23" t="s">
        <v>19</v>
      </c>
      <c r="J10" s="50">
        <v>44594</v>
      </c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 x14ac:dyDescent="0.2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 x14ac:dyDescent="0.2">
      <c r="A13" s="26"/>
      <c r="B13" s="27"/>
      <c r="C13" s="26"/>
      <c r="D13" s="26"/>
      <c r="E13" s="156" t="s">
        <v>191</v>
      </c>
      <c r="F13" s="26"/>
      <c r="G13" s="26"/>
      <c r="H13" s="26"/>
      <c r="I13" s="23" t="s">
        <v>25</v>
      </c>
      <c r="J13" s="21" t="s">
        <v>26</v>
      </c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 x14ac:dyDescent="0.2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 x14ac:dyDescent="0.2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 x14ac:dyDescent="0.2">
      <c r="A16" s="26"/>
      <c r="B16" s="27"/>
      <c r="C16" s="26"/>
      <c r="D16" s="26"/>
      <c r="E16" s="160" t="str">
        <f>'Rekapitulácia stavby'!E14</f>
        <v xml:space="preserve"> </v>
      </c>
      <c r="F16" s="160"/>
      <c r="G16" s="160"/>
      <c r="H16" s="160"/>
      <c r="I16" s="23" t="s">
        <v>25</v>
      </c>
      <c r="J16" s="21" t="str">
        <f>'Rekapitulácia stavby'!AN14</f>
        <v/>
      </c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6.95" customHeight="1" x14ac:dyDescent="0.2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2" customHeight="1" x14ac:dyDescent="0.2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18" customHeight="1" x14ac:dyDescent="0.2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25</v>
      </c>
      <c r="J19" s="21" t="str">
        <f>IF('Rekapitulácia stavby'!AN17="","",'Rekapitulácia stavby'!AN17)</f>
        <v/>
      </c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6.95" customHeight="1" x14ac:dyDescent="0.2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2" customHeight="1" x14ac:dyDescent="0.2">
      <c r="A21" s="26"/>
      <c r="B21" s="27"/>
      <c r="C21" s="26"/>
      <c r="D21" s="23" t="s">
        <v>31</v>
      </c>
      <c r="E21" s="26"/>
      <c r="F21" s="26"/>
      <c r="G21" s="26"/>
      <c r="H21" s="26"/>
      <c r="I21" s="23" t="s">
        <v>22</v>
      </c>
      <c r="J21" s="21" t="s">
        <v>32</v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18" customHeight="1" x14ac:dyDescent="0.2">
      <c r="A22" s="26"/>
      <c r="B22" s="27"/>
      <c r="C22" s="26"/>
      <c r="D22" s="26"/>
      <c r="E22" s="156" t="s">
        <v>192</v>
      </c>
      <c r="F22" s="26"/>
      <c r="G22" s="26"/>
      <c r="H22" s="26"/>
      <c r="I22" s="23" t="s">
        <v>25</v>
      </c>
      <c r="J22" s="21" t="s">
        <v>34</v>
      </c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6.95" customHeight="1" x14ac:dyDescent="0.2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2" customHeight="1" x14ac:dyDescent="0.2">
      <c r="A24" s="26"/>
      <c r="B24" s="27"/>
      <c r="C24" s="26"/>
      <c r="D24" s="23" t="s">
        <v>35</v>
      </c>
      <c r="E24" s="26"/>
      <c r="F24" s="26"/>
      <c r="G24" s="26"/>
      <c r="H24" s="26"/>
      <c r="I24" s="26"/>
      <c r="J24" s="26"/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8" customFormat="1" ht="16.5" customHeight="1" x14ac:dyDescent="0.2">
      <c r="A25" s="85"/>
      <c r="B25" s="86"/>
      <c r="C25" s="85"/>
      <c r="D25" s="85"/>
      <c r="E25" s="163" t="s">
        <v>1</v>
      </c>
      <c r="F25" s="163"/>
      <c r="G25" s="163"/>
      <c r="H25" s="163"/>
      <c r="I25" s="85"/>
      <c r="J25" s="85"/>
      <c r="K25" s="85"/>
      <c r="L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52" s="2" customFormat="1" ht="6.95" customHeight="1" x14ac:dyDescent="0.2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2" customFormat="1" ht="6.95" customHeight="1" x14ac:dyDescent="0.2">
      <c r="A27" s="26"/>
      <c r="B27" s="27"/>
      <c r="C27" s="26"/>
      <c r="D27" s="61"/>
      <c r="E27" s="61"/>
      <c r="F27" s="61"/>
      <c r="G27" s="61"/>
      <c r="H27" s="61"/>
      <c r="I27" s="61"/>
      <c r="J27" s="61"/>
      <c r="K27" s="61"/>
      <c r="L27" s="3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52" s="2" customFormat="1" ht="25.35" customHeight="1" x14ac:dyDescent="0.2">
      <c r="A28" s="26"/>
      <c r="B28" s="27"/>
      <c r="C28" s="26"/>
      <c r="D28" s="88" t="s">
        <v>36</v>
      </c>
      <c r="E28" s="26"/>
      <c r="F28" s="26"/>
      <c r="G28" s="26"/>
      <c r="H28" s="26"/>
      <c r="I28" s="26"/>
      <c r="J28" s="66">
        <f>ROUND(J122, 2)</f>
        <v>0</v>
      </c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 x14ac:dyDescent="0.2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14.45" customHeight="1" x14ac:dyDescent="0.2">
      <c r="A30" s="26"/>
      <c r="B30" s="27"/>
      <c r="C30" s="26"/>
      <c r="D30" s="26"/>
      <c r="E30" s="26"/>
      <c r="F30" s="30" t="s">
        <v>38</v>
      </c>
      <c r="G30" s="26"/>
      <c r="H30" s="26"/>
      <c r="I30" s="30" t="s">
        <v>37</v>
      </c>
      <c r="J30" s="30" t="s">
        <v>39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14.45" customHeight="1" x14ac:dyDescent="0.2">
      <c r="A31" s="26"/>
      <c r="B31" s="27"/>
      <c r="C31" s="26"/>
      <c r="D31" s="91" t="s">
        <v>40</v>
      </c>
      <c r="E31" s="32" t="s">
        <v>41</v>
      </c>
      <c r="F31" s="92">
        <f>ROUND((SUM(BE122:BE149)),  2)</f>
        <v>0</v>
      </c>
      <c r="G31" s="90"/>
      <c r="H31" s="90"/>
      <c r="I31" s="93">
        <v>0.2</v>
      </c>
      <c r="J31" s="92">
        <f>ROUND(((SUM(BE122:BE149))*I31),  2)</f>
        <v>0</v>
      </c>
      <c r="K31" s="26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 x14ac:dyDescent="0.2">
      <c r="A32" s="26"/>
      <c r="B32" s="27"/>
      <c r="C32" s="26"/>
      <c r="D32" s="26"/>
      <c r="E32" s="32" t="s">
        <v>42</v>
      </c>
      <c r="F32" s="94">
        <f>ROUND((SUM(BF122:BF149)),  2)</f>
        <v>0</v>
      </c>
      <c r="G32" s="26"/>
      <c r="H32" s="26"/>
      <c r="I32" s="95">
        <v>0.2</v>
      </c>
      <c r="J32" s="94">
        <f>ROUND(((SUM(BF122:BF149))*I32),  2)</f>
        <v>0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hidden="1" customHeight="1" x14ac:dyDescent="0.2">
      <c r="A33" s="26"/>
      <c r="B33" s="27"/>
      <c r="C33" s="26"/>
      <c r="D33" s="26"/>
      <c r="E33" s="23" t="s">
        <v>43</v>
      </c>
      <c r="F33" s="94">
        <f>ROUND((SUM(BG122:BG149)),  2)</f>
        <v>0</v>
      </c>
      <c r="G33" s="26"/>
      <c r="H33" s="26"/>
      <c r="I33" s="95">
        <v>0.2</v>
      </c>
      <c r="J33" s="94">
        <f>0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hidden="1" customHeight="1" x14ac:dyDescent="0.2">
      <c r="A34" s="26"/>
      <c r="B34" s="27"/>
      <c r="C34" s="26"/>
      <c r="D34" s="26"/>
      <c r="E34" s="23" t="s">
        <v>44</v>
      </c>
      <c r="F34" s="94">
        <f>ROUND((SUM(BH122:BH149)),  2)</f>
        <v>0</v>
      </c>
      <c r="G34" s="26"/>
      <c r="H34" s="26"/>
      <c r="I34" s="95">
        <v>0.2</v>
      </c>
      <c r="J34" s="94">
        <f>0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 x14ac:dyDescent="0.2">
      <c r="A35" s="26"/>
      <c r="B35" s="27"/>
      <c r="C35" s="26"/>
      <c r="D35" s="26"/>
      <c r="E35" s="32" t="s">
        <v>45</v>
      </c>
      <c r="F35" s="92">
        <f>ROUND((SUM(BI122:BI149)),  2)</f>
        <v>0</v>
      </c>
      <c r="G35" s="90"/>
      <c r="H35" s="90"/>
      <c r="I35" s="93">
        <v>0</v>
      </c>
      <c r="J35" s="92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25.35" customHeight="1" x14ac:dyDescent="0.2">
      <c r="A37" s="26"/>
      <c r="B37" s="27"/>
      <c r="C37" s="96"/>
      <c r="D37" s="97" t="s">
        <v>46</v>
      </c>
      <c r="E37" s="55"/>
      <c r="F37" s="55"/>
      <c r="G37" s="98" t="s">
        <v>47</v>
      </c>
      <c r="H37" s="99" t="s">
        <v>48</v>
      </c>
      <c r="I37" s="55"/>
      <c r="J37" s="100">
        <f>SUM(J28:J35)</f>
        <v>0</v>
      </c>
      <c r="K37" s="101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14.45" customHeight="1" x14ac:dyDescent="0.2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1" customFormat="1" ht="14.45" customHeight="1" x14ac:dyDescent="0.2">
      <c r="B39" s="17"/>
      <c r="L39" s="17"/>
    </row>
    <row r="40" spans="1:52" s="1" customFormat="1" ht="14.45" customHeight="1" x14ac:dyDescent="0.2">
      <c r="B40" s="17"/>
      <c r="L40" s="17"/>
    </row>
    <row r="41" spans="1:52" s="1" customFormat="1" ht="14.45" customHeight="1" x14ac:dyDescent="0.2">
      <c r="B41" s="17"/>
      <c r="L41" s="17"/>
    </row>
    <row r="42" spans="1:52" s="1" customFormat="1" ht="14.45" customHeight="1" x14ac:dyDescent="0.2">
      <c r="B42" s="17"/>
      <c r="L42" s="17"/>
    </row>
    <row r="43" spans="1:52" s="1" customFormat="1" ht="14.45" customHeight="1" x14ac:dyDescent="0.2">
      <c r="B43" s="17"/>
      <c r="L43" s="17"/>
    </row>
    <row r="44" spans="1:52" s="1" customFormat="1" ht="14.45" customHeight="1" x14ac:dyDescent="0.2">
      <c r="B44" s="17"/>
      <c r="L44" s="17"/>
    </row>
    <row r="45" spans="1:52" s="1" customFormat="1" ht="14.45" customHeight="1" x14ac:dyDescent="0.2">
      <c r="B45" s="17"/>
      <c r="L45" s="17"/>
    </row>
    <row r="46" spans="1:52" s="1" customFormat="1" ht="14.45" customHeight="1" x14ac:dyDescent="0.2">
      <c r="B46" s="17"/>
      <c r="L46" s="17"/>
    </row>
    <row r="47" spans="1:52" s="1" customFormat="1" ht="14.45" customHeight="1" x14ac:dyDescent="0.2">
      <c r="B47" s="17"/>
      <c r="L47" s="17"/>
    </row>
    <row r="48" spans="1:52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7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37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ht="12.75" x14ac:dyDescent="0.2">
      <c r="B60" s="17"/>
      <c r="I60" s="157">
        <v>44594</v>
      </c>
      <c r="L60" s="17"/>
    </row>
    <row r="61" spans="1:31" s="2" customFormat="1" ht="12.75" x14ac:dyDescent="0.2">
      <c r="A61" s="26"/>
      <c r="B61" s="27"/>
      <c r="C61" s="26"/>
      <c r="D61" s="40" t="s">
        <v>51</v>
      </c>
      <c r="E61" s="29"/>
      <c r="F61" s="102" t="s">
        <v>52</v>
      </c>
      <c r="G61" s="40" t="s">
        <v>51</v>
      </c>
      <c r="H61" s="29"/>
      <c r="I61" s="29"/>
      <c r="J61" s="103" t="s">
        <v>52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8" t="s">
        <v>53</v>
      </c>
      <c r="E65" s="41"/>
      <c r="F65" s="41"/>
      <c r="G65" s="38" t="s">
        <v>54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F75" s="158">
        <v>44595</v>
      </c>
      <c r="L75" s="17"/>
    </row>
    <row r="76" spans="1:31" s="2" customFormat="1" ht="12.75" x14ac:dyDescent="0.2">
      <c r="A76" s="26"/>
      <c r="B76" s="27"/>
      <c r="C76" s="26"/>
      <c r="D76" s="40" t="s">
        <v>51</v>
      </c>
      <c r="E76" s="29"/>
      <c r="F76" s="102" t="s">
        <v>52</v>
      </c>
      <c r="G76" s="40" t="s">
        <v>51</v>
      </c>
      <c r="H76" s="29"/>
      <c r="I76" s="29"/>
      <c r="J76" s="103" t="s">
        <v>52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84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6" customHeight="1" x14ac:dyDescent="0.2">
      <c r="A85" s="26"/>
      <c r="B85" s="27"/>
      <c r="C85" s="26"/>
      <c r="D85" s="26"/>
      <c r="E85" s="194" t="str">
        <f>E7</f>
        <v>Výkaz výmer - 6 - Oprava zvršku chodníkov a cesty Medzi vodami                                       (vrátane vstupov do rodinných domov)</v>
      </c>
      <c r="F85" s="194"/>
      <c r="G85" s="194"/>
      <c r="H85" s="194"/>
      <c r="I85" s="194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 x14ac:dyDescent="0.2">
      <c r="A87" s="26"/>
      <c r="B87" s="27"/>
      <c r="C87" s="23" t="s">
        <v>17</v>
      </c>
      <c r="D87" s="26"/>
      <c r="E87" s="26"/>
      <c r="F87" s="21" t="str">
        <f>F10</f>
        <v>Ul. Medzi vodami, Žiar nad Hronom</v>
      </c>
      <c r="G87" s="26"/>
      <c r="H87" s="26"/>
      <c r="I87" s="23" t="s">
        <v>19</v>
      </c>
      <c r="J87" s="50">
        <f>IF(J10="","",J10)</f>
        <v>44594</v>
      </c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 x14ac:dyDescent="0.2">
      <c r="A89" s="26"/>
      <c r="B89" s="27"/>
      <c r="C89" s="23" t="s">
        <v>21</v>
      </c>
      <c r="D89" s="26"/>
      <c r="E89" s="26"/>
      <c r="F89" s="21" t="str">
        <f>E13</f>
        <v>Mesto Žiar nad Hronom, Ul. Š. Moysesa 46, 965 19 Žiar nad Hronom</v>
      </c>
      <c r="G89" s="26"/>
      <c r="H89" s="26"/>
      <c r="I89" s="23" t="s">
        <v>29</v>
      </c>
      <c r="J89" s="24" t="str">
        <f>E19</f>
        <v xml:space="preserve"> 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3.5" customHeight="1" x14ac:dyDescent="0.2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31</v>
      </c>
      <c r="J90" s="24" t="str">
        <f>E22</f>
        <v>Technické služby Žiar nad Hronom, spol. s r.o., Ul. A. Dubčeka 45, 965 01 Žiar nad Hronom</v>
      </c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 x14ac:dyDescent="0.2">
      <c r="A92" s="26"/>
      <c r="B92" s="27"/>
      <c r="C92" s="104" t="s">
        <v>85</v>
      </c>
      <c r="D92" s="96"/>
      <c r="E92" s="96"/>
      <c r="F92" s="96"/>
      <c r="G92" s="96"/>
      <c r="H92" s="96"/>
      <c r="I92" s="96"/>
      <c r="J92" s="105" t="s">
        <v>86</v>
      </c>
      <c r="K92" s="9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 x14ac:dyDescent="0.2">
      <c r="A94" s="26"/>
      <c r="B94" s="27"/>
      <c r="C94" s="106" t="s">
        <v>87</v>
      </c>
      <c r="D94" s="26"/>
      <c r="E94" s="26"/>
      <c r="F94" s="26"/>
      <c r="G94" s="26"/>
      <c r="H94" s="26"/>
      <c r="I94" s="26"/>
      <c r="J94" s="66">
        <f>J122</f>
        <v>0</v>
      </c>
      <c r="K94" s="26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88</v>
      </c>
    </row>
    <row r="95" spans="1:47" s="9" customFormat="1" ht="24.95" customHeight="1" x14ac:dyDescent="0.2">
      <c r="B95" s="107"/>
      <c r="D95" s="108" t="s">
        <v>89</v>
      </c>
      <c r="E95" s="109"/>
      <c r="F95" s="109"/>
      <c r="G95" s="109"/>
      <c r="H95" s="109"/>
      <c r="I95" s="109"/>
      <c r="J95" s="110">
        <f>J123</f>
        <v>0</v>
      </c>
      <c r="L95" s="107"/>
    </row>
    <row r="96" spans="1:47" s="10" customFormat="1" ht="19.899999999999999" customHeight="1" x14ac:dyDescent="0.2">
      <c r="B96" s="111"/>
      <c r="D96" s="112" t="s">
        <v>90</v>
      </c>
      <c r="E96" s="113"/>
      <c r="F96" s="113"/>
      <c r="G96" s="113"/>
      <c r="H96" s="113"/>
      <c r="I96" s="113"/>
      <c r="J96" s="114">
        <f>J124</f>
        <v>0</v>
      </c>
      <c r="L96" s="111"/>
    </row>
    <row r="97" spans="1:31" s="10" customFormat="1" ht="19.899999999999999" customHeight="1" x14ac:dyDescent="0.2">
      <c r="B97" s="111"/>
      <c r="D97" s="112" t="s">
        <v>91</v>
      </c>
      <c r="E97" s="113"/>
      <c r="F97" s="113"/>
      <c r="G97" s="113"/>
      <c r="H97" s="113"/>
      <c r="I97" s="113"/>
      <c r="J97" s="114">
        <f>J127</f>
        <v>0</v>
      </c>
      <c r="L97" s="111"/>
    </row>
    <row r="98" spans="1:31" s="10" customFormat="1" ht="19.899999999999999" customHeight="1" x14ac:dyDescent="0.2">
      <c r="B98" s="111"/>
      <c r="D98" s="112" t="s">
        <v>92</v>
      </c>
      <c r="E98" s="113"/>
      <c r="F98" s="113"/>
      <c r="G98" s="113"/>
      <c r="H98" s="113"/>
      <c r="I98" s="113"/>
      <c r="J98" s="114">
        <f>J131</f>
        <v>0</v>
      </c>
      <c r="L98" s="111"/>
    </row>
    <row r="99" spans="1:31" s="10" customFormat="1" ht="19.899999999999999" customHeight="1" x14ac:dyDescent="0.2">
      <c r="B99" s="111"/>
      <c r="D99" s="112" t="s">
        <v>93</v>
      </c>
      <c r="E99" s="113"/>
      <c r="F99" s="113"/>
      <c r="G99" s="113"/>
      <c r="H99" s="113"/>
      <c r="I99" s="113"/>
      <c r="J99" s="114">
        <f>J133</f>
        <v>0</v>
      </c>
      <c r="L99" s="111"/>
    </row>
    <row r="100" spans="1:31" s="9" customFormat="1" ht="24.95" customHeight="1" x14ac:dyDescent="0.2">
      <c r="B100" s="107"/>
      <c r="D100" s="108" t="s">
        <v>89</v>
      </c>
      <c r="E100" s="109"/>
      <c r="F100" s="109"/>
      <c r="G100" s="109"/>
      <c r="H100" s="109"/>
      <c r="I100" s="109"/>
      <c r="J100" s="110">
        <f>J134</f>
        <v>0</v>
      </c>
      <c r="L100" s="107"/>
    </row>
    <row r="101" spans="1:31" s="10" customFormat="1" ht="19.899999999999999" customHeight="1" x14ac:dyDescent="0.2">
      <c r="B101" s="111"/>
      <c r="D101" s="112" t="s">
        <v>91</v>
      </c>
      <c r="E101" s="113"/>
      <c r="F101" s="113"/>
      <c r="G101" s="113"/>
      <c r="H101" s="113"/>
      <c r="I101" s="113"/>
      <c r="J101" s="114">
        <f>J135</f>
        <v>0</v>
      </c>
      <c r="L101" s="111"/>
    </row>
    <row r="102" spans="1:31" s="10" customFormat="1" ht="19.899999999999999" customHeight="1" x14ac:dyDescent="0.2">
      <c r="B102" s="111"/>
      <c r="D102" s="112" t="s">
        <v>92</v>
      </c>
      <c r="E102" s="113"/>
      <c r="F102" s="113"/>
      <c r="G102" s="113"/>
      <c r="H102" s="113"/>
      <c r="I102" s="113"/>
      <c r="J102" s="114">
        <f>J139</f>
        <v>0</v>
      </c>
      <c r="L102" s="111"/>
    </row>
    <row r="103" spans="1:31" s="10" customFormat="1" ht="19.899999999999999" customHeight="1" x14ac:dyDescent="0.2">
      <c r="B103" s="111"/>
      <c r="D103" s="112" t="s">
        <v>94</v>
      </c>
      <c r="E103" s="113"/>
      <c r="F103" s="113"/>
      <c r="G103" s="113"/>
      <c r="H103" s="113"/>
      <c r="I103" s="113"/>
      <c r="J103" s="114">
        <f>J141</f>
        <v>0</v>
      </c>
      <c r="L103" s="111"/>
    </row>
    <row r="104" spans="1:31" s="10" customFormat="1" ht="19.899999999999999" customHeight="1" x14ac:dyDescent="0.2">
      <c r="B104" s="111"/>
      <c r="D104" s="112" t="s">
        <v>93</v>
      </c>
      <c r="E104" s="113"/>
      <c r="F104" s="113"/>
      <c r="G104" s="113"/>
      <c r="H104" s="113"/>
      <c r="I104" s="113"/>
      <c r="J104" s="114">
        <f>J147</f>
        <v>0</v>
      </c>
      <c r="L104" s="111"/>
    </row>
    <row r="105" spans="1:31" s="2" customFormat="1" ht="21.75" customHeight="1" x14ac:dyDescent="0.2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7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6.95" customHeight="1" x14ac:dyDescent="0.2">
      <c r="A106" s="26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7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10" spans="1:31" s="2" customFormat="1" ht="6.95" customHeight="1" x14ac:dyDescent="0.2">
      <c r="A110" s="26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24.95" customHeight="1" x14ac:dyDescent="0.2">
      <c r="A111" s="26"/>
      <c r="B111" s="27"/>
      <c r="C111" s="18" t="s">
        <v>95</v>
      </c>
      <c r="D111" s="26"/>
      <c r="E111" s="26"/>
      <c r="F111" s="26"/>
      <c r="G111" s="26"/>
      <c r="H111" s="26"/>
      <c r="I111" s="26"/>
      <c r="J111" s="26"/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 x14ac:dyDescent="0.2">
      <c r="A113" s="26"/>
      <c r="B113" s="27"/>
      <c r="C113" s="23" t="s">
        <v>13</v>
      </c>
      <c r="D113" s="26"/>
      <c r="E113" s="26"/>
      <c r="F113" s="26"/>
      <c r="G113" s="26"/>
      <c r="H113" s="26"/>
      <c r="I113" s="26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36" customHeight="1" x14ac:dyDescent="0.2">
      <c r="A114" s="26"/>
      <c r="B114" s="27"/>
      <c r="C114" s="26"/>
      <c r="D114" s="26"/>
      <c r="E114" s="194" t="str">
        <f>E7</f>
        <v>Výkaz výmer - 6 - Oprava zvršku chodníkov a cesty Medzi vodami                                       (vrátane vstupov do rodinných domov)</v>
      </c>
      <c r="F114" s="194"/>
      <c r="G114" s="194"/>
      <c r="H114" s="194"/>
      <c r="I114" s="194"/>
      <c r="J114" s="26"/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 x14ac:dyDescent="0.2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 x14ac:dyDescent="0.2">
      <c r="A116" s="26"/>
      <c r="B116" s="27"/>
      <c r="C116" s="23" t="s">
        <v>17</v>
      </c>
      <c r="D116" s="26"/>
      <c r="E116" s="26"/>
      <c r="F116" s="21" t="str">
        <f>F10</f>
        <v>Ul. Medzi vodami, Žiar nad Hronom</v>
      </c>
      <c r="G116" s="26"/>
      <c r="H116" s="26"/>
      <c r="I116" s="23" t="s">
        <v>19</v>
      </c>
      <c r="J116" s="50">
        <f>IF(J10="","",J10)</f>
        <v>44594</v>
      </c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 x14ac:dyDescent="0.2">
      <c r="A118" s="26"/>
      <c r="B118" s="27"/>
      <c r="C118" s="23" t="s">
        <v>21</v>
      </c>
      <c r="D118" s="26"/>
      <c r="E118" s="26"/>
      <c r="F118" s="21" t="str">
        <f>E13</f>
        <v>Mesto Žiar nad Hronom, Ul. Š. Moysesa 46, 965 19 Žiar nad Hronom</v>
      </c>
      <c r="G118" s="26"/>
      <c r="H118" s="26"/>
      <c r="I118" s="23" t="s">
        <v>29</v>
      </c>
      <c r="J118" s="24" t="str">
        <f>E19</f>
        <v xml:space="preserve"> </v>
      </c>
      <c r="K118" s="26"/>
      <c r="L118" s="37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70.5" customHeight="1" x14ac:dyDescent="0.2">
      <c r="A119" s="26"/>
      <c r="B119" s="27"/>
      <c r="C119" s="23" t="s">
        <v>27</v>
      </c>
      <c r="D119" s="26"/>
      <c r="E119" s="26"/>
      <c r="F119" s="21" t="str">
        <f>IF(E16="","",E16)</f>
        <v xml:space="preserve"> </v>
      </c>
      <c r="G119" s="26"/>
      <c r="H119" s="26"/>
      <c r="I119" s="23" t="s">
        <v>31</v>
      </c>
      <c r="J119" s="24" t="str">
        <f>E22</f>
        <v>Technické služby Žiar nad Hronom, spol. s r.o., Ul. A. Dubčeka 45, 965 01 Žiar nad Hronom</v>
      </c>
      <c r="K119" s="26"/>
      <c r="L119" s="37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7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 x14ac:dyDescent="0.2">
      <c r="A121" s="115"/>
      <c r="B121" s="116"/>
      <c r="C121" s="117" t="s">
        <v>96</v>
      </c>
      <c r="D121" s="118" t="s">
        <v>61</v>
      </c>
      <c r="E121" s="118" t="s">
        <v>57</v>
      </c>
      <c r="F121" s="118" t="s">
        <v>58</v>
      </c>
      <c r="G121" s="118" t="s">
        <v>97</v>
      </c>
      <c r="H121" s="118" t="s">
        <v>98</v>
      </c>
      <c r="I121" s="118" t="s">
        <v>99</v>
      </c>
      <c r="J121" s="119" t="s">
        <v>86</v>
      </c>
      <c r="K121" s="120" t="s">
        <v>100</v>
      </c>
      <c r="L121" s="121"/>
      <c r="M121" s="57" t="s">
        <v>1</v>
      </c>
      <c r="N121" s="58" t="s">
        <v>40</v>
      </c>
      <c r="O121" s="58" t="s">
        <v>101</v>
      </c>
      <c r="P121" s="58" t="s">
        <v>102</v>
      </c>
      <c r="Q121" s="58" t="s">
        <v>103</v>
      </c>
      <c r="R121" s="58" t="s">
        <v>104</v>
      </c>
      <c r="S121" s="58" t="s">
        <v>105</v>
      </c>
      <c r="T121" s="59" t="s">
        <v>106</v>
      </c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</row>
    <row r="122" spans="1:65" s="2" customFormat="1" ht="22.9" customHeight="1" x14ac:dyDescent="0.25">
      <c r="A122" s="26"/>
      <c r="B122" s="27"/>
      <c r="C122" s="64" t="s">
        <v>87</v>
      </c>
      <c r="D122" s="26"/>
      <c r="E122" s="26"/>
      <c r="F122" s="26"/>
      <c r="G122" s="26"/>
      <c r="H122" s="26"/>
      <c r="I122" s="26"/>
      <c r="J122" s="122">
        <f>BK122</f>
        <v>0</v>
      </c>
      <c r="K122" s="26"/>
      <c r="L122" s="27"/>
      <c r="M122" s="60"/>
      <c r="N122" s="51"/>
      <c r="O122" s="61"/>
      <c r="P122" s="123">
        <f>P123+P134</f>
        <v>805.39005199999997</v>
      </c>
      <c r="Q122" s="61"/>
      <c r="R122" s="123">
        <f>R123+R134</f>
        <v>789.37923000000012</v>
      </c>
      <c r="S122" s="61"/>
      <c r="T122" s="124">
        <f>T123+T134</f>
        <v>37.091999999999999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75</v>
      </c>
      <c r="AU122" s="14" t="s">
        <v>88</v>
      </c>
      <c r="BK122" s="125">
        <f>BK123+BK134</f>
        <v>0</v>
      </c>
    </row>
    <row r="123" spans="1:65" s="12" customFormat="1" ht="25.9" customHeight="1" x14ac:dyDescent="0.2">
      <c r="B123" s="126"/>
      <c r="D123" s="127" t="s">
        <v>75</v>
      </c>
      <c r="E123" s="128" t="s">
        <v>107</v>
      </c>
      <c r="F123" s="128" t="s">
        <v>108</v>
      </c>
      <c r="J123" s="129">
        <f>BK123</f>
        <v>0</v>
      </c>
      <c r="L123" s="126"/>
      <c r="M123" s="130"/>
      <c r="N123" s="131"/>
      <c r="O123" s="131"/>
      <c r="P123" s="132">
        <f>P124+P127+P131+P133</f>
        <v>188.98259999999999</v>
      </c>
      <c r="Q123" s="131"/>
      <c r="R123" s="132">
        <f>R124+R127+R131+R133</f>
        <v>196.24847000000003</v>
      </c>
      <c r="S123" s="131"/>
      <c r="T123" s="133">
        <f>T124+T127+T131+T133</f>
        <v>37.091999999999999</v>
      </c>
      <c r="AR123" s="127" t="s">
        <v>81</v>
      </c>
      <c r="AT123" s="134" t="s">
        <v>75</v>
      </c>
      <c r="AU123" s="134" t="s">
        <v>76</v>
      </c>
      <c r="AY123" s="127" t="s">
        <v>109</v>
      </c>
      <c r="BK123" s="135">
        <f>BK124+BK127+BK131+BK133</f>
        <v>0</v>
      </c>
    </row>
    <row r="124" spans="1:65" s="12" customFormat="1" ht="22.9" customHeight="1" x14ac:dyDescent="0.2">
      <c r="B124" s="126"/>
      <c r="D124" s="127" t="s">
        <v>75</v>
      </c>
      <c r="E124" s="136" t="s">
        <v>81</v>
      </c>
      <c r="F124" s="159" t="s">
        <v>110</v>
      </c>
      <c r="J124" s="137">
        <f>BK124</f>
        <v>0</v>
      </c>
      <c r="L124" s="126"/>
      <c r="M124" s="130"/>
      <c r="N124" s="131"/>
      <c r="O124" s="131"/>
      <c r="P124" s="132">
        <f>SUM(P125:P126)</f>
        <v>60.441600000000001</v>
      </c>
      <c r="Q124" s="131"/>
      <c r="R124" s="132">
        <f>SUM(R125:R126)</f>
        <v>2.1600000000000001E-2</v>
      </c>
      <c r="S124" s="131"/>
      <c r="T124" s="133">
        <f>SUM(T125:T126)</f>
        <v>37.091999999999999</v>
      </c>
      <c r="AR124" s="127" t="s">
        <v>81</v>
      </c>
      <c r="AT124" s="134" t="s">
        <v>75</v>
      </c>
      <c r="AU124" s="134" t="s">
        <v>81</v>
      </c>
      <c r="AY124" s="127" t="s">
        <v>109</v>
      </c>
      <c r="BK124" s="135">
        <f>SUM(BK125:BK126)</f>
        <v>0</v>
      </c>
    </row>
    <row r="125" spans="1:65" s="2" customFormat="1" ht="21.75" customHeight="1" x14ac:dyDescent="0.2">
      <c r="A125" s="26"/>
      <c r="B125" s="138"/>
      <c r="C125" s="139" t="s">
        <v>111</v>
      </c>
      <c r="D125" s="139" t="s">
        <v>112</v>
      </c>
      <c r="E125" s="140" t="s">
        <v>113</v>
      </c>
      <c r="F125" s="141" t="s">
        <v>114</v>
      </c>
      <c r="G125" s="142" t="s">
        <v>115</v>
      </c>
      <c r="H125" s="143">
        <v>240</v>
      </c>
      <c r="I125" s="144"/>
      <c r="J125" s="144">
        <f>ROUND(I125*H125,2)</f>
        <v>0</v>
      </c>
      <c r="K125" s="145"/>
      <c r="L125" s="27"/>
      <c r="M125" s="146" t="s">
        <v>1</v>
      </c>
      <c r="N125" s="147" t="s">
        <v>42</v>
      </c>
      <c r="O125" s="148">
        <v>0.11409</v>
      </c>
      <c r="P125" s="148">
        <f>O125*H125</f>
        <v>27.381599999999999</v>
      </c>
      <c r="Q125" s="148">
        <v>9.0000000000000006E-5</v>
      </c>
      <c r="R125" s="148">
        <f>Q125*H125</f>
        <v>2.1600000000000001E-2</v>
      </c>
      <c r="S125" s="148">
        <v>0.127</v>
      </c>
      <c r="T125" s="149">
        <f>S125*H125</f>
        <v>30.48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116</v>
      </c>
      <c r="AT125" s="150" t="s">
        <v>112</v>
      </c>
      <c r="AU125" s="150" t="s">
        <v>117</v>
      </c>
      <c r="AY125" s="14" t="s">
        <v>109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4" t="s">
        <v>117</v>
      </c>
      <c r="BK125" s="151">
        <f>ROUND(I125*H125,2)</f>
        <v>0</v>
      </c>
      <c r="BL125" s="14" t="s">
        <v>116</v>
      </c>
      <c r="BM125" s="150" t="s">
        <v>118</v>
      </c>
    </row>
    <row r="126" spans="1:65" s="2" customFormat="1" ht="33" customHeight="1" x14ac:dyDescent="0.2">
      <c r="A126" s="26"/>
      <c r="B126" s="138"/>
      <c r="C126" s="139" t="s">
        <v>119</v>
      </c>
      <c r="D126" s="139" t="s">
        <v>112</v>
      </c>
      <c r="E126" s="140" t="s">
        <v>120</v>
      </c>
      <c r="F126" s="141" t="s">
        <v>121</v>
      </c>
      <c r="G126" s="142" t="s">
        <v>115</v>
      </c>
      <c r="H126" s="143">
        <v>174</v>
      </c>
      <c r="I126" s="144"/>
      <c r="J126" s="144">
        <f>ROUND(I126*H126,2)</f>
        <v>0</v>
      </c>
      <c r="K126" s="145"/>
      <c r="L126" s="27"/>
      <c r="M126" s="146" t="s">
        <v>1</v>
      </c>
      <c r="N126" s="147" t="s">
        <v>42</v>
      </c>
      <c r="O126" s="148">
        <v>0.19</v>
      </c>
      <c r="P126" s="148">
        <f>O126*H126</f>
        <v>33.06</v>
      </c>
      <c r="Q126" s="148">
        <v>0</v>
      </c>
      <c r="R126" s="148">
        <f>Q126*H126</f>
        <v>0</v>
      </c>
      <c r="S126" s="148">
        <v>3.7999999999999999E-2</v>
      </c>
      <c r="T126" s="149">
        <f>S126*H126</f>
        <v>6.6120000000000001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0" t="s">
        <v>116</v>
      </c>
      <c r="AT126" s="150" t="s">
        <v>112</v>
      </c>
      <c r="AU126" s="150" t="s">
        <v>117</v>
      </c>
      <c r="AY126" s="14" t="s">
        <v>109</v>
      </c>
      <c r="BE126" s="151">
        <f>IF(N126="základná",J126,0)</f>
        <v>0</v>
      </c>
      <c r="BF126" s="151">
        <f>IF(N126="znížená",J126,0)</f>
        <v>0</v>
      </c>
      <c r="BG126" s="151">
        <f>IF(N126="zákl. prenesená",J126,0)</f>
        <v>0</v>
      </c>
      <c r="BH126" s="151">
        <f>IF(N126="zníž. prenesená",J126,0)</f>
        <v>0</v>
      </c>
      <c r="BI126" s="151">
        <f>IF(N126="nulová",J126,0)</f>
        <v>0</v>
      </c>
      <c r="BJ126" s="14" t="s">
        <v>117</v>
      </c>
      <c r="BK126" s="151">
        <f>ROUND(I126*H126,2)</f>
        <v>0</v>
      </c>
      <c r="BL126" s="14" t="s">
        <v>116</v>
      </c>
      <c r="BM126" s="150" t="s">
        <v>122</v>
      </c>
    </row>
    <row r="127" spans="1:65" s="12" customFormat="1" ht="22.9" customHeight="1" x14ac:dyDescent="0.2">
      <c r="B127" s="126"/>
      <c r="D127" s="127" t="s">
        <v>75</v>
      </c>
      <c r="E127" s="136" t="s">
        <v>123</v>
      </c>
      <c r="F127" s="136" t="s">
        <v>124</v>
      </c>
      <c r="J127" s="137">
        <f>BK127</f>
        <v>0</v>
      </c>
      <c r="L127" s="126"/>
      <c r="M127" s="130"/>
      <c r="N127" s="131"/>
      <c r="O127" s="131"/>
      <c r="P127" s="132">
        <f>SUM(P128:P130)</f>
        <v>121.27500000000001</v>
      </c>
      <c r="Q127" s="131"/>
      <c r="R127" s="132">
        <f>SUM(R128:R130)</f>
        <v>195.39839000000001</v>
      </c>
      <c r="S127" s="131"/>
      <c r="T127" s="133">
        <f>SUM(T128:T130)</f>
        <v>0</v>
      </c>
      <c r="AR127" s="127" t="s">
        <v>81</v>
      </c>
      <c r="AT127" s="134" t="s">
        <v>75</v>
      </c>
      <c r="AU127" s="134" t="s">
        <v>81</v>
      </c>
      <c r="AY127" s="127" t="s">
        <v>109</v>
      </c>
      <c r="BK127" s="135">
        <f>SUM(BK128:BK130)</f>
        <v>0</v>
      </c>
    </row>
    <row r="128" spans="1:65" s="2" customFormat="1" ht="37.9" customHeight="1" x14ac:dyDescent="0.2">
      <c r="A128" s="26"/>
      <c r="B128" s="138"/>
      <c r="C128" s="139" t="s">
        <v>125</v>
      </c>
      <c r="D128" s="139" t="s">
        <v>112</v>
      </c>
      <c r="E128" s="140" t="s">
        <v>126</v>
      </c>
      <c r="F128" s="141" t="s">
        <v>127</v>
      </c>
      <c r="G128" s="142" t="s">
        <v>115</v>
      </c>
      <c r="H128" s="143">
        <v>22</v>
      </c>
      <c r="I128" s="144"/>
      <c r="J128" s="144">
        <f>ROUND(I128*H128,2)</f>
        <v>0</v>
      </c>
      <c r="K128" s="145"/>
      <c r="L128" s="27"/>
      <c r="M128" s="146" t="s">
        <v>1</v>
      </c>
      <c r="N128" s="147" t="s">
        <v>42</v>
      </c>
      <c r="O128" s="148">
        <v>0.46200000000000002</v>
      </c>
      <c r="P128" s="148">
        <f>O128*H128</f>
        <v>10.164</v>
      </c>
      <c r="Q128" s="148">
        <v>0.22763</v>
      </c>
      <c r="R128" s="148">
        <f>Q128*H128</f>
        <v>5.00786</v>
      </c>
      <c r="S128" s="148">
        <v>0</v>
      </c>
      <c r="T128" s="149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0" t="s">
        <v>116</v>
      </c>
      <c r="AT128" s="150" t="s">
        <v>112</v>
      </c>
      <c r="AU128" s="150" t="s">
        <v>117</v>
      </c>
      <c r="AY128" s="14" t="s">
        <v>109</v>
      </c>
      <c r="BE128" s="151">
        <f>IF(N128="základná",J128,0)</f>
        <v>0</v>
      </c>
      <c r="BF128" s="151">
        <f>IF(N128="znížená",J128,0)</f>
        <v>0</v>
      </c>
      <c r="BG128" s="151">
        <f>IF(N128="zákl. prenesená",J128,0)</f>
        <v>0</v>
      </c>
      <c r="BH128" s="151">
        <f>IF(N128="zníž. prenesená",J128,0)</f>
        <v>0</v>
      </c>
      <c r="BI128" s="151">
        <f>IF(N128="nulová",J128,0)</f>
        <v>0</v>
      </c>
      <c r="BJ128" s="14" t="s">
        <v>117</v>
      </c>
      <c r="BK128" s="151">
        <f>ROUND(I128*H128,2)</f>
        <v>0</v>
      </c>
      <c r="BL128" s="14" t="s">
        <v>116</v>
      </c>
      <c r="BM128" s="150" t="s">
        <v>128</v>
      </c>
    </row>
    <row r="129" spans="1:65" s="2" customFormat="1" ht="24.2" customHeight="1" x14ac:dyDescent="0.2">
      <c r="A129" s="26"/>
      <c r="B129" s="138"/>
      <c r="C129" s="139" t="s">
        <v>129</v>
      </c>
      <c r="D129" s="139" t="s">
        <v>112</v>
      </c>
      <c r="E129" s="140" t="s">
        <v>130</v>
      </c>
      <c r="F129" s="141" t="s">
        <v>131</v>
      </c>
      <c r="G129" s="142" t="s">
        <v>115</v>
      </c>
      <c r="H129" s="143">
        <v>1221</v>
      </c>
      <c r="I129" s="144"/>
      <c r="J129" s="144">
        <f>ROUND(I129*H129,2)</f>
        <v>0</v>
      </c>
      <c r="K129" s="145"/>
      <c r="L129" s="27"/>
      <c r="M129" s="146" t="s">
        <v>1</v>
      </c>
      <c r="N129" s="147" t="s">
        <v>42</v>
      </c>
      <c r="O129" s="148">
        <v>8.0000000000000002E-3</v>
      </c>
      <c r="P129" s="148">
        <f>O129*H129</f>
        <v>9.7680000000000007</v>
      </c>
      <c r="Q129" s="148">
        <v>3.4000000000000002E-4</v>
      </c>
      <c r="R129" s="148">
        <f>Q129*H129</f>
        <v>0.41514000000000001</v>
      </c>
      <c r="S129" s="148">
        <v>0</v>
      </c>
      <c r="T129" s="149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116</v>
      </c>
      <c r="AT129" s="150" t="s">
        <v>112</v>
      </c>
      <c r="AU129" s="150" t="s">
        <v>117</v>
      </c>
      <c r="AY129" s="14" t="s">
        <v>109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4" t="s">
        <v>117</v>
      </c>
      <c r="BK129" s="151">
        <f>ROUND(I129*H129,2)</f>
        <v>0</v>
      </c>
      <c r="BL129" s="14" t="s">
        <v>116</v>
      </c>
      <c r="BM129" s="150" t="s">
        <v>132</v>
      </c>
    </row>
    <row r="130" spans="1:65" s="2" customFormat="1" ht="37.9" customHeight="1" x14ac:dyDescent="0.2">
      <c r="A130" s="26"/>
      <c r="B130" s="138"/>
      <c r="C130" s="139" t="s">
        <v>133</v>
      </c>
      <c r="D130" s="139" t="s">
        <v>112</v>
      </c>
      <c r="E130" s="140" t="s">
        <v>134</v>
      </c>
      <c r="F130" s="141" t="s">
        <v>135</v>
      </c>
      <c r="G130" s="142" t="s">
        <v>115</v>
      </c>
      <c r="H130" s="143">
        <v>1221</v>
      </c>
      <c r="I130" s="144"/>
      <c r="J130" s="144">
        <f>ROUND(I130*H130,2)</f>
        <v>0</v>
      </c>
      <c r="K130" s="145"/>
      <c r="L130" s="27"/>
      <c r="M130" s="146" t="s">
        <v>1</v>
      </c>
      <c r="N130" s="147" t="s">
        <v>42</v>
      </c>
      <c r="O130" s="148">
        <v>8.3000000000000004E-2</v>
      </c>
      <c r="P130" s="148">
        <f>O130*H130</f>
        <v>101.343</v>
      </c>
      <c r="Q130" s="148">
        <v>0.15559000000000001</v>
      </c>
      <c r="R130" s="148">
        <f>Q130*H130</f>
        <v>189.97539</v>
      </c>
      <c r="S130" s="148">
        <v>0</v>
      </c>
      <c r="T130" s="149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0" t="s">
        <v>116</v>
      </c>
      <c r="AT130" s="150" t="s">
        <v>112</v>
      </c>
      <c r="AU130" s="150" t="s">
        <v>117</v>
      </c>
      <c r="AY130" s="14" t="s">
        <v>109</v>
      </c>
      <c r="BE130" s="151">
        <f>IF(N130="základná",J130,0)</f>
        <v>0</v>
      </c>
      <c r="BF130" s="151">
        <f>IF(N130="znížená",J130,0)</f>
        <v>0</v>
      </c>
      <c r="BG130" s="151">
        <f>IF(N130="zákl. prenesená",J130,0)</f>
        <v>0</v>
      </c>
      <c r="BH130" s="151">
        <f>IF(N130="zníž. prenesená",J130,0)</f>
        <v>0</v>
      </c>
      <c r="BI130" s="151">
        <f>IF(N130="nulová",J130,0)</f>
        <v>0</v>
      </c>
      <c r="BJ130" s="14" t="s">
        <v>117</v>
      </c>
      <c r="BK130" s="151">
        <f>ROUND(I130*H130,2)</f>
        <v>0</v>
      </c>
      <c r="BL130" s="14" t="s">
        <v>116</v>
      </c>
      <c r="BM130" s="150" t="s">
        <v>136</v>
      </c>
    </row>
    <row r="131" spans="1:65" s="12" customFormat="1" ht="22.9" customHeight="1" x14ac:dyDescent="0.2">
      <c r="B131" s="126"/>
      <c r="D131" s="127" t="s">
        <v>75</v>
      </c>
      <c r="E131" s="136" t="s">
        <v>137</v>
      </c>
      <c r="F131" s="136" t="s">
        <v>138</v>
      </c>
      <c r="J131" s="137">
        <f>BK131</f>
        <v>0</v>
      </c>
      <c r="L131" s="126"/>
      <c r="M131" s="130"/>
      <c r="N131" s="131"/>
      <c r="O131" s="131"/>
      <c r="P131" s="132">
        <f>P132</f>
        <v>7.266</v>
      </c>
      <c r="Q131" s="131"/>
      <c r="R131" s="132">
        <f>R132</f>
        <v>0.82847999999999999</v>
      </c>
      <c r="S131" s="131"/>
      <c r="T131" s="133">
        <f>T132</f>
        <v>0</v>
      </c>
      <c r="AR131" s="127" t="s">
        <v>81</v>
      </c>
      <c r="AT131" s="134" t="s">
        <v>75</v>
      </c>
      <c r="AU131" s="134" t="s">
        <v>81</v>
      </c>
      <c r="AY131" s="127" t="s">
        <v>109</v>
      </c>
      <c r="BK131" s="135">
        <f>BK132</f>
        <v>0</v>
      </c>
    </row>
    <row r="132" spans="1:65" s="2" customFormat="1" ht="24.2" customHeight="1" x14ac:dyDescent="0.2">
      <c r="A132" s="26"/>
      <c r="B132" s="138"/>
      <c r="C132" s="139" t="s">
        <v>7</v>
      </c>
      <c r="D132" s="139" t="s">
        <v>112</v>
      </c>
      <c r="E132" s="140" t="s">
        <v>139</v>
      </c>
      <c r="F132" s="141" t="s">
        <v>140</v>
      </c>
      <c r="G132" s="142" t="s">
        <v>141</v>
      </c>
      <c r="H132" s="143">
        <v>2</v>
      </c>
      <c r="I132" s="144"/>
      <c r="J132" s="144">
        <f>ROUND(I132*H132,2)</f>
        <v>0</v>
      </c>
      <c r="K132" s="145"/>
      <c r="L132" s="27"/>
      <c r="M132" s="146" t="s">
        <v>1</v>
      </c>
      <c r="N132" s="147" t="s">
        <v>42</v>
      </c>
      <c r="O132" s="148">
        <v>3.633</v>
      </c>
      <c r="P132" s="148">
        <f>O132*H132</f>
        <v>7.266</v>
      </c>
      <c r="Q132" s="148">
        <v>0.41424</v>
      </c>
      <c r="R132" s="148">
        <f>Q132*H132</f>
        <v>0.82847999999999999</v>
      </c>
      <c r="S132" s="148">
        <v>0</v>
      </c>
      <c r="T132" s="149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0" t="s">
        <v>116</v>
      </c>
      <c r="AT132" s="150" t="s">
        <v>112</v>
      </c>
      <c r="AU132" s="150" t="s">
        <v>117</v>
      </c>
      <c r="AY132" s="14" t="s">
        <v>109</v>
      </c>
      <c r="BE132" s="151">
        <f>IF(N132="základná",J132,0)</f>
        <v>0</v>
      </c>
      <c r="BF132" s="151">
        <f>IF(N132="znížená",J132,0)</f>
        <v>0</v>
      </c>
      <c r="BG132" s="151">
        <f>IF(N132="zákl. prenesená",J132,0)</f>
        <v>0</v>
      </c>
      <c r="BH132" s="151">
        <f>IF(N132="zníž. prenesená",J132,0)</f>
        <v>0</v>
      </c>
      <c r="BI132" s="151">
        <f>IF(N132="nulová",J132,0)</f>
        <v>0</v>
      </c>
      <c r="BJ132" s="14" t="s">
        <v>117</v>
      </c>
      <c r="BK132" s="151">
        <f>ROUND(I132*H132,2)</f>
        <v>0</v>
      </c>
      <c r="BL132" s="14" t="s">
        <v>116</v>
      </c>
      <c r="BM132" s="150" t="s">
        <v>142</v>
      </c>
    </row>
    <row r="133" spans="1:65" s="12" customFormat="1" ht="22.9" customHeight="1" x14ac:dyDescent="0.2">
      <c r="B133" s="126"/>
      <c r="D133" s="127" t="s">
        <v>75</v>
      </c>
      <c r="E133" s="136" t="s">
        <v>143</v>
      </c>
      <c r="F133" s="136" t="s">
        <v>144</v>
      </c>
      <c r="J133" s="137">
        <f>BK133</f>
        <v>0</v>
      </c>
      <c r="L133" s="126"/>
      <c r="M133" s="130"/>
      <c r="N133" s="131"/>
      <c r="O133" s="131"/>
      <c r="P133" s="132">
        <v>0</v>
      </c>
      <c r="Q133" s="131"/>
      <c r="R133" s="132">
        <v>0</v>
      </c>
      <c r="S133" s="131"/>
      <c r="T133" s="133">
        <v>0</v>
      </c>
      <c r="AR133" s="127" t="s">
        <v>81</v>
      </c>
      <c r="AT133" s="134" t="s">
        <v>75</v>
      </c>
      <c r="AU133" s="134" t="s">
        <v>81</v>
      </c>
      <c r="AY133" s="127" t="s">
        <v>109</v>
      </c>
      <c r="BK133" s="135">
        <v>0</v>
      </c>
    </row>
    <row r="134" spans="1:65" s="12" customFormat="1" ht="25.9" customHeight="1" x14ac:dyDescent="0.2">
      <c r="B134" s="126"/>
      <c r="D134" s="127" t="s">
        <v>75</v>
      </c>
      <c r="E134" s="128" t="s">
        <v>107</v>
      </c>
      <c r="F134" s="128" t="s">
        <v>108</v>
      </c>
      <c r="J134" s="129">
        <f>BK134</f>
        <v>0</v>
      </c>
      <c r="L134" s="126"/>
      <c r="M134" s="130"/>
      <c r="N134" s="131"/>
      <c r="O134" s="131"/>
      <c r="P134" s="132">
        <f>P135+P139+P141+P147</f>
        <v>616.40745199999992</v>
      </c>
      <c r="Q134" s="131"/>
      <c r="R134" s="132">
        <f>R135+R139+R141+R147</f>
        <v>593.13076000000012</v>
      </c>
      <c r="S134" s="131"/>
      <c r="T134" s="133">
        <f>T135+T139+T141+T147</f>
        <v>0</v>
      </c>
      <c r="AR134" s="127" t="s">
        <v>81</v>
      </c>
      <c r="AT134" s="134" t="s">
        <v>75</v>
      </c>
      <c r="AU134" s="134" t="s">
        <v>76</v>
      </c>
      <c r="AY134" s="127" t="s">
        <v>109</v>
      </c>
      <c r="BK134" s="135">
        <f>BK135+BK139+BK141+BK147</f>
        <v>0</v>
      </c>
    </row>
    <row r="135" spans="1:65" s="12" customFormat="1" ht="22.9" customHeight="1" x14ac:dyDescent="0.2">
      <c r="B135" s="126"/>
      <c r="D135" s="127" t="s">
        <v>75</v>
      </c>
      <c r="E135" s="136" t="s">
        <v>123</v>
      </c>
      <c r="F135" s="159" t="s">
        <v>193</v>
      </c>
      <c r="J135" s="137">
        <f>BK135</f>
        <v>0</v>
      </c>
      <c r="L135" s="126"/>
      <c r="M135" s="130"/>
      <c r="N135" s="131"/>
      <c r="O135" s="131"/>
      <c r="P135" s="132">
        <f>SUM(P136:P138)</f>
        <v>351.16200000000003</v>
      </c>
      <c r="Q135" s="131"/>
      <c r="R135" s="132">
        <f>SUM(R136:R138)</f>
        <v>580.28932000000009</v>
      </c>
      <c r="S135" s="131"/>
      <c r="T135" s="133">
        <f>SUM(T136:T138)</f>
        <v>0</v>
      </c>
      <c r="AR135" s="127" t="s">
        <v>81</v>
      </c>
      <c r="AT135" s="134" t="s">
        <v>75</v>
      </c>
      <c r="AU135" s="134" t="s">
        <v>81</v>
      </c>
      <c r="AY135" s="127" t="s">
        <v>109</v>
      </c>
      <c r="BK135" s="135">
        <f>SUM(BK136:BK138)</f>
        <v>0</v>
      </c>
    </row>
    <row r="136" spans="1:65" s="2" customFormat="1" ht="37.9" customHeight="1" x14ac:dyDescent="0.2">
      <c r="A136" s="26"/>
      <c r="B136" s="138"/>
      <c r="C136" s="139" t="s">
        <v>145</v>
      </c>
      <c r="D136" s="139" t="s">
        <v>112</v>
      </c>
      <c r="E136" s="140" t="s">
        <v>146</v>
      </c>
      <c r="F136" s="141" t="s">
        <v>147</v>
      </c>
      <c r="G136" s="142" t="s">
        <v>115</v>
      </c>
      <c r="H136" s="143">
        <v>38</v>
      </c>
      <c r="I136" s="144"/>
      <c r="J136" s="144">
        <f>ROUND(I136*H136,2)</f>
        <v>0</v>
      </c>
      <c r="K136" s="145"/>
      <c r="L136" s="27"/>
      <c r="M136" s="146" t="s">
        <v>1</v>
      </c>
      <c r="N136" s="147" t="s">
        <v>42</v>
      </c>
      <c r="O136" s="148">
        <v>0.46200000000000002</v>
      </c>
      <c r="P136" s="148">
        <f>O136*H136</f>
        <v>17.556000000000001</v>
      </c>
      <c r="Q136" s="148">
        <v>0.22763</v>
      </c>
      <c r="R136" s="148">
        <f>Q136*H136</f>
        <v>8.6499400000000009</v>
      </c>
      <c r="S136" s="148">
        <v>0</v>
      </c>
      <c r="T136" s="149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116</v>
      </c>
      <c r="AT136" s="150" t="s">
        <v>112</v>
      </c>
      <c r="AU136" s="150" t="s">
        <v>117</v>
      </c>
      <c r="AY136" s="14" t="s">
        <v>109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4" t="s">
        <v>117</v>
      </c>
      <c r="BK136" s="151">
        <f>ROUND(I136*H136,2)</f>
        <v>0</v>
      </c>
      <c r="BL136" s="14" t="s">
        <v>116</v>
      </c>
      <c r="BM136" s="150" t="s">
        <v>148</v>
      </c>
    </row>
    <row r="137" spans="1:65" s="2" customFormat="1" ht="24.2" customHeight="1" x14ac:dyDescent="0.2">
      <c r="A137" s="26"/>
      <c r="B137" s="138"/>
      <c r="C137" s="139" t="s">
        <v>123</v>
      </c>
      <c r="D137" s="139" t="s">
        <v>112</v>
      </c>
      <c r="E137" s="140" t="s">
        <v>149</v>
      </c>
      <c r="F137" s="141" t="s">
        <v>150</v>
      </c>
      <c r="G137" s="142" t="s">
        <v>115</v>
      </c>
      <c r="H137" s="143">
        <v>3666</v>
      </c>
      <c r="I137" s="144"/>
      <c r="J137" s="144">
        <f>ROUND(I137*H137,2)</f>
        <v>0</v>
      </c>
      <c r="K137" s="145"/>
      <c r="L137" s="27"/>
      <c r="M137" s="146" t="s">
        <v>1</v>
      </c>
      <c r="N137" s="147" t="s">
        <v>42</v>
      </c>
      <c r="O137" s="148">
        <v>8.0000000000000002E-3</v>
      </c>
      <c r="P137" s="148">
        <f>O137*H137</f>
        <v>29.327999999999999</v>
      </c>
      <c r="Q137" s="148">
        <v>3.4000000000000002E-4</v>
      </c>
      <c r="R137" s="148">
        <f>Q137*H137</f>
        <v>1.24644</v>
      </c>
      <c r="S137" s="148">
        <v>0</v>
      </c>
      <c r="T137" s="149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116</v>
      </c>
      <c r="AT137" s="150" t="s">
        <v>112</v>
      </c>
      <c r="AU137" s="150" t="s">
        <v>117</v>
      </c>
      <c r="AY137" s="14" t="s">
        <v>109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4" t="s">
        <v>117</v>
      </c>
      <c r="BK137" s="151">
        <f>ROUND(I137*H137,2)</f>
        <v>0</v>
      </c>
      <c r="BL137" s="14" t="s">
        <v>116</v>
      </c>
      <c r="BM137" s="150" t="s">
        <v>151</v>
      </c>
    </row>
    <row r="138" spans="1:65" s="2" customFormat="1" ht="33" customHeight="1" x14ac:dyDescent="0.2">
      <c r="A138" s="26"/>
      <c r="B138" s="138"/>
      <c r="C138" s="139" t="s">
        <v>152</v>
      </c>
      <c r="D138" s="139" t="s">
        <v>112</v>
      </c>
      <c r="E138" s="140" t="s">
        <v>153</v>
      </c>
      <c r="F138" s="141" t="s">
        <v>154</v>
      </c>
      <c r="G138" s="142" t="s">
        <v>115</v>
      </c>
      <c r="H138" s="143">
        <v>3666</v>
      </c>
      <c r="I138" s="144"/>
      <c r="J138" s="144">
        <f>ROUND(I138*H138,2)</f>
        <v>0</v>
      </c>
      <c r="K138" s="145"/>
      <c r="L138" s="27"/>
      <c r="M138" s="146" t="s">
        <v>1</v>
      </c>
      <c r="N138" s="147" t="s">
        <v>42</v>
      </c>
      <c r="O138" s="148">
        <v>8.3000000000000004E-2</v>
      </c>
      <c r="P138" s="148">
        <f>O138*H138</f>
        <v>304.27800000000002</v>
      </c>
      <c r="Q138" s="148">
        <v>0.15559000000000001</v>
      </c>
      <c r="R138" s="148">
        <f>Q138*H138</f>
        <v>570.39294000000007</v>
      </c>
      <c r="S138" s="148">
        <v>0</v>
      </c>
      <c r="T138" s="149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116</v>
      </c>
      <c r="AT138" s="150" t="s">
        <v>112</v>
      </c>
      <c r="AU138" s="150" t="s">
        <v>117</v>
      </c>
      <c r="AY138" s="14" t="s">
        <v>109</v>
      </c>
      <c r="BE138" s="151">
        <f>IF(N138="základná",J138,0)</f>
        <v>0</v>
      </c>
      <c r="BF138" s="151">
        <f>IF(N138="znížená",J138,0)</f>
        <v>0</v>
      </c>
      <c r="BG138" s="151">
        <f>IF(N138="zákl. prenesená",J138,0)</f>
        <v>0</v>
      </c>
      <c r="BH138" s="151">
        <f>IF(N138="zníž. prenesená",J138,0)</f>
        <v>0</v>
      </c>
      <c r="BI138" s="151">
        <f>IF(N138="nulová",J138,0)</f>
        <v>0</v>
      </c>
      <c r="BJ138" s="14" t="s">
        <v>117</v>
      </c>
      <c r="BK138" s="151">
        <f>ROUND(I138*H138,2)</f>
        <v>0</v>
      </c>
      <c r="BL138" s="14" t="s">
        <v>116</v>
      </c>
      <c r="BM138" s="150" t="s">
        <v>155</v>
      </c>
    </row>
    <row r="139" spans="1:65" s="12" customFormat="1" ht="22.9" customHeight="1" x14ac:dyDescent="0.2">
      <c r="B139" s="126"/>
      <c r="D139" s="127" t="s">
        <v>75</v>
      </c>
      <c r="E139" s="136" t="s">
        <v>137</v>
      </c>
      <c r="F139" s="136" t="s">
        <v>138</v>
      </c>
      <c r="J139" s="137">
        <f>BK139</f>
        <v>0</v>
      </c>
      <c r="L139" s="126"/>
      <c r="M139" s="130"/>
      <c r="N139" s="131"/>
      <c r="O139" s="131"/>
      <c r="P139" s="132">
        <f>P140</f>
        <v>112.623</v>
      </c>
      <c r="Q139" s="131"/>
      <c r="R139" s="132">
        <f>R140</f>
        <v>12.84144</v>
      </c>
      <c r="S139" s="131"/>
      <c r="T139" s="133">
        <f>T140</f>
        <v>0</v>
      </c>
      <c r="AR139" s="127" t="s">
        <v>81</v>
      </c>
      <c r="AT139" s="134" t="s">
        <v>75</v>
      </c>
      <c r="AU139" s="134" t="s">
        <v>81</v>
      </c>
      <c r="AY139" s="127" t="s">
        <v>109</v>
      </c>
      <c r="BK139" s="135">
        <f>BK140</f>
        <v>0</v>
      </c>
    </row>
    <row r="140" spans="1:65" s="2" customFormat="1" ht="24.2" customHeight="1" x14ac:dyDescent="0.2">
      <c r="A140" s="26"/>
      <c r="B140" s="138"/>
      <c r="C140" s="139" t="s">
        <v>156</v>
      </c>
      <c r="D140" s="139" t="s">
        <v>112</v>
      </c>
      <c r="E140" s="140" t="s">
        <v>157</v>
      </c>
      <c r="F140" s="141" t="s">
        <v>158</v>
      </c>
      <c r="G140" s="142" t="s">
        <v>141</v>
      </c>
      <c r="H140" s="143">
        <v>31</v>
      </c>
      <c r="I140" s="144"/>
      <c r="J140" s="144">
        <f>ROUND(I140*H140,2)</f>
        <v>0</v>
      </c>
      <c r="K140" s="145"/>
      <c r="L140" s="27"/>
      <c r="M140" s="146" t="s">
        <v>1</v>
      </c>
      <c r="N140" s="147" t="s">
        <v>42</v>
      </c>
      <c r="O140" s="148">
        <v>3.633</v>
      </c>
      <c r="P140" s="148">
        <f>O140*H140</f>
        <v>112.623</v>
      </c>
      <c r="Q140" s="148">
        <v>0.41424</v>
      </c>
      <c r="R140" s="148">
        <f>Q140*H140</f>
        <v>12.84144</v>
      </c>
      <c r="S140" s="148">
        <v>0</v>
      </c>
      <c r="T140" s="149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116</v>
      </c>
      <c r="AT140" s="150" t="s">
        <v>112</v>
      </c>
      <c r="AU140" s="150" t="s">
        <v>117</v>
      </c>
      <c r="AY140" s="14" t="s">
        <v>109</v>
      </c>
      <c r="BE140" s="151">
        <f>IF(N140="základná",J140,0)</f>
        <v>0</v>
      </c>
      <c r="BF140" s="151">
        <f>IF(N140="znížená",J140,0)</f>
        <v>0</v>
      </c>
      <c r="BG140" s="151">
        <f>IF(N140="zákl. prenesená",J140,0)</f>
        <v>0</v>
      </c>
      <c r="BH140" s="151">
        <f>IF(N140="zníž. prenesená",J140,0)</f>
        <v>0</v>
      </c>
      <c r="BI140" s="151">
        <f>IF(N140="nulová",J140,0)</f>
        <v>0</v>
      </c>
      <c r="BJ140" s="14" t="s">
        <v>117</v>
      </c>
      <c r="BK140" s="151">
        <f>ROUND(I140*H140,2)</f>
        <v>0</v>
      </c>
      <c r="BL140" s="14" t="s">
        <v>116</v>
      </c>
      <c r="BM140" s="150" t="s">
        <v>159</v>
      </c>
    </row>
    <row r="141" spans="1:65" s="12" customFormat="1" ht="22.9" customHeight="1" x14ac:dyDescent="0.2">
      <c r="B141" s="126"/>
      <c r="D141" s="127" t="s">
        <v>75</v>
      </c>
      <c r="E141" s="136" t="s">
        <v>160</v>
      </c>
      <c r="F141" s="136" t="s">
        <v>161</v>
      </c>
      <c r="J141" s="137">
        <f>BK141</f>
        <v>0</v>
      </c>
      <c r="L141" s="126"/>
      <c r="M141" s="130"/>
      <c r="N141" s="131"/>
      <c r="O141" s="131"/>
      <c r="P141" s="132">
        <f>SUM(P142:P146)</f>
        <v>17.096461999999999</v>
      </c>
      <c r="Q141" s="131"/>
      <c r="R141" s="132">
        <f>SUM(R142:R146)</f>
        <v>0</v>
      </c>
      <c r="S141" s="131"/>
      <c r="T141" s="133">
        <f>SUM(T142:T146)</f>
        <v>0</v>
      </c>
      <c r="AR141" s="127" t="s">
        <v>81</v>
      </c>
      <c r="AT141" s="134" t="s">
        <v>75</v>
      </c>
      <c r="AU141" s="134" t="s">
        <v>81</v>
      </c>
      <c r="AY141" s="127" t="s">
        <v>109</v>
      </c>
      <c r="BK141" s="135">
        <f>SUM(BK142:BK146)</f>
        <v>0</v>
      </c>
    </row>
    <row r="142" spans="1:65" s="2" customFormat="1" ht="24.2" customHeight="1" x14ac:dyDescent="0.2">
      <c r="A142" s="26"/>
      <c r="B142" s="138"/>
      <c r="C142" s="139" t="s">
        <v>160</v>
      </c>
      <c r="D142" s="139" t="s">
        <v>112</v>
      </c>
      <c r="E142" s="140" t="s">
        <v>162</v>
      </c>
      <c r="F142" s="141" t="s">
        <v>163</v>
      </c>
      <c r="G142" s="142" t="s">
        <v>164</v>
      </c>
      <c r="H142" s="143">
        <v>32</v>
      </c>
      <c r="I142" s="144"/>
      <c r="J142" s="144">
        <f>ROUND(I142*H142,2)</f>
        <v>0</v>
      </c>
      <c r="K142" s="145"/>
      <c r="L142" s="27"/>
      <c r="M142" s="146" t="s">
        <v>1</v>
      </c>
      <c r="N142" s="147" t="s">
        <v>42</v>
      </c>
      <c r="O142" s="148">
        <v>0.14499999999999999</v>
      </c>
      <c r="P142" s="148">
        <f>O142*H142</f>
        <v>4.6399999999999997</v>
      </c>
      <c r="Q142" s="148">
        <v>0</v>
      </c>
      <c r="R142" s="148">
        <f>Q142*H142</f>
        <v>0</v>
      </c>
      <c r="S142" s="148">
        <v>0</v>
      </c>
      <c r="T142" s="149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116</v>
      </c>
      <c r="AT142" s="150" t="s">
        <v>112</v>
      </c>
      <c r="AU142" s="150" t="s">
        <v>117</v>
      </c>
      <c r="AY142" s="14" t="s">
        <v>109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4" t="s">
        <v>117</v>
      </c>
      <c r="BK142" s="151">
        <f>ROUND(I142*H142,2)</f>
        <v>0</v>
      </c>
      <c r="BL142" s="14" t="s">
        <v>116</v>
      </c>
      <c r="BM142" s="150" t="s">
        <v>165</v>
      </c>
    </row>
    <row r="143" spans="1:65" s="2" customFormat="1" ht="37.9" customHeight="1" x14ac:dyDescent="0.2">
      <c r="A143" s="26"/>
      <c r="B143" s="138"/>
      <c r="C143" s="139" t="s">
        <v>166</v>
      </c>
      <c r="D143" s="139" t="s">
        <v>112</v>
      </c>
      <c r="E143" s="140" t="s">
        <v>167</v>
      </c>
      <c r="F143" s="141" t="s">
        <v>168</v>
      </c>
      <c r="G143" s="142" t="s">
        <v>115</v>
      </c>
      <c r="H143" s="143">
        <v>4595</v>
      </c>
      <c r="I143" s="144"/>
      <c r="J143" s="144">
        <f>ROUND(I143*H143,2)</f>
        <v>0</v>
      </c>
      <c r="K143" s="145"/>
      <c r="L143" s="27"/>
      <c r="M143" s="146" t="s">
        <v>1</v>
      </c>
      <c r="N143" s="147" t="s">
        <v>42</v>
      </c>
      <c r="O143" s="148">
        <v>2.3999999999999998E-3</v>
      </c>
      <c r="P143" s="148">
        <f>O143*H143</f>
        <v>11.027999999999999</v>
      </c>
      <c r="Q143" s="148">
        <v>0</v>
      </c>
      <c r="R143" s="148">
        <f>Q143*H143</f>
        <v>0</v>
      </c>
      <c r="S143" s="148">
        <v>0</v>
      </c>
      <c r="T143" s="149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116</v>
      </c>
      <c r="AT143" s="150" t="s">
        <v>112</v>
      </c>
      <c r="AU143" s="150" t="s">
        <v>117</v>
      </c>
      <c r="AY143" s="14" t="s">
        <v>109</v>
      </c>
      <c r="BE143" s="151">
        <f>IF(N143="základná",J143,0)</f>
        <v>0</v>
      </c>
      <c r="BF143" s="151">
        <f>IF(N143="znížená",J143,0)</f>
        <v>0</v>
      </c>
      <c r="BG143" s="151">
        <f>IF(N143="zákl. prenesená",J143,0)</f>
        <v>0</v>
      </c>
      <c r="BH143" s="151">
        <f>IF(N143="zníž. prenesená",J143,0)</f>
        <v>0</v>
      </c>
      <c r="BI143" s="151">
        <f>IF(N143="nulová",J143,0)</f>
        <v>0</v>
      </c>
      <c r="BJ143" s="14" t="s">
        <v>117</v>
      </c>
      <c r="BK143" s="151">
        <f>ROUND(I143*H143,2)</f>
        <v>0</v>
      </c>
      <c r="BL143" s="14" t="s">
        <v>116</v>
      </c>
      <c r="BM143" s="150" t="s">
        <v>169</v>
      </c>
    </row>
    <row r="144" spans="1:65" s="2" customFormat="1" ht="24.2" customHeight="1" x14ac:dyDescent="0.2">
      <c r="A144" s="26"/>
      <c r="B144" s="138"/>
      <c r="C144" s="139" t="s">
        <v>170</v>
      </c>
      <c r="D144" s="139" t="s">
        <v>112</v>
      </c>
      <c r="E144" s="140" t="s">
        <v>171</v>
      </c>
      <c r="F144" s="141" t="s">
        <v>172</v>
      </c>
      <c r="G144" s="142" t="s">
        <v>173</v>
      </c>
      <c r="H144" s="143">
        <v>26.67</v>
      </c>
      <c r="I144" s="144"/>
      <c r="J144" s="144">
        <f>ROUND(I144*H144,2)</f>
        <v>0</v>
      </c>
      <c r="K144" s="145"/>
      <c r="L144" s="27"/>
      <c r="M144" s="146" t="s">
        <v>1</v>
      </c>
      <c r="N144" s="147" t="s">
        <v>42</v>
      </c>
      <c r="O144" s="148">
        <v>3.1E-2</v>
      </c>
      <c r="P144" s="148">
        <f>O144*H144</f>
        <v>0.82677</v>
      </c>
      <c r="Q144" s="148">
        <v>0</v>
      </c>
      <c r="R144" s="148">
        <f>Q144*H144</f>
        <v>0</v>
      </c>
      <c r="S144" s="148">
        <v>0</v>
      </c>
      <c r="T144" s="149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0" t="s">
        <v>116</v>
      </c>
      <c r="AT144" s="150" t="s">
        <v>112</v>
      </c>
      <c r="AU144" s="150" t="s">
        <v>117</v>
      </c>
      <c r="AY144" s="14" t="s">
        <v>109</v>
      </c>
      <c r="BE144" s="151">
        <f>IF(N144="základná",J144,0)</f>
        <v>0</v>
      </c>
      <c r="BF144" s="151">
        <f>IF(N144="znížená",J144,0)</f>
        <v>0</v>
      </c>
      <c r="BG144" s="151">
        <f>IF(N144="zákl. prenesená",J144,0)</f>
        <v>0</v>
      </c>
      <c r="BH144" s="151">
        <f>IF(N144="zníž. prenesená",J144,0)</f>
        <v>0</v>
      </c>
      <c r="BI144" s="151">
        <f>IF(N144="nulová",J144,0)</f>
        <v>0</v>
      </c>
      <c r="BJ144" s="14" t="s">
        <v>117</v>
      </c>
      <c r="BK144" s="151">
        <f>ROUND(I144*H144,2)</f>
        <v>0</v>
      </c>
      <c r="BL144" s="14" t="s">
        <v>116</v>
      </c>
      <c r="BM144" s="150" t="s">
        <v>174</v>
      </c>
    </row>
    <row r="145" spans="1:65" s="2" customFormat="1" ht="24.2" customHeight="1" x14ac:dyDescent="0.2">
      <c r="A145" s="26"/>
      <c r="B145" s="138"/>
      <c r="C145" s="139" t="s">
        <v>175</v>
      </c>
      <c r="D145" s="139" t="s">
        <v>112</v>
      </c>
      <c r="E145" s="140" t="s">
        <v>176</v>
      </c>
      <c r="F145" s="141" t="s">
        <v>177</v>
      </c>
      <c r="G145" s="142" t="s">
        <v>173</v>
      </c>
      <c r="H145" s="143">
        <v>6.6120000000000001</v>
      </c>
      <c r="I145" s="144"/>
      <c r="J145" s="144">
        <f>ROUND(I145*H145,2)</f>
        <v>0</v>
      </c>
      <c r="K145" s="145"/>
      <c r="L145" s="27"/>
      <c r="M145" s="146" t="s">
        <v>1</v>
      </c>
      <c r="N145" s="147" t="s">
        <v>42</v>
      </c>
      <c r="O145" s="148">
        <v>3.1E-2</v>
      </c>
      <c r="P145" s="148">
        <f>O145*H145</f>
        <v>0.20497200000000002</v>
      </c>
      <c r="Q145" s="148">
        <v>0</v>
      </c>
      <c r="R145" s="148">
        <f>Q145*H145</f>
        <v>0</v>
      </c>
      <c r="S145" s="148">
        <v>0</v>
      </c>
      <c r="T145" s="149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0" t="s">
        <v>116</v>
      </c>
      <c r="AT145" s="150" t="s">
        <v>112</v>
      </c>
      <c r="AU145" s="150" t="s">
        <v>117</v>
      </c>
      <c r="AY145" s="14" t="s">
        <v>109</v>
      </c>
      <c r="BE145" s="151">
        <f>IF(N145="základná",J145,0)</f>
        <v>0</v>
      </c>
      <c r="BF145" s="151">
        <f>IF(N145="znížená",J145,0)</f>
        <v>0</v>
      </c>
      <c r="BG145" s="151">
        <f>IF(N145="zákl. prenesená",J145,0)</f>
        <v>0</v>
      </c>
      <c r="BH145" s="151">
        <f>IF(N145="zníž. prenesená",J145,0)</f>
        <v>0</v>
      </c>
      <c r="BI145" s="151">
        <f>IF(N145="nulová",J145,0)</f>
        <v>0</v>
      </c>
      <c r="BJ145" s="14" t="s">
        <v>117</v>
      </c>
      <c r="BK145" s="151">
        <f>ROUND(I145*H145,2)</f>
        <v>0</v>
      </c>
      <c r="BL145" s="14" t="s">
        <v>116</v>
      </c>
      <c r="BM145" s="150" t="s">
        <v>178</v>
      </c>
    </row>
    <row r="146" spans="1:65" s="2" customFormat="1" ht="33" customHeight="1" x14ac:dyDescent="0.2">
      <c r="A146" s="26"/>
      <c r="B146" s="138"/>
      <c r="C146" s="139" t="s">
        <v>179</v>
      </c>
      <c r="D146" s="139" t="s">
        <v>112</v>
      </c>
      <c r="E146" s="140" t="s">
        <v>180</v>
      </c>
      <c r="F146" s="141" t="s">
        <v>181</v>
      </c>
      <c r="G146" s="142" t="s">
        <v>173</v>
      </c>
      <c r="H146" s="143">
        <v>66.12</v>
      </c>
      <c r="I146" s="144"/>
      <c r="J146" s="144">
        <f>ROUND(I146*H146,2)</f>
        <v>0</v>
      </c>
      <c r="K146" s="145"/>
      <c r="L146" s="27"/>
      <c r="M146" s="146" t="s">
        <v>1</v>
      </c>
      <c r="N146" s="147" t="s">
        <v>42</v>
      </c>
      <c r="O146" s="148">
        <v>6.0000000000000001E-3</v>
      </c>
      <c r="P146" s="148">
        <f>O146*H146</f>
        <v>0.39672000000000002</v>
      </c>
      <c r="Q146" s="148">
        <v>0</v>
      </c>
      <c r="R146" s="148">
        <f>Q146*H146</f>
        <v>0</v>
      </c>
      <c r="S146" s="148">
        <v>0</v>
      </c>
      <c r="T146" s="149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0" t="s">
        <v>116</v>
      </c>
      <c r="AT146" s="150" t="s">
        <v>112</v>
      </c>
      <c r="AU146" s="150" t="s">
        <v>117</v>
      </c>
      <c r="AY146" s="14" t="s">
        <v>109</v>
      </c>
      <c r="BE146" s="151">
        <f>IF(N146="základná",J146,0)</f>
        <v>0</v>
      </c>
      <c r="BF146" s="151">
        <f>IF(N146="znížená",J146,0)</f>
        <v>0</v>
      </c>
      <c r="BG146" s="151">
        <f>IF(N146="zákl. prenesená",J146,0)</f>
        <v>0</v>
      </c>
      <c r="BH146" s="151">
        <f>IF(N146="zníž. prenesená",J146,0)</f>
        <v>0</v>
      </c>
      <c r="BI146" s="151">
        <f>IF(N146="nulová",J146,0)</f>
        <v>0</v>
      </c>
      <c r="BJ146" s="14" t="s">
        <v>117</v>
      </c>
      <c r="BK146" s="151">
        <f>ROUND(I146*H146,2)</f>
        <v>0</v>
      </c>
      <c r="BL146" s="14" t="s">
        <v>116</v>
      </c>
      <c r="BM146" s="150" t="s">
        <v>182</v>
      </c>
    </row>
    <row r="147" spans="1:65" s="12" customFormat="1" ht="22.9" customHeight="1" x14ac:dyDescent="0.2">
      <c r="B147" s="126"/>
      <c r="D147" s="127" t="s">
        <v>75</v>
      </c>
      <c r="E147" s="136" t="s">
        <v>143</v>
      </c>
      <c r="F147" s="136" t="s">
        <v>144</v>
      </c>
      <c r="J147" s="137">
        <f>BK147</f>
        <v>0</v>
      </c>
      <c r="L147" s="126"/>
      <c r="M147" s="130"/>
      <c r="N147" s="131"/>
      <c r="O147" s="131"/>
      <c r="P147" s="132">
        <f>SUM(P148:P149)</f>
        <v>135.52598999999998</v>
      </c>
      <c r="Q147" s="131"/>
      <c r="R147" s="132">
        <f>SUM(R148:R149)</f>
        <v>0</v>
      </c>
      <c r="S147" s="131"/>
      <c r="T147" s="133">
        <f>SUM(T148:T149)</f>
        <v>0</v>
      </c>
      <c r="AR147" s="127" t="s">
        <v>81</v>
      </c>
      <c r="AT147" s="134" t="s">
        <v>75</v>
      </c>
      <c r="AU147" s="134" t="s">
        <v>81</v>
      </c>
      <c r="AY147" s="127" t="s">
        <v>109</v>
      </c>
      <c r="BK147" s="135">
        <f>SUM(BK148:BK149)</f>
        <v>0</v>
      </c>
    </row>
    <row r="148" spans="1:65" s="2" customFormat="1" ht="33" customHeight="1" x14ac:dyDescent="0.2">
      <c r="A148" s="26"/>
      <c r="B148" s="138"/>
      <c r="C148" s="139" t="s">
        <v>183</v>
      </c>
      <c r="D148" s="139" t="s">
        <v>112</v>
      </c>
      <c r="E148" s="140" t="s">
        <v>184</v>
      </c>
      <c r="F148" s="141" t="s">
        <v>185</v>
      </c>
      <c r="G148" s="142" t="s">
        <v>173</v>
      </c>
      <c r="H148" s="143">
        <v>778.88499999999999</v>
      </c>
      <c r="I148" s="144"/>
      <c r="J148" s="144">
        <f>ROUND(I148*H148,2)</f>
        <v>0</v>
      </c>
      <c r="K148" s="145"/>
      <c r="L148" s="27"/>
      <c r="M148" s="146" t="s">
        <v>1</v>
      </c>
      <c r="N148" s="147" t="s">
        <v>42</v>
      </c>
      <c r="O148" s="148">
        <v>0.03</v>
      </c>
      <c r="P148" s="148">
        <f>O148*H148</f>
        <v>23.36655</v>
      </c>
      <c r="Q148" s="148">
        <v>0</v>
      </c>
      <c r="R148" s="148">
        <f>Q148*H148</f>
        <v>0</v>
      </c>
      <c r="S148" s="148">
        <v>0</v>
      </c>
      <c r="T148" s="149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0" t="s">
        <v>116</v>
      </c>
      <c r="AT148" s="150" t="s">
        <v>112</v>
      </c>
      <c r="AU148" s="150" t="s">
        <v>117</v>
      </c>
      <c r="AY148" s="14" t="s">
        <v>109</v>
      </c>
      <c r="BE148" s="151">
        <f>IF(N148="základná",J148,0)</f>
        <v>0</v>
      </c>
      <c r="BF148" s="151">
        <f>IF(N148="znížená",J148,0)</f>
        <v>0</v>
      </c>
      <c r="BG148" s="151">
        <f>IF(N148="zákl. prenesená",J148,0)</f>
        <v>0</v>
      </c>
      <c r="BH148" s="151">
        <f>IF(N148="zníž. prenesená",J148,0)</f>
        <v>0</v>
      </c>
      <c r="BI148" s="151">
        <f>IF(N148="nulová",J148,0)</f>
        <v>0</v>
      </c>
      <c r="BJ148" s="14" t="s">
        <v>117</v>
      </c>
      <c r="BK148" s="151">
        <f>ROUND(I148*H148,2)</f>
        <v>0</v>
      </c>
      <c r="BL148" s="14" t="s">
        <v>116</v>
      </c>
      <c r="BM148" s="150" t="s">
        <v>186</v>
      </c>
    </row>
    <row r="149" spans="1:65" s="2" customFormat="1" ht="37.9" customHeight="1" x14ac:dyDescent="0.2">
      <c r="A149" s="26"/>
      <c r="B149" s="138"/>
      <c r="C149" s="139" t="s">
        <v>137</v>
      </c>
      <c r="D149" s="139" t="s">
        <v>112</v>
      </c>
      <c r="E149" s="140" t="s">
        <v>187</v>
      </c>
      <c r="F149" s="141" t="s">
        <v>188</v>
      </c>
      <c r="G149" s="142" t="s">
        <v>173</v>
      </c>
      <c r="H149" s="143">
        <v>6231.08</v>
      </c>
      <c r="I149" s="144"/>
      <c r="J149" s="144">
        <f>ROUND(I149*H149,2)</f>
        <v>0</v>
      </c>
      <c r="K149" s="145"/>
      <c r="L149" s="27"/>
      <c r="M149" s="152" t="s">
        <v>1</v>
      </c>
      <c r="N149" s="153" t="s">
        <v>42</v>
      </c>
      <c r="O149" s="154">
        <v>1.7999999999999999E-2</v>
      </c>
      <c r="P149" s="154">
        <f>O149*H149</f>
        <v>112.15943999999999</v>
      </c>
      <c r="Q149" s="154">
        <v>0</v>
      </c>
      <c r="R149" s="154">
        <f>Q149*H149</f>
        <v>0</v>
      </c>
      <c r="S149" s="154">
        <v>0</v>
      </c>
      <c r="T149" s="155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0" t="s">
        <v>116</v>
      </c>
      <c r="AT149" s="150" t="s">
        <v>112</v>
      </c>
      <c r="AU149" s="150" t="s">
        <v>117</v>
      </c>
      <c r="AY149" s="14" t="s">
        <v>109</v>
      </c>
      <c r="BE149" s="151">
        <f>IF(N149="základná",J149,0)</f>
        <v>0</v>
      </c>
      <c r="BF149" s="151">
        <f>IF(N149="znížená",J149,0)</f>
        <v>0</v>
      </c>
      <c r="BG149" s="151">
        <f>IF(N149="zákl. prenesená",J149,0)</f>
        <v>0</v>
      </c>
      <c r="BH149" s="151">
        <f>IF(N149="zníž. prenesená",J149,0)</f>
        <v>0</v>
      </c>
      <c r="BI149" s="151">
        <f>IF(N149="nulová",J149,0)</f>
        <v>0</v>
      </c>
      <c r="BJ149" s="14" t="s">
        <v>117</v>
      </c>
      <c r="BK149" s="151">
        <f>ROUND(I149*H149,2)</f>
        <v>0</v>
      </c>
      <c r="BL149" s="14" t="s">
        <v>116</v>
      </c>
      <c r="BM149" s="150" t="s">
        <v>189</v>
      </c>
    </row>
    <row r="150" spans="1:65" s="2" customFormat="1" ht="6.95" customHeight="1" x14ac:dyDescent="0.2">
      <c r="A150" s="26"/>
      <c r="B150" s="42"/>
      <c r="C150" s="43"/>
      <c r="D150" s="43"/>
      <c r="E150" s="43"/>
      <c r="F150" s="43"/>
      <c r="G150" s="43"/>
      <c r="H150" s="43"/>
      <c r="I150" s="43"/>
      <c r="J150" s="43"/>
      <c r="K150" s="43"/>
      <c r="L150" s="27"/>
      <c r="M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</row>
  </sheetData>
  <autoFilter ref="C121:K149"/>
  <mergeCells count="6">
    <mergeCell ref="E114:I114"/>
    <mergeCell ref="L2:V2"/>
    <mergeCell ref="E16:H16"/>
    <mergeCell ref="E25:H25"/>
    <mergeCell ref="E7:I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9h-MILO-11-2021-Vody - Op...</vt:lpstr>
      <vt:lpstr>'9h-MILO-11-2021-Vody - Op...'!Názvy_tlače</vt:lpstr>
      <vt:lpstr>'Rekapitulácia stavby'!Názvy_tlače</vt:lpstr>
      <vt:lpstr>'9h-MILO-11-2021-Vody - Op...'!Oblasť_tlače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dcterms:created xsi:type="dcterms:W3CDTF">2022-02-04T05:45:22Z</dcterms:created>
  <dcterms:modified xsi:type="dcterms:W3CDTF">2022-02-07T08:35:42Z</dcterms:modified>
</cp:coreProperties>
</file>