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zuzana.noskovicova\NZ_PC\14_VEREJNÉ OBSTARÁVANIE\2022_VEREJNÉ OBSTARÁVANIA\18_06_04_2022_DNS_Martinský_ Malý chodník, dokončenie urnových schránok\"/>
    </mc:Choice>
  </mc:AlternateContent>
  <xr:revisionPtr revIDLastSave="0" documentId="13_ncr:1_{288172FA-0C80-444A-B62E-F309F6F1D814}" xr6:coauthVersionLast="47" xr6:coauthVersionMax="47" xr10:uidLastSave="{00000000-0000-0000-0000-000000000000}"/>
  <bookViews>
    <workbookView xWindow="-120" yWindow="-120" windowWidth="29040" windowHeight="15060" activeTab="1" xr2:uid="{00000000-000D-0000-FFFF-FFFF00000000}"/>
  </bookViews>
  <sheets>
    <sheet name="Rekapitulácia stavby" sheetId="1" r:id="rId1"/>
    <sheet name="1 - SEKTOR - XXII  nové u..." sheetId="2" r:id="rId2"/>
  </sheets>
  <definedNames>
    <definedName name="_xlnm._FilterDatabase" localSheetId="1" hidden="1">'1 - SEKTOR - XXII  nové u...'!$C$128:$Q$279</definedName>
    <definedName name="_xlnm.Print_Titles" localSheetId="1">'1 - SEKTOR - XXII  nové u...'!$128:$128</definedName>
    <definedName name="_xlnm.Print_Titles" localSheetId="0">'Rekapitulácia stavby'!$85:$85</definedName>
    <definedName name="_xlnm.Print_Area" localSheetId="1">'1 - SEKTOR - XXII  nové u...'!$C$4:$Q$70,'1 - SEKTOR - XXII  nové u...'!$C$76:$Q$111,'1 - SEKTOR - XXII  nové u...'!$C$117:$Q$279</definedName>
    <definedName name="_xlnm.Print_Area" localSheetId="0">'Rekapitulácia stavby'!$C$4:$AP$70,'Rekapitulácia stavby'!$C$76:$AP$106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5" i="2" l="1"/>
  <c r="AY89" i="1"/>
  <c r="AX89" i="1"/>
  <c r="BI279" i="2"/>
  <c r="BH279" i="2"/>
  <c r="BG279" i="2"/>
  <c r="BE279" i="2"/>
  <c r="BK279" i="2"/>
  <c r="N279" i="2" s="1"/>
  <c r="BF279" i="2" s="1"/>
  <c r="BI278" i="2"/>
  <c r="BH278" i="2"/>
  <c r="BG278" i="2"/>
  <c r="BE278" i="2"/>
  <c r="BK278" i="2"/>
  <c r="N278" i="2" s="1"/>
  <c r="BF278" i="2" s="1"/>
  <c r="BI277" i="2"/>
  <c r="BH277" i="2"/>
  <c r="BG277" i="2"/>
  <c r="BE277" i="2"/>
  <c r="BK277" i="2"/>
  <c r="N277" i="2" s="1"/>
  <c r="BF277" i="2" s="1"/>
  <c r="BI276" i="2"/>
  <c r="BH276" i="2"/>
  <c r="BG276" i="2"/>
  <c r="BE276" i="2"/>
  <c r="BK276" i="2"/>
  <c r="N276" i="2" s="1"/>
  <c r="BF276" i="2" s="1"/>
  <c r="BI275" i="2"/>
  <c r="BH275" i="2"/>
  <c r="BG275" i="2"/>
  <c r="BE275" i="2"/>
  <c r="BK275" i="2"/>
  <c r="N275" i="2" s="1"/>
  <c r="BF275" i="2" s="1"/>
  <c r="BI272" i="2"/>
  <c r="BH272" i="2"/>
  <c r="BG272" i="2"/>
  <c r="BE272" i="2"/>
  <c r="AA272" i="2"/>
  <c r="Y272" i="2"/>
  <c r="W272" i="2"/>
  <c r="BK272" i="2"/>
  <c r="N272" i="2"/>
  <c r="BF272" i="2" s="1"/>
  <c r="BI270" i="2"/>
  <c r="BH270" i="2"/>
  <c r="BG270" i="2"/>
  <c r="BE270" i="2"/>
  <c r="AA270" i="2"/>
  <c r="Y270" i="2"/>
  <c r="W270" i="2"/>
  <c r="BK270" i="2"/>
  <c r="N270" i="2"/>
  <c r="BF270" i="2" s="1"/>
  <c r="BI268" i="2"/>
  <c r="BH268" i="2"/>
  <c r="BG268" i="2"/>
  <c r="BE268" i="2"/>
  <c r="AA268" i="2"/>
  <c r="Y268" i="2"/>
  <c r="W268" i="2"/>
  <c r="BK268" i="2"/>
  <c r="N268" i="2"/>
  <c r="BF268" i="2" s="1"/>
  <c r="BI266" i="2"/>
  <c r="BH266" i="2"/>
  <c r="BG266" i="2"/>
  <c r="BE266" i="2"/>
  <c r="AA266" i="2"/>
  <c r="Y266" i="2"/>
  <c r="W266" i="2"/>
  <c r="BK266" i="2"/>
  <c r="N266" i="2"/>
  <c r="BF266" i="2" s="1"/>
  <c r="BI264" i="2"/>
  <c r="BH264" i="2"/>
  <c r="BG264" i="2"/>
  <c r="BE264" i="2"/>
  <c r="AA264" i="2"/>
  <c r="Y264" i="2"/>
  <c r="W264" i="2"/>
  <c r="BK264" i="2"/>
  <c r="N264" i="2"/>
  <c r="BF264" i="2" s="1"/>
  <c r="BI262" i="2"/>
  <c r="BH262" i="2"/>
  <c r="BG262" i="2"/>
  <c r="BE262" i="2"/>
  <c r="AA262" i="2"/>
  <c r="Y262" i="2"/>
  <c r="W262" i="2"/>
  <c r="BK262" i="2"/>
  <c r="N262" i="2"/>
  <c r="BF262" i="2" s="1"/>
  <c r="BI260" i="2"/>
  <c r="BH260" i="2"/>
  <c r="BG260" i="2"/>
  <c r="BE260" i="2"/>
  <c r="AA260" i="2"/>
  <c r="Y260" i="2"/>
  <c r="W260" i="2"/>
  <c r="BK260" i="2"/>
  <c r="N260" i="2"/>
  <c r="BF260" i="2" s="1"/>
  <c r="BI258" i="2"/>
  <c r="BH258" i="2"/>
  <c r="BG258" i="2"/>
  <c r="BE258" i="2"/>
  <c r="AA258" i="2"/>
  <c r="Y258" i="2"/>
  <c r="W258" i="2"/>
  <c r="BK258" i="2"/>
  <c r="N258" i="2"/>
  <c r="BF258" i="2" s="1"/>
  <c r="BI257" i="2"/>
  <c r="BH257" i="2"/>
  <c r="BG257" i="2"/>
  <c r="BE257" i="2"/>
  <c r="AA257" i="2"/>
  <c r="Y257" i="2"/>
  <c r="W257" i="2"/>
  <c r="BK257" i="2"/>
  <c r="N257" i="2"/>
  <c r="BF257" i="2" s="1"/>
  <c r="BI253" i="2"/>
  <c r="BH253" i="2"/>
  <c r="BG253" i="2"/>
  <c r="BE253" i="2"/>
  <c r="AA253" i="2"/>
  <c r="Y253" i="2"/>
  <c r="W253" i="2"/>
  <c r="BK253" i="2"/>
  <c r="N253" i="2"/>
  <c r="BF253" i="2" s="1"/>
  <c r="BI250" i="2"/>
  <c r="BH250" i="2"/>
  <c r="BG250" i="2"/>
  <c r="BE250" i="2"/>
  <c r="AA250" i="2"/>
  <c r="AA249" i="2" s="1"/>
  <c r="Y250" i="2"/>
  <c r="Y249" i="2" s="1"/>
  <c r="W250" i="2"/>
  <c r="W249" i="2" s="1"/>
  <c r="BK250" i="2"/>
  <c r="BK249" i="2" s="1"/>
  <c r="N249" i="2" s="1"/>
  <c r="N97" i="2" s="1"/>
  <c r="N250" i="2"/>
  <c r="BF250" i="2" s="1"/>
  <c r="BI247" i="2"/>
  <c r="BH247" i="2"/>
  <c r="BG247" i="2"/>
  <c r="BE247" i="2"/>
  <c r="AA247" i="2"/>
  <c r="Y247" i="2"/>
  <c r="W247" i="2"/>
  <c r="BK247" i="2"/>
  <c r="N247" i="2"/>
  <c r="BF247" i="2" s="1"/>
  <c r="BI243" i="2"/>
  <c r="BH243" i="2"/>
  <c r="BG243" i="2"/>
  <c r="BE243" i="2"/>
  <c r="AA243" i="2"/>
  <c r="Y243" i="2"/>
  <c r="W243" i="2"/>
  <c r="BK243" i="2"/>
  <c r="N243" i="2"/>
  <c r="BF243" i="2" s="1"/>
  <c r="BI242" i="2"/>
  <c r="BH242" i="2"/>
  <c r="BG242" i="2"/>
  <c r="BE242" i="2"/>
  <c r="AA242" i="2"/>
  <c r="Y242" i="2"/>
  <c r="W242" i="2"/>
  <c r="BK242" i="2"/>
  <c r="N242" i="2"/>
  <c r="BF242" i="2" s="1"/>
  <c r="BI241" i="2"/>
  <c r="BH241" i="2"/>
  <c r="BG241" i="2"/>
  <c r="BE241" i="2"/>
  <c r="AA241" i="2"/>
  <c r="Y241" i="2"/>
  <c r="W241" i="2"/>
  <c r="BK241" i="2"/>
  <c r="N241" i="2"/>
  <c r="BF241" i="2"/>
  <c r="BI240" i="2"/>
  <c r="BH240" i="2"/>
  <c r="BG240" i="2"/>
  <c r="BE240" i="2"/>
  <c r="AA240" i="2"/>
  <c r="Y240" i="2"/>
  <c r="W240" i="2"/>
  <c r="BK240" i="2"/>
  <c r="N240" i="2"/>
  <c r="BF240" i="2" s="1"/>
  <c r="BI238" i="2"/>
  <c r="BH238" i="2"/>
  <c r="BG238" i="2"/>
  <c r="BE238" i="2"/>
  <c r="AA238" i="2"/>
  <c r="Y238" i="2"/>
  <c r="W238" i="2"/>
  <c r="BK238" i="2"/>
  <c r="N238" i="2"/>
  <c r="BF238" i="2" s="1"/>
  <c r="BI236" i="2"/>
  <c r="BH236" i="2"/>
  <c r="BG236" i="2"/>
  <c r="BE236" i="2"/>
  <c r="AA236" i="2"/>
  <c r="Y236" i="2"/>
  <c r="W236" i="2"/>
  <c r="BK236" i="2"/>
  <c r="N236" i="2"/>
  <c r="BF236" i="2" s="1"/>
  <c r="BI235" i="2"/>
  <c r="BH235" i="2"/>
  <c r="BG235" i="2"/>
  <c r="BE235" i="2"/>
  <c r="AA235" i="2"/>
  <c r="Y235" i="2"/>
  <c r="W235" i="2"/>
  <c r="BK235" i="2"/>
  <c r="N235" i="2"/>
  <c r="BF235" i="2" s="1"/>
  <c r="BI233" i="2"/>
  <c r="BH233" i="2"/>
  <c r="BG233" i="2"/>
  <c r="BE233" i="2"/>
  <c r="AA233" i="2"/>
  <c r="Y233" i="2"/>
  <c r="W233" i="2"/>
  <c r="BK233" i="2"/>
  <c r="N233" i="2"/>
  <c r="BF233" i="2" s="1"/>
  <c r="BI232" i="2"/>
  <c r="BH232" i="2"/>
  <c r="BG232" i="2"/>
  <c r="BE232" i="2"/>
  <c r="AA232" i="2"/>
  <c r="Y232" i="2"/>
  <c r="W232" i="2"/>
  <c r="BK232" i="2"/>
  <c r="N232" i="2"/>
  <c r="BF232" i="2"/>
  <c r="BI228" i="2"/>
  <c r="BH228" i="2"/>
  <c r="BG228" i="2"/>
  <c r="BE228" i="2"/>
  <c r="AA228" i="2"/>
  <c r="Y228" i="2"/>
  <c r="W228" i="2"/>
  <c r="BK228" i="2"/>
  <c r="N228" i="2"/>
  <c r="BF228" i="2" s="1"/>
  <c r="BI226" i="2"/>
  <c r="BH226" i="2"/>
  <c r="BG226" i="2"/>
  <c r="BE226" i="2"/>
  <c r="AA226" i="2"/>
  <c r="Y226" i="2"/>
  <c r="W226" i="2"/>
  <c r="BK226" i="2"/>
  <c r="N226" i="2"/>
  <c r="BF226" i="2" s="1"/>
  <c r="BI224" i="2"/>
  <c r="BH224" i="2"/>
  <c r="BG224" i="2"/>
  <c r="BE224" i="2"/>
  <c r="AA224" i="2"/>
  <c r="Y224" i="2"/>
  <c r="W224" i="2"/>
  <c r="BK224" i="2"/>
  <c r="N224" i="2"/>
  <c r="BF224" i="2" s="1"/>
  <c r="BI222" i="2"/>
  <c r="BH222" i="2"/>
  <c r="BG222" i="2"/>
  <c r="BE222" i="2"/>
  <c r="AA222" i="2"/>
  <c r="Y222" i="2"/>
  <c r="W222" i="2"/>
  <c r="BK222" i="2"/>
  <c r="N222" i="2"/>
  <c r="BF222" i="2" s="1"/>
  <c r="BI220" i="2"/>
  <c r="BH220" i="2"/>
  <c r="BG220" i="2"/>
  <c r="BE220" i="2"/>
  <c r="AA220" i="2"/>
  <c r="Y220" i="2"/>
  <c r="W220" i="2"/>
  <c r="BK220" i="2"/>
  <c r="N220" i="2"/>
  <c r="BF220" i="2" s="1"/>
  <c r="BI217" i="2"/>
  <c r="BH217" i="2"/>
  <c r="BG217" i="2"/>
  <c r="BE217" i="2"/>
  <c r="AA217" i="2"/>
  <c r="Y217" i="2"/>
  <c r="W217" i="2"/>
  <c r="BK217" i="2"/>
  <c r="N217" i="2"/>
  <c r="BF217" i="2" s="1"/>
  <c r="BI215" i="2"/>
  <c r="BH215" i="2"/>
  <c r="BG215" i="2"/>
  <c r="BE215" i="2"/>
  <c r="AA215" i="2"/>
  <c r="Y215" i="2"/>
  <c r="W215" i="2"/>
  <c r="BK215" i="2"/>
  <c r="N215" i="2"/>
  <c r="BF215" i="2" s="1"/>
  <c r="BI213" i="2"/>
  <c r="BH213" i="2"/>
  <c r="BG213" i="2"/>
  <c r="BE213" i="2"/>
  <c r="AA213" i="2"/>
  <c r="Y213" i="2"/>
  <c r="W213" i="2"/>
  <c r="BK213" i="2"/>
  <c r="N213" i="2"/>
  <c r="BF213" i="2" s="1"/>
  <c r="BI211" i="2"/>
  <c r="BH211" i="2"/>
  <c r="BG211" i="2"/>
  <c r="BE211" i="2"/>
  <c r="AA211" i="2"/>
  <c r="Y211" i="2"/>
  <c r="W211" i="2"/>
  <c r="BK211" i="2"/>
  <c r="N211" i="2"/>
  <c r="BF211" i="2" s="1"/>
  <c r="BI209" i="2"/>
  <c r="BH209" i="2"/>
  <c r="BG209" i="2"/>
  <c r="BE209" i="2"/>
  <c r="AA209" i="2"/>
  <c r="Y209" i="2"/>
  <c r="W209" i="2"/>
  <c r="BK209" i="2"/>
  <c r="N209" i="2"/>
  <c r="BF209" i="2" s="1"/>
  <c r="BI207" i="2"/>
  <c r="BH207" i="2"/>
  <c r="BG207" i="2"/>
  <c r="BE207" i="2"/>
  <c r="AA207" i="2"/>
  <c r="Y207" i="2"/>
  <c r="W207" i="2"/>
  <c r="BK207" i="2"/>
  <c r="N207" i="2"/>
  <c r="BF207" i="2" s="1"/>
  <c r="BI205" i="2"/>
  <c r="BH205" i="2"/>
  <c r="BG205" i="2"/>
  <c r="BE205" i="2"/>
  <c r="AA205" i="2"/>
  <c r="Y205" i="2"/>
  <c r="W205" i="2"/>
  <c r="BK205" i="2"/>
  <c r="N205" i="2"/>
  <c r="BF205" i="2" s="1"/>
  <c r="BI203" i="2"/>
  <c r="BH203" i="2"/>
  <c r="BG203" i="2"/>
  <c r="BE203" i="2"/>
  <c r="AA203" i="2"/>
  <c r="Y203" i="2"/>
  <c r="W203" i="2"/>
  <c r="BK203" i="2"/>
  <c r="N203" i="2"/>
  <c r="BF203" i="2" s="1"/>
  <c r="BI200" i="2"/>
  <c r="BH200" i="2"/>
  <c r="BG200" i="2"/>
  <c r="BE200" i="2"/>
  <c r="AA200" i="2"/>
  <c r="Y200" i="2"/>
  <c r="W200" i="2"/>
  <c r="BK200" i="2"/>
  <c r="N200" i="2"/>
  <c r="BF200" i="2"/>
  <c r="BI199" i="2"/>
  <c r="BH199" i="2"/>
  <c r="BG199" i="2"/>
  <c r="BE199" i="2"/>
  <c r="AA199" i="2"/>
  <c r="Y199" i="2"/>
  <c r="W199" i="2"/>
  <c r="BK199" i="2"/>
  <c r="N199" i="2"/>
  <c r="BF199" i="2" s="1"/>
  <c r="BI195" i="2"/>
  <c r="BH195" i="2"/>
  <c r="BG195" i="2"/>
  <c r="BE195" i="2"/>
  <c r="AA195" i="2"/>
  <c r="Y195" i="2"/>
  <c r="W195" i="2"/>
  <c r="BK195" i="2"/>
  <c r="N195" i="2"/>
  <c r="BF195" i="2" s="1"/>
  <c r="BI190" i="2"/>
  <c r="BH190" i="2"/>
  <c r="BG190" i="2"/>
  <c r="BE190" i="2"/>
  <c r="AA190" i="2"/>
  <c r="Y190" i="2"/>
  <c r="W190" i="2"/>
  <c r="BK190" i="2"/>
  <c r="N190" i="2"/>
  <c r="BF190" i="2" s="1"/>
  <c r="BI188" i="2"/>
  <c r="BH188" i="2"/>
  <c r="BG188" i="2"/>
  <c r="BE188" i="2"/>
  <c r="AA188" i="2"/>
  <c r="Y188" i="2"/>
  <c r="W188" i="2"/>
  <c r="BK188" i="2"/>
  <c r="N188" i="2"/>
  <c r="BF188" i="2" s="1"/>
  <c r="BI186" i="2"/>
  <c r="BH186" i="2"/>
  <c r="BG186" i="2"/>
  <c r="BE186" i="2"/>
  <c r="AA186" i="2"/>
  <c r="Y186" i="2"/>
  <c r="W186" i="2"/>
  <c r="BK186" i="2"/>
  <c r="N186" i="2"/>
  <c r="BF186" i="2" s="1"/>
  <c r="BI184" i="2"/>
  <c r="BH184" i="2"/>
  <c r="BG184" i="2"/>
  <c r="BE184" i="2"/>
  <c r="AA184" i="2"/>
  <c r="Y184" i="2"/>
  <c r="W184" i="2"/>
  <c r="BK184" i="2"/>
  <c r="N184" i="2"/>
  <c r="BF184" i="2" s="1"/>
  <c r="BI182" i="2"/>
  <c r="BH182" i="2"/>
  <c r="BG182" i="2"/>
  <c r="BE182" i="2"/>
  <c r="AA182" i="2"/>
  <c r="Y182" i="2"/>
  <c r="W182" i="2"/>
  <c r="BK182" i="2"/>
  <c r="N182" i="2"/>
  <c r="BF182" i="2" s="1"/>
  <c r="BI180" i="2"/>
  <c r="BH180" i="2"/>
  <c r="BG180" i="2"/>
  <c r="BE180" i="2"/>
  <c r="AA180" i="2"/>
  <c r="Y180" i="2"/>
  <c r="W180" i="2"/>
  <c r="BK180" i="2"/>
  <c r="N180" i="2"/>
  <c r="BF180" i="2" s="1"/>
  <c r="BI178" i="2"/>
  <c r="BH178" i="2"/>
  <c r="BG178" i="2"/>
  <c r="BE178" i="2"/>
  <c r="AA178" i="2"/>
  <c r="Y178" i="2"/>
  <c r="W178" i="2"/>
  <c r="BK178" i="2"/>
  <c r="N178" i="2"/>
  <c r="BF178" i="2" s="1"/>
  <c r="BI175" i="2"/>
  <c r="BH175" i="2"/>
  <c r="BG175" i="2"/>
  <c r="BE175" i="2"/>
  <c r="AA175" i="2"/>
  <c r="Y175" i="2"/>
  <c r="W175" i="2"/>
  <c r="BK175" i="2"/>
  <c r="N175" i="2"/>
  <c r="BF175" i="2" s="1"/>
  <c r="BI173" i="2"/>
  <c r="BH173" i="2"/>
  <c r="BG173" i="2"/>
  <c r="BE173" i="2"/>
  <c r="AA173" i="2"/>
  <c r="Y173" i="2"/>
  <c r="W173" i="2"/>
  <c r="BK173" i="2"/>
  <c r="N173" i="2"/>
  <c r="BF173" i="2" s="1"/>
  <c r="BI171" i="2"/>
  <c r="BH171" i="2"/>
  <c r="BG171" i="2"/>
  <c r="BE171" i="2"/>
  <c r="AA171" i="2"/>
  <c r="Y171" i="2"/>
  <c r="W171" i="2"/>
  <c r="BK171" i="2"/>
  <c r="N171" i="2"/>
  <c r="BF171" i="2" s="1"/>
  <c r="BI168" i="2"/>
  <c r="BH168" i="2"/>
  <c r="BG168" i="2"/>
  <c r="BE168" i="2"/>
  <c r="AA168" i="2"/>
  <c r="Y168" i="2"/>
  <c r="W168" i="2"/>
  <c r="BK168" i="2"/>
  <c r="N168" i="2"/>
  <c r="BF168" i="2" s="1"/>
  <c r="BI165" i="2"/>
  <c r="BH165" i="2"/>
  <c r="BG165" i="2"/>
  <c r="BE165" i="2"/>
  <c r="AA165" i="2"/>
  <c r="Y165" i="2"/>
  <c r="W165" i="2"/>
  <c r="BK165" i="2"/>
  <c r="N165" i="2"/>
  <c r="BF165" i="2" s="1"/>
  <c r="BI164" i="2"/>
  <c r="BH164" i="2"/>
  <c r="BG164" i="2"/>
  <c r="BE164" i="2"/>
  <c r="AA164" i="2"/>
  <c r="Y164" i="2"/>
  <c r="W164" i="2"/>
  <c r="BK164" i="2"/>
  <c r="N164" i="2"/>
  <c r="BF164" i="2" s="1"/>
  <c r="BI153" i="2"/>
  <c r="BH153" i="2"/>
  <c r="BG153" i="2"/>
  <c r="BE153" i="2"/>
  <c r="AA153" i="2"/>
  <c r="Y153" i="2"/>
  <c r="W153" i="2"/>
  <c r="BK153" i="2"/>
  <c r="N153" i="2"/>
  <c r="BF153" i="2" s="1"/>
  <c r="BI152" i="2"/>
  <c r="BH152" i="2"/>
  <c r="BG152" i="2"/>
  <c r="BE152" i="2"/>
  <c r="AA152" i="2"/>
  <c r="Y152" i="2"/>
  <c r="W152" i="2"/>
  <c r="BK152" i="2"/>
  <c r="N152" i="2"/>
  <c r="BF152" i="2" s="1"/>
  <c r="BI146" i="2"/>
  <c r="BH146" i="2"/>
  <c r="BG146" i="2"/>
  <c r="BE146" i="2"/>
  <c r="AA146" i="2"/>
  <c r="Y146" i="2"/>
  <c r="W146" i="2"/>
  <c r="BK146" i="2"/>
  <c r="N146" i="2"/>
  <c r="BF146" i="2" s="1"/>
  <c r="BI145" i="2"/>
  <c r="BH145" i="2"/>
  <c r="BG145" i="2"/>
  <c r="BE145" i="2"/>
  <c r="AA145" i="2"/>
  <c r="Y145" i="2"/>
  <c r="W145" i="2"/>
  <c r="BK145" i="2"/>
  <c r="N145" i="2"/>
  <c r="BF145" i="2"/>
  <c r="BI140" i="2"/>
  <c r="BH140" i="2"/>
  <c r="BG140" i="2"/>
  <c r="BE140" i="2"/>
  <c r="AA140" i="2"/>
  <c r="Y140" i="2"/>
  <c r="W140" i="2"/>
  <c r="BK140" i="2"/>
  <c r="N140" i="2"/>
  <c r="BF140" i="2" s="1"/>
  <c r="BI138" i="2"/>
  <c r="BH138" i="2"/>
  <c r="BG138" i="2"/>
  <c r="BE138" i="2"/>
  <c r="AA138" i="2"/>
  <c r="Y138" i="2"/>
  <c r="W138" i="2"/>
  <c r="BK138" i="2"/>
  <c r="N138" i="2"/>
  <c r="BF138" i="2" s="1"/>
  <c r="BI136" i="2"/>
  <c r="BH136" i="2"/>
  <c r="BG136" i="2"/>
  <c r="BE136" i="2"/>
  <c r="AA136" i="2"/>
  <c r="Y136" i="2"/>
  <c r="W136" i="2"/>
  <c r="BK136" i="2"/>
  <c r="N136" i="2"/>
  <c r="BF136" i="2"/>
  <c r="BI134" i="2"/>
  <c r="BH134" i="2"/>
  <c r="BG134" i="2"/>
  <c r="BE134" i="2"/>
  <c r="AA134" i="2"/>
  <c r="Y134" i="2"/>
  <c r="W134" i="2"/>
  <c r="BK134" i="2"/>
  <c r="N134" i="2"/>
  <c r="BF134" i="2" s="1"/>
  <c r="BI132" i="2"/>
  <c r="BH132" i="2"/>
  <c r="BG132" i="2"/>
  <c r="BE132" i="2"/>
  <c r="AA132" i="2"/>
  <c r="Y132" i="2"/>
  <c r="W132" i="2"/>
  <c r="BK132" i="2"/>
  <c r="N132" i="2"/>
  <c r="BF132" i="2" s="1"/>
  <c r="F125" i="2"/>
  <c r="F123" i="2"/>
  <c r="F121" i="2"/>
  <c r="BI109" i="2"/>
  <c r="BH109" i="2"/>
  <c r="BG109" i="2"/>
  <c r="BE109" i="2"/>
  <c r="BI108" i="2"/>
  <c r="BH108" i="2"/>
  <c r="BG108" i="2"/>
  <c r="BE108" i="2"/>
  <c r="BI107" i="2"/>
  <c r="BH107" i="2"/>
  <c r="BG107" i="2"/>
  <c r="BE107" i="2"/>
  <c r="BI106" i="2"/>
  <c r="BH106" i="2"/>
  <c r="BG106" i="2"/>
  <c r="BE106" i="2"/>
  <c r="BI105" i="2"/>
  <c r="BH105" i="2"/>
  <c r="BG105" i="2"/>
  <c r="BE105" i="2"/>
  <c r="BI104" i="2"/>
  <c r="BH104" i="2"/>
  <c r="BG104" i="2"/>
  <c r="BE104" i="2"/>
  <c r="M85" i="2"/>
  <c r="M84" i="2"/>
  <c r="F84" i="2"/>
  <c r="F82" i="2"/>
  <c r="F80" i="2"/>
  <c r="O16" i="2"/>
  <c r="E16" i="2"/>
  <c r="F85" i="2" s="1"/>
  <c r="O15" i="2"/>
  <c r="O10" i="2"/>
  <c r="M82" i="2" s="1"/>
  <c r="F6" i="2"/>
  <c r="F119" i="2" s="1"/>
  <c r="CK104" i="1"/>
  <c r="CJ104" i="1"/>
  <c r="CI104" i="1"/>
  <c r="CC104" i="1"/>
  <c r="CH104" i="1"/>
  <c r="CB104" i="1"/>
  <c r="CG104" i="1"/>
  <c r="CA104" i="1"/>
  <c r="CF104" i="1"/>
  <c r="BZ104" i="1"/>
  <c r="CE104" i="1"/>
  <c r="CK103" i="1"/>
  <c r="CJ103" i="1"/>
  <c r="CI103" i="1"/>
  <c r="CC103" i="1"/>
  <c r="CH103" i="1"/>
  <c r="CB103" i="1"/>
  <c r="CG103" i="1"/>
  <c r="CA103" i="1"/>
  <c r="CF103" i="1"/>
  <c r="BZ103" i="1"/>
  <c r="CE103" i="1"/>
  <c r="CK102" i="1"/>
  <c r="CJ102" i="1"/>
  <c r="CI102" i="1"/>
  <c r="CC102" i="1"/>
  <c r="CH102" i="1"/>
  <c r="CB102" i="1"/>
  <c r="CG102" i="1"/>
  <c r="CA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CK97" i="1"/>
  <c r="CJ97" i="1"/>
  <c r="CI97" i="1"/>
  <c r="CH97" i="1"/>
  <c r="CG97" i="1"/>
  <c r="CF97" i="1"/>
  <c r="BZ97" i="1"/>
  <c r="CE97" i="1"/>
  <c r="CK96" i="1"/>
  <c r="CJ96" i="1"/>
  <c r="CI96" i="1"/>
  <c r="CH96" i="1"/>
  <c r="CG96" i="1"/>
  <c r="CF96" i="1"/>
  <c r="BZ96" i="1"/>
  <c r="CE96" i="1"/>
  <c r="CK95" i="1"/>
  <c r="CJ95" i="1"/>
  <c r="CI95" i="1"/>
  <c r="CH95" i="1"/>
  <c r="CG95" i="1"/>
  <c r="CF95" i="1"/>
  <c r="BZ95" i="1"/>
  <c r="CE95" i="1"/>
  <c r="CK94" i="1"/>
  <c r="CJ94" i="1"/>
  <c r="CI94" i="1"/>
  <c r="CH94" i="1"/>
  <c r="CG94" i="1"/>
  <c r="CF94" i="1"/>
  <c r="BZ94" i="1"/>
  <c r="CE94" i="1"/>
  <c r="CK93" i="1"/>
  <c r="CJ93" i="1"/>
  <c r="CI93" i="1"/>
  <c r="CH93" i="1"/>
  <c r="CG93" i="1"/>
  <c r="CF93" i="1"/>
  <c r="BZ93" i="1"/>
  <c r="CE93" i="1"/>
  <c r="CK92" i="1"/>
  <c r="CJ92" i="1"/>
  <c r="CI92" i="1"/>
  <c r="CH92" i="1"/>
  <c r="CG92" i="1"/>
  <c r="CF92" i="1"/>
  <c r="BZ92" i="1"/>
  <c r="CE92" i="1"/>
  <c r="L83" i="1"/>
  <c r="AM82" i="1"/>
  <c r="L82" i="1"/>
  <c r="L80" i="1"/>
  <c r="L78" i="1"/>
  <c r="BK202" i="2" l="1"/>
  <c r="N202" i="2" s="1"/>
  <c r="N93" i="2" s="1"/>
  <c r="Y219" i="2"/>
  <c r="W206" i="2"/>
  <c r="BK274" i="2"/>
  <c r="N274" i="2" s="1"/>
  <c r="N101" i="2" s="1"/>
  <c r="AA219" i="2"/>
  <c r="Y259" i="2"/>
  <c r="W202" i="2"/>
  <c r="Y202" i="2"/>
  <c r="BK252" i="2"/>
  <c r="N252" i="2" s="1"/>
  <c r="N99" i="2" s="1"/>
  <c r="AA252" i="2"/>
  <c r="W252" i="2"/>
  <c r="W227" i="2"/>
  <c r="AA227" i="2"/>
  <c r="Y227" i="2"/>
  <c r="W219" i="2"/>
  <c r="BK219" i="2"/>
  <c r="N219" i="2" s="1"/>
  <c r="N95" i="2" s="1"/>
  <c r="AA206" i="2"/>
  <c r="Y206" i="2"/>
  <c r="BK206" i="2"/>
  <c r="N206" i="2" s="1"/>
  <c r="N94" i="2" s="1"/>
  <c r="W177" i="2"/>
  <c r="AA177" i="2"/>
  <c r="BK177" i="2"/>
  <c r="N177" i="2" s="1"/>
  <c r="N92" i="2" s="1"/>
  <c r="Y177" i="2"/>
  <c r="Y131" i="2"/>
  <c r="BK131" i="2"/>
  <c r="N131" i="2" s="1"/>
  <c r="N91" i="2" s="1"/>
  <c r="W131" i="2"/>
  <c r="AA131" i="2"/>
  <c r="W259" i="2"/>
  <c r="AA259" i="2"/>
  <c r="BK259" i="2"/>
  <c r="N259" i="2" s="1"/>
  <c r="N100" i="2" s="1"/>
  <c r="Y252" i="2"/>
  <c r="Y251" i="2" s="1"/>
  <c r="BK227" i="2"/>
  <c r="N227" i="2" s="1"/>
  <c r="N96" i="2" s="1"/>
  <c r="AA202" i="2"/>
  <c r="H35" i="2"/>
  <c r="BB89" i="1" s="1"/>
  <c r="BB88" i="1" s="1"/>
  <c r="BB87" i="1" s="1"/>
  <c r="H37" i="2"/>
  <c r="BD89" i="1" s="1"/>
  <c r="BD88" i="1" s="1"/>
  <c r="BD87" i="1" s="1"/>
  <c r="W35" i="1" s="1"/>
  <c r="F126" i="2"/>
  <c r="M33" i="2"/>
  <c r="AV89" i="1" s="1"/>
  <c r="H36" i="2"/>
  <c r="BC89" i="1" s="1"/>
  <c r="BC88" i="1" s="1"/>
  <c r="BC87" i="1" s="1"/>
  <c r="H33" i="2"/>
  <c r="AZ89" i="1" s="1"/>
  <c r="AZ88" i="1" s="1"/>
  <c r="F78" i="2"/>
  <c r="W251" i="2" l="1"/>
  <c r="AA251" i="2"/>
  <c r="W130" i="2"/>
  <c r="Y130" i="2"/>
  <c r="Y129" i="2" s="1"/>
  <c r="AA130" i="2"/>
  <c r="BK251" i="2"/>
  <c r="N251" i="2" s="1"/>
  <c r="N98" i="2" s="1"/>
  <c r="BK130" i="2"/>
  <c r="N130" i="2" s="1"/>
  <c r="N90" i="2" s="1"/>
  <c r="AX88" i="1"/>
  <c r="AY88" i="1"/>
  <c r="AY87" i="1"/>
  <c r="W34" i="1"/>
  <c r="AZ87" i="1"/>
  <c r="AV88" i="1"/>
  <c r="W33" i="1"/>
  <c r="AX87" i="1"/>
  <c r="W129" i="2" l="1"/>
  <c r="AU89" i="1" s="1"/>
  <c r="AU88" i="1" s="1"/>
  <c r="AU87" i="1" s="1"/>
  <c r="AA129" i="2"/>
  <c r="BK129" i="2"/>
  <c r="N129" i="2" s="1"/>
  <c r="N89" i="2" s="1"/>
  <c r="N107" i="2" s="1"/>
  <c r="BF107" i="2" s="1"/>
  <c r="AV87" i="1"/>
  <c r="N109" i="2" l="1"/>
  <c r="BF109" i="2" s="1"/>
  <c r="M28" i="2"/>
  <c r="N106" i="2"/>
  <c r="BF106" i="2" s="1"/>
  <c r="N108" i="2"/>
  <c r="BF108" i="2" s="1"/>
  <c r="N104" i="2"/>
  <c r="N105" i="2"/>
  <c r="BF105" i="2" s="1"/>
  <c r="N103" i="2" l="1"/>
  <c r="M29" i="2" s="1"/>
  <c r="BF104" i="2"/>
  <c r="M34" i="2" s="1"/>
  <c r="AW89" i="1" s="1"/>
  <c r="AT89" i="1" s="1"/>
  <c r="L111" i="2" l="1"/>
  <c r="H34" i="2"/>
  <c r="BA89" i="1" s="1"/>
  <c r="BA88" i="1" s="1"/>
  <c r="AW88" i="1" s="1"/>
  <c r="AT88" i="1" s="1"/>
  <c r="AS89" i="1"/>
  <c r="AS88" i="1" s="1"/>
  <c r="AS87" i="1" s="1"/>
  <c r="M31" i="2"/>
  <c r="BA87" i="1" l="1"/>
  <c r="W32" i="1" s="1"/>
  <c r="AG89" i="1"/>
  <c r="L39" i="2"/>
  <c r="AW87" i="1" l="1"/>
  <c r="AK32" i="1" s="1"/>
  <c r="AG88" i="1"/>
  <c r="AN89" i="1"/>
  <c r="AT87" i="1" l="1"/>
  <c r="AN88" i="1"/>
  <c r="AG87" i="1"/>
  <c r="AG103" i="1" l="1"/>
  <c r="AG99" i="1"/>
  <c r="AG95" i="1"/>
  <c r="AG102" i="1"/>
  <c r="AG98" i="1"/>
  <c r="AG94" i="1"/>
  <c r="AN87" i="1"/>
  <c r="AK26" i="1"/>
  <c r="AG101" i="1"/>
  <c r="AG97" i="1"/>
  <c r="AG93" i="1"/>
  <c r="AG100" i="1"/>
  <c r="AG92" i="1"/>
  <c r="AG104" i="1"/>
  <c r="AG96" i="1"/>
  <c r="CD96" i="1" l="1"/>
  <c r="AV96" i="1"/>
  <c r="BY96" i="1" s="1"/>
  <c r="CD102" i="1"/>
  <c r="AV102" i="1"/>
  <c r="BY102" i="1" s="1"/>
  <c r="CD104" i="1"/>
  <c r="AV104" i="1"/>
  <c r="BY104" i="1" s="1"/>
  <c r="AV93" i="1"/>
  <c r="BY93" i="1" s="1"/>
  <c r="CD93" i="1"/>
  <c r="CD95" i="1"/>
  <c r="AV95" i="1"/>
  <c r="BY95" i="1" s="1"/>
  <c r="AV97" i="1"/>
  <c r="BY97" i="1" s="1"/>
  <c r="CD97" i="1"/>
  <c r="CD94" i="1"/>
  <c r="AV94" i="1"/>
  <c r="BY94" i="1" s="1"/>
  <c r="CD99" i="1"/>
  <c r="AV99" i="1"/>
  <c r="BY99" i="1" s="1"/>
  <c r="AG91" i="1"/>
  <c r="CD92" i="1"/>
  <c r="AV92" i="1"/>
  <c r="BY92" i="1" s="1"/>
  <c r="CD100" i="1"/>
  <c r="AV100" i="1"/>
  <c r="BY100" i="1" s="1"/>
  <c r="AV101" i="1"/>
  <c r="BY101" i="1" s="1"/>
  <c r="CD101" i="1"/>
  <c r="CD98" i="1"/>
  <c r="AV98" i="1"/>
  <c r="BY98" i="1" s="1"/>
  <c r="CD103" i="1"/>
  <c r="AV103" i="1"/>
  <c r="BY103" i="1" s="1"/>
  <c r="AN97" i="1" l="1"/>
  <c r="AN100" i="1"/>
  <c r="AN94" i="1"/>
  <c r="AN103" i="1"/>
  <c r="W31" i="1"/>
  <c r="AN99" i="1"/>
  <c r="AN93" i="1"/>
  <c r="AN101" i="1"/>
  <c r="AK27" i="1"/>
  <c r="AK29" i="1" s="1"/>
  <c r="AG106" i="1"/>
  <c r="AN95" i="1"/>
  <c r="AN96" i="1"/>
  <c r="AK31" i="1"/>
  <c r="AN104" i="1"/>
  <c r="AN98" i="1"/>
  <c r="AN92" i="1"/>
  <c r="AN102" i="1"/>
  <c r="AK37" i="1" l="1"/>
  <c r="AN91" i="1"/>
  <c r="AN106" i="1" s="1"/>
</calcChain>
</file>

<file path=xl/sharedStrings.xml><?xml version="1.0" encoding="utf-8"?>
<sst xmlns="http://schemas.openxmlformats.org/spreadsheetml/2006/main" count="1900" uniqueCount="452">
  <si>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</si>
  <si>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</si>
  <si>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</si>
  <si>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</si>
  <si>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</si>
  <si>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</si>
  <si>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</si>
  <si>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</si>
  <si>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</si>
  <si>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</si>
  <si>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</si>
  <si>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</si>
  <si>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</si>
  <si>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</si>
  <si>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</si>
  <si>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</si>
  <si>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Martinský cintorín</t>
  </si>
  <si>
    <t>JKSO:</t>
  </si>
  <si>
    <t>KS:</t>
  </si>
  <si>
    <t>Miesto:</t>
  </si>
  <si>
    <t>Martinský cintorín, Bratislava</t>
  </si>
  <si>
    <t>Dátum:</t>
  </si>
  <si>
    <t>Objednávateľ:</t>
  </si>
  <si>
    <t>IČO:</t>
  </si>
  <si>
    <t>Marianum-pohrebnícstvo mesta Bratislavy</t>
  </si>
  <si>
    <t>IČO DPH:</t>
  </si>
  <si>
    <t>Zhotoviteľ:</t>
  </si>
  <si>
    <t>Vyplň údaj</t>
  </si>
  <si>
    <t>Projektant:</t>
  </si>
  <si>
    <t>Ing.arch. Katarína Šináková</t>
  </si>
  <si>
    <t>0,01</t>
  </si>
  <si>
    <t>Spracovateľ:</t>
  </si>
  <si>
    <t>Mária Žákovičová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</si>
  <si>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</si>
  <si>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</si>
  <si>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</si>
  <si>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</si>
  <si>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</si>
  <si>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</si>
  <si>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</si>
  <si>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</si>
  <si>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</si>
  <si>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</si>
  <si>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</si>
  <si>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</si>
  <si>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</si>
  <si>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</si>
  <si>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</si>
  <si>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</si>
  <si>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</si>
  <si>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</si>
  <si>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</si>
  <si>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</si>
  <si>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</si>
  <si>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</si>
  <si>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</si>
  <si>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</si>
  <si>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</si>
  <si>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</si>
  <si>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</si>
  <si>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</si>
  <si>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</si>
  <si>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</si>
  <si>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</si>
  <si>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</si>
  <si>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</si>
  <si>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</si>
  <si>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</si>
  <si>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</si>
  <si>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</si>
  <si>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</si>
  <si>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</si>
  <si>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</si>
  <si>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</si>
  <si>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</si>
  <si>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</si>
  <si>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{1a4fdb4c-8c28-4be8-b626-7879b3104667}</t>
  </si>
  <si>
    <t>{00000000-0000-0000-0000-000000000000}</t>
  </si>
  <si>
    <t>.</t>
  </si>
  <si>
    <t>1</t>
  </si>
  <si>
    <t>{d13d4e6d-046f-468b-b851-ed9c8d313ea8}</t>
  </si>
  <si>
    <t>/</t>
  </si>
  <si>
    <t>SEKTOR - XXII  nové urnové miesta</t>
  </si>
  <si>
    <t>2</t>
  </si>
  <si>
    <t>{f573b8b6-f4c7-4d70-bc6e-fad6c46a1be6}</t>
  </si>
  <si>
    <t>2) Ostatné náklady zo súhrnného listu</t>
  </si>
  <si>
    <t>Percent. zadanie_x000D_
[% nákladov rozpočtu]</t>
  </si>
  <si>
    <t>Zaradenie nákladov</t>
  </si>
  <si>
    <t>Projektové práce</t>
  </si>
  <si>
    <t>stavebná časť</t>
  </si>
  <si>
    <t>OSTATNENAKLADY</t>
  </si>
  <si>
    <t>Prieskumné práce</t>
  </si>
  <si>
    <t>Stroje, zariadenie, inventár</t>
  </si>
  <si>
    <t>Umelecké diela</t>
  </si>
  <si>
    <t>Vedľajšie náklady</t>
  </si>
  <si>
    <t>Ostatné náklady</t>
  </si>
  <si>
    <t>VIII. Rezerva</t>
  </si>
  <si>
    <t>IX. Ostatné investície</t>
  </si>
  <si>
    <t>Nehmotný investičný majetok</t>
  </si>
  <si>
    <t>Prevádzkové náklady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</si>
  <si>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</si>
  <si>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</si>
  <si>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</si>
  <si>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</si>
  <si>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</si>
  <si>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</si>
  <si>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</si>
  <si>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</si>
  <si>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</si>
  <si>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</si>
  <si>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Martinský cintorín - .</t>
  </si>
  <si>
    <t>Časť: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</si>
  <si>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</si>
  <si>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</si>
  <si>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</si>
  <si>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</si>
  <si>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</si>
  <si>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</si>
  <si>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</si>
  <si>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</si>
  <si>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</si>
  <si>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</si>
  <si>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</si>
  <si>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</si>
  <si>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</si>
  <si>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</si>
  <si>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</si>
  <si>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</si>
  <si>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782 - Dokončovacie práce a obklady z kam.</t>
  </si>
  <si>
    <t>VP -   Práce naviac</t>
  </si>
  <si>
    <t>2) Ostatné náklady</t>
  </si>
  <si>
    <t>Zariad. staveniska</t>
  </si>
  <si>
    <t>VRN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</si>
  <si>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</si>
  <si>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</si>
  <si>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</si>
  <si>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</si>
  <si>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</si>
  <si>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</si>
  <si>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</si>
  <si>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</si>
  <si>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</si>
  <si>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</si>
  <si>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</si>
  <si>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</si>
  <si>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</si>
  <si>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</si>
  <si>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</si>
  <si>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</si>
  <si>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</si>
  <si>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</si>
  <si>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</si>
  <si>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</si>
  <si>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</si>
  <si>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</si>
  <si>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113106611</t>
  </si>
  <si>
    <t>Rozoberanie zámkovej dlažby všetkých druhov v ploche do 20 m2,  -0,2600 t</t>
  </si>
  <si>
    <t>m2</t>
  </si>
  <si>
    <t>4</t>
  </si>
  <si>
    <t>-2107018376</t>
  </si>
  <si>
    <t>"BI2 - pôv.spev.plocha-dlažba"      3,667*0,75</t>
  </si>
  <si>
    <t>VV</t>
  </si>
  <si>
    <t>True</t>
  </si>
  <si>
    <t>113307111</t>
  </si>
  <si>
    <t>Odstránenie podkladu v ploche do 200m2 z kameniva ťaženého, hr. do 100mm,  -0,16000t</t>
  </si>
  <si>
    <t>-221429382</t>
  </si>
  <si>
    <t>"BI1 - pôv.spev.plocha/asfalt"      105,00</t>
  </si>
  <si>
    <t>3</t>
  </si>
  <si>
    <t>113307132</t>
  </si>
  <si>
    <t>Odstránenie podkladu v ploche do 200 m2 z betónu prostého, hr. vrstvy 150 do 300 mm,  -0,50000t</t>
  </si>
  <si>
    <t>-2106686261</t>
  </si>
  <si>
    <t>113307142</t>
  </si>
  <si>
    <t>Odstránenie podkladu asfaltového v ploche do 200 m2, hr.nad 50 do 100 mm,  -0,18100t</t>
  </si>
  <si>
    <t>718071891</t>
  </si>
  <si>
    <t>5</t>
  </si>
  <si>
    <t>122201101</t>
  </si>
  <si>
    <t>Odkopávka a prekopávka nezapažená v hornine 3, do 100 m3</t>
  </si>
  <si>
    <t>m3</t>
  </si>
  <si>
    <t>-701913975</t>
  </si>
  <si>
    <t>zvyšok odkopu je v buracích prácach</t>
  </si>
  <si>
    <t>"dorovnanie plochy na -0,380"          105,00*(0,10+0,08)*0,5</t>
  </si>
  <si>
    <t xml:space="preserve">                                                                        (133,00-105,00)*0,38</t>
  </si>
  <si>
    <t>Súčet</t>
  </si>
  <si>
    <t>6</t>
  </si>
  <si>
    <t>122201109</t>
  </si>
  <si>
    <t>Odkopávky a prekopávky nezapažené. Príplatok k cenám za lepivosť horniny 3</t>
  </si>
  <si>
    <t>2050466443</t>
  </si>
  <si>
    <t>7</t>
  </si>
  <si>
    <t>132201201</t>
  </si>
  <si>
    <t>Výkop ryhy šírky 600-2000mm horn.3 do 100m3</t>
  </si>
  <si>
    <t>511961353</t>
  </si>
  <si>
    <t>prehĺbenie pre urnové miesta</t>
  </si>
  <si>
    <t>"výkop 1-12/400"            12*0,97*0,97*0,40</t>
  </si>
  <si>
    <t>prehĺbenie pre skruže pre zeleň</t>
  </si>
  <si>
    <t>"výkop 13/100"                3,14*0,55*0,55*0,10</t>
  </si>
  <si>
    <t>8</t>
  </si>
  <si>
    <t>132201209</t>
  </si>
  <si>
    <t>Príplatok k cenám za lepivosť pri hĺbení rýh š. nad 600 do 2 000 mm zapaž. i nezapažených, s urovnaním dna v hornine 3</t>
  </si>
  <si>
    <t>553171905</t>
  </si>
  <si>
    <t>9</t>
  </si>
  <si>
    <t>162301101</t>
  </si>
  <si>
    <t xml:space="preserve">Vodorovné premiestnenie výkopku po spevnenej ceste z horniny tr.1-4, do 100 m3 na vzdialenosť do 500 m </t>
  </si>
  <si>
    <t>908613242</t>
  </si>
  <si>
    <t>Medzisúčet   odkopávka</t>
  </si>
  <si>
    <t>Medzisúčet</t>
  </si>
  <si>
    <t>10</t>
  </si>
  <si>
    <t>171201211</t>
  </si>
  <si>
    <t>Uloženie sypaniny na staveništné skládky</t>
  </si>
  <si>
    <t>1456208380</t>
  </si>
  <si>
    <t>11</t>
  </si>
  <si>
    <t>174101001</t>
  </si>
  <si>
    <t>Zásyp sypaninou so zhutnením jám, šachiet, rýh, zárezov alebo okolo objektov do 100 m3</t>
  </si>
  <si>
    <t>-1965937578</t>
  </si>
  <si>
    <t>použije sa zemina z výkopov</t>
  </si>
  <si>
    <t>"doplnenie zeminy"                6,00*(0,35+0,40)*0,5</t>
  </si>
  <si>
    <t>12</t>
  </si>
  <si>
    <t>174101102</t>
  </si>
  <si>
    <t>Zásyp sypaninou v uzavretých priestoroch s urovnaním povrchu zásypu</t>
  </si>
  <si>
    <t>-1616442906</t>
  </si>
  <si>
    <t>"urnová stena"                12*0,77*0,47*0,70</t>
  </si>
  <si>
    <t>13</t>
  </si>
  <si>
    <t>174101103</t>
  </si>
  <si>
    <t>Zásyp záhr. zeminou  s urovnaním povrchu zásypu</t>
  </si>
  <si>
    <t>-2118210930</t>
  </si>
  <si>
    <t>"skruž pre zeleň"            3,14*0,47*0,47*0,50</t>
  </si>
  <si>
    <t>14</t>
  </si>
  <si>
    <t>1742011011</t>
  </si>
  <si>
    <t>Násyp sypaninou (záhradnícka zemina) bez zhutnenia -ekologické pochovávanie</t>
  </si>
  <si>
    <t>-1795620710</t>
  </si>
  <si>
    <t>"ekolo. pochovávanie"           9*0,675*0,20</t>
  </si>
  <si>
    <t>15</t>
  </si>
  <si>
    <t>182001131</t>
  </si>
  <si>
    <t>Plošná úprava terénu pri nerovnostiach terénu nad 150-200 mm v rovine alebo na svahu do 1:5</t>
  </si>
  <si>
    <t>-422416981</t>
  </si>
  <si>
    <t>"ekolo. pochovávanie"           9*0,675</t>
  </si>
  <si>
    <t>16</t>
  </si>
  <si>
    <t>215901101</t>
  </si>
  <si>
    <t>Zhutnenie podložia z rastlej horniny 1 až 4 pod násypy, z hornina súdržných do 92 % PS a nesúdržných</t>
  </si>
  <si>
    <t>-518955701</t>
  </si>
  <si>
    <t>"P1 - nová spev.plocha/dlažba"            105,00</t>
  </si>
  <si>
    <t>17</t>
  </si>
  <si>
    <t>271573001</t>
  </si>
  <si>
    <t>Násyp pod základové  konštrukcie so zhutnením zo štrkopiesku fr.0-32 mm</t>
  </si>
  <si>
    <t>-673938033</t>
  </si>
  <si>
    <t>"skruž pre zeleň"            3,14*0,55*0,55*0,15</t>
  </si>
  <si>
    <t>18</t>
  </si>
  <si>
    <t>274321511</t>
  </si>
  <si>
    <t>Betón základových pásov, železový (bez výstuže), tr. C 30/37</t>
  </si>
  <si>
    <t>174783219</t>
  </si>
  <si>
    <t>"skruž pre zeleň"            3,14*1,10*0,080*0,50</t>
  </si>
  <si>
    <t>19</t>
  </si>
  <si>
    <t>2743512151</t>
  </si>
  <si>
    <t>Debnenie stien základových pásov, zhotovenie-dielce atyp. kruhové</t>
  </si>
  <si>
    <t>-1686097332</t>
  </si>
  <si>
    <t>"skruž pre zeleň"            3,14*1,10*0,50*2</t>
  </si>
  <si>
    <t>2743512161</t>
  </si>
  <si>
    <t>Oddebnenie stien základových pásov, zhotovenie-dielce atyp. kruhové</t>
  </si>
  <si>
    <t>528435771</t>
  </si>
  <si>
    <t>21</t>
  </si>
  <si>
    <t>274362421</t>
  </si>
  <si>
    <t>Výstuž základových pásov zo zvár. sietí KARI, priemer drôtu 6/6 mm, veľkosť oka 100x100 mm</t>
  </si>
  <si>
    <t>1644826617</t>
  </si>
  <si>
    <t>"skruž pre zeleň"           3,14*1,10*0,50*1,2</t>
  </si>
  <si>
    <t>22</t>
  </si>
  <si>
    <t>275321312</t>
  </si>
  <si>
    <t>Betón základových pätiek, železový (bez výstuže), tr. C 20/25</t>
  </si>
  <si>
    <t>-1530127553</t>
  </si>
  <si>
    <t>"urnová stena"                12*2*0,97*0,25*1,00</t>
  </si>
  <si>
    <t xml:space="preserve">                                               12*2*0,47*0,10*0,30</t>
  </si>
  <si>
    <t>23</t>
  </si>
  <si>
    <t>275351215</t>
  </si>
  <si>
    <t>Debnenie stien základových pätiek, zhotovenie-dielce</t>
  </si>
  <si>
    <t>1014017234</t>
  </si>
  <si>
    <t>"urnová stena"                12*2*(0,97+0,25)*2*1,00</t>
  </si>
  <si>
    <t xml:space="preserve">                                               12*2*0,47*2*0,30</t>
  </si>
  <si>
    <t>24</t>
  </si>
  <si>
    <t>275351216</t>
  </si>
  <si>
    <t>Debnenie stien základovýcb pätiek, odstránenie-dielce</t>
  </si>
  <si>
    <t>-303255848</t>
  </si>
  <si>
    <t>25</t>
  </si>
  <si>
    <t>275361821</t>
  </si>
  <si>
    <t>Výstuž základových pätiek z ocele 10505</t>
  </si>
  <si>
    <t>t</t>
  </si>
  <si>
    <t>-2088187423</t>
  </si>
  <si>
    <t>"urnová stena"                12*0,046</t>
  </si>
  <si>
    <t>26</t>
  </si>
  <si>
    <t>349121000</t>
  </si>
  <si>
    <t>Montáž prefabrikátov drobnej architektúry - urnové bloky spoj.lepidlom</t>
  </si>
  <si>
    <t>ks</t>
  </si>
  <si>
    <t>1876935001</t>
  </si>
  <si>
    <t>"urnový prefadiel"          12*12</t>
  </si>
  <si>
    <t>27</t>
  </si>
  <si>
    <t>M</t>
  </si>
  <si>
    <t>59340</t>
  </si>
  <si>
    <t>Atyp. prefadiel pre urnu  485/485/355  (betón C30-37,5), sieťovina...</t>
  </si>
  <si>
    <t>-449152969</t>
  </si>
  <si>
    <t>28</t>
  </si>
  <si>
    <t>411321616</t>
  </si>
  <si>
    <t>Betón stropov doskových a trámových,  železový tr. C 30/37</t>
  </si>
  <si>
    <t>1004424542</t>
  </si>
  <si>
    <t>"urnová stena"                12*1,01*1,01*0,10</t>
  </si>
  <si>
    <t>29</t>
  </si>
  <si>
    <t>411351101</t>
  </si>
  <si>
    <t>Debnenie stropov doskových zhotovenie-dielce</t>
  </si>
  <si>
    <t>1415567016</t>
  </si>
  <si>
    <t>"urnová stena"                12*(0,77*0,47+1,01*4*0,10)</t>
  </si>
  <si>
    <t>30</t>
  </si>
  <si>
    <t>411351102</t>
  </si>
  <si>
    <t>Debnenie stropov doskových odstránenie-dielce</t>
  </si>
  <si>
    <t>-2083156657</t>
  </si>
  <si>
    <t>"urnová stena"                12*1,01*4*0,10</t>
  </si>
  <si>
    <t>31</t>
  </si>
  <si>
    <t>411354211</t>
  </si>
  <si>
    <t>Príplatok za debnenie stropov stratené</t>
  </si>
  <si>
    <t>694246990</t>
  </si>
  <si>
    <t>"urnová stena"                12*0,77*0,47</t>
  </si>
  <si>
    <t>32</t>
  </si>
  <si>
    <t>411362442</t>
  </si>
  <si>
    <t>Výstuž stropov doskových, trámových, vložkových, konzolových, balkónových, zo sietí KARI, priemer drôtu 8/8 mm, veľkosť oka 150x150 mm</t>
  </si>
  <si>
    <t>261294586</t>
  </si>
  <si>
    <t>"urnová stena"                12*1,01*1,01*1,2</t>
  </si>
  <si>
    <t>33</t>
  </si>
  <si>
    <t>451577777</t>
  </si>
  <si>
    <t>Podklad pod dlažbu v ploche vodorovnej alebo v sklone do 1:5 hr. 30-100 mm z kameniva ťaženého</t>
  </si>
  <si>
    <t>-754900899</t>
  </si>
  <si>
    <t>34</t>
  </si>
  <si>
    <t>564251111</t>
  </si>
  <si>
    <t>Podklad alebo podsyp zo štrkopiesku s rozprestretím, vlhčením a zhutnením, po zhutnení hr. 150 mm</t>
  </si>
  <si>
    <t>1367514888</t>
  </si>
  <si>
    <t>35</t>
  </si>
  <si>
    <t>567124315</t>
  </si>
  <si>
    <t>Podklad z podkladového betónu PB III tr. C 12/15 hr. 120-150 mm</t>
  </si>
  <si>
    <t>407827136</t>
  </si>
  <si>
    <t>36</t>
  </si>
  <si>
    <t>596911112</t>
  </si>
  <si>
    <t>Kladenie zámkovej dlažby  hr. 6 cm pre peších nad 20 m2 so zriadením lôžka z kameniva hr. 4 cm</t>
  </si>
  <si>
    <t>-1933671829</t>
  </si>
  <si>
    <t>37</t>
  </si>
  <si>
    <t>5921952680</t>
  </si>
  <si>
    <t xml:space="preserve">Dlažba 20x20x6 cm, sivá </t>
  </si>
  <si>
    <t>810449585</t>
  </si>
  <si>
    <t>38</t>
  </si>
  <si>
    <t>916561112</t>
  </si>
  <si>
    <t>Osadenie záhonového alebo parkového obrubníka betón., do lôžka z bet. pros. tr. C 16/20 s bočnou oporou</t>
  </si>
  <si>
    <t>m</t>
  </si>
  <si>
    <t>1938157773</t>
  </si>
  <si>
    <t>"parkový obrubník /spev.plocha"                    65,00</t>
  </si>
  <si>
    <t>"parkový obrubník /ekol.pochovávanie"      31,50</t>
  </si>
  <si>
    <t>39</t>
  </si>
  <si>
    <t>5921954660</t>
  </si>
  <si>
    <t>Obrubník parkový 100x20x5 cm, sivý</t>
  </si>
  <si>
    <t>2019471629</t>
  </si>
  <si>
    <t>40</t>
  </si>
  <si>
    <t>917161110</t>
  </si>
  <si>
    <t>Osadenie  kamenného bloku</t>
  </si>
  <si>
    <t>-1749931312</t>
  </si>
  <si>
    <t>"obrubník /ekol.pochovávanie"        9</t>
  </si>
  <si>
    <t>41</t>
  </si>
  <si>
    <t>583803</t>
  </si>
  <si>
    <t>Kamenný blok - epitafová doska 500/300/400 farba tmavosivá napr: NERO IMPALA DARK</t>
  </si>
  <si>
    <t>-1891105659</t>
  </si>
  <si>
    <t>42</t>
  </si>
  <si>
    <t>919723111</t>
  </si>
  <si>
    <t>Dilatačné škáry rezané v cementobet. kryte pozdĺžne rezanie škár šírky 2 až 5 mm</t>
  </si>
  <si>
    <t>-797037879</t>
  </si>
  <si>
    <t>"P1 - nová spev.plocha/dlažba"            105,00/5</t>
  </si>
  <si>
    <t>43</t>
  </si>
  <si>
    <t>919735112</t>
  </si>
  <si>
    <t>Rezanie existujúceho asfaltového krytu alebo podkladu hĺbky nad 50 do 100 mm</t>
  </si>
  <si>
    <t>1317796681</t>
  </si>
  <si>
    <t>"zarezanie exist.asf.chodníka"           8,161+4,87</t>
  </si>
  <si>
    <t>44</t>
  </si>
  <si>
    <t>979082213</t>
  </si>
  <si>
    <t>Vodorovná doprava sutiny so zložením a hrubým urovnaním na vzdialenosť do 1 km</t>
  </si>
  <si>
    <t>289276899</t>
  </si>
  <si>
    <t>45</t>
  </si>
  <si>
    <t>979082219</t>
  </si>
  <si>
    <t>Príplatok k cene za každý ďalší aj začatý 1 km nad 1 km</t>
  </si>
  <si>
    <t>1707033607</t>
  </si>
  <si>
    <t>46</t>
  </si>
  <si>
    <t>979087212</t>
  </si>
  <si>
    <t>Nakladanie na dopravné prostriedky pre vodorovnú dopravu sutiny</t>
  </si>
  <si>
    <t>1543436216</t>
  </si>
  <si>
    <t>47</t>
  </si>
  <si>
    <t>979089012</t>
  </si>
  <si>
    <t>Poplatok za skladovanie - betón, tehly, dlaždice (17 01 ), ostatné</t>
  </si>
  <si>
    <t>2140726378</t>
  </si>
  <si>
    <t>"stavebná suť"                           89,02</t>
  </si>
  <si>
    <t>"BI1 - asfalt"                             -105,00*0,181</t>
  </si>
  <si>
    <t>48</t>
  </si>
  <si>
    <t>979089212</t>
  </si>
  <si>
    <t>Poplatok za skladovanie - bitúmenové zmesi, uholný decht, dechtové výrobky (17 03 ), ostatné</t>
  </si>
  <si>
    <t>-952143395</t>
  </si>
  <si>
    <t>"BI1 - pôv.spev.plocha"      105,00*0,181</t>
  </si>
  <si>
    <t>49</t>
  </si>
  <si>
    <t>998151111</t>
  </si>
  <si>
    <t>Presun hmôt pre obj.8152, 8153,8159,zvislá nosná konštr.z tehál,tvárnic,blokov výšky do 10 m</t>
  </si>
  <si>
    <t>911661482</t>
  </si>
  <si>
    <t>50</t>
  </si>
  <si>
    <t>7111132230</t>
  </si>
  <si>
    <t>Zhotovenie náteru vodoodpudzujúcou emulziou</t>
  </si>
  <si>
    <t>789695907</t>
  </si>
  <si>
    <t>"urnová stena"                12*0,97*4*0,30</t>
  </si>
  <si>
    <t xml:space="preserve">                                               12*0,97*0,97</t>
  </si>
  <si>
    <t>51</t>
  </si>
  <si>
    <t>2453321510</t>
  </si>
  <si>
    <t>Vodu odpudzujúca impregnácia   napr:Sikagard</t>
  </si>
  <si>
    <t>l</t>
  </si>
  <si>
    <t>147280079</t>
  </si>
  <si>
    <t>52</t>
  </si>
  <si>
    <t>998711201</t>
  </si>
  <si>
    <t>Presun hmôt pre izoláciu proti vode v objektoch výšky do 6 m</t>
  </si>
  <si>
    <t>%</t>
  </si>
  <si>
    <t>-93257359</t>
  </si>
  <si>
    <t>53</t>
  </si>
  <si>
    <t>7821pc</t>
  </si>
  <si>
    <t>Prevedenie kompletného  atyp.obkladu pre 1 urnovú stenu  (vr. dopravy, lepidla, vrutov...)</t>
  </si>
  <si>
    <t>890650414</t>
  </si>
  <si>
    <t>"urnová stena"                12</t>
  </si>
  <si>
    <t>54</t>
  </si>
  <si>
    <t>583K1</t>
  </si>
  <si>
    <t>K1 - vrchný kameň  1010/1010/50 farba čierna  napr: NERO ZIMBABWE</t>
  </si>
  <si>
    <t>-444216668</t>
  </si>
  <si>
    <t>"K1 - kameň 1010/1010/50"              12</t>
  </si>
  <si>
    <t>55</t>
  </si>
  <si>
    <t>583K2</t>
  </si>
  <si>
    <t>K2 -  kameň medzi poschodiami  1210/1210/50  farba bledá sivá napr:  NERO IMPALA</t>
  </si>
  <si>
    <t>ka</t>
  </si>
  <si>
    <t>560816304</t>
  </si>
  <si>
    <t>"K2 - kameň 1210/1210/50"              12*3</t>
  </si>
  <si>
    <t>56</t>
  </si>
  <si>
    <t>583K3</t>
  </si>
  <si>
    <t>K3 -  kameň podnože   505/250/20   farba čierna napr: NERO ZIMBABWE</t>
  </si>
  <si>
    <t>504137402</t>
  </si>
  <si>
    <t>"K3 - kameň 505/250/20"              12*4</t>
  </si>
  <si>
    <t>57</t>
  </si>
  <si>
    <t>583K4</t>
  </si>
  <si>
    <t>K4 -  kameň podnože   485/250/20  farba  čierna napr: NERO ZIMBABWE</t>
  </si>
  <si>
    <t>-450235801</t>
  </si>
  <si>
    <t>"K4 - kameň 485/250/20"              12*4</t>
  </si>
  <si>
    <t>58</t>
  </si>
  <si>
    <t>583K5</t>
  </si>
  <si>
    <t>K5 -  kameň poschodia   505/355/20  farba  čierna  napr: NERO ZIMBABWE</t>
  </si>
  <si>
    <t>10454012</t>
  </si>
  <si>
    <t>"K5 - kameň 505/355/20"              12*12</t>
  </si>
  <si>
    <t>59</t>
  </si>
  <si>
    <t>583K6</t>
  </si>
  <si>
    <t>K6 -  kameň poschodia   485/355/20   farba  čierna napr: NERO ZIMBABWE</t>
  </si>
  <si>
    <t>889002675</t>
  </si>
  <si>
    <t>"K6 - kameň 485/355/20"              12*12</t>
  </si>
  <si>
    <t>VP -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</si>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</sst>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0" fillId="2" borderId="0" xfId="0" applyFill="1"/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0" fontId="0" fillId="0" borderId="6" xfId="0" applyBorder="1"/>
    <xf numFmtId="0" fontId="2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ill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4" fillId="0" borderId="16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24" fillId="0" borderId="17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2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6" borderId="9" xfId="0" applyFill="1" applyBorder="1" applyAlignment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4" fillId="0" borderId="16" xfId="0" applyNumberFormat="1" applyFont="1" applyBorder="1" applyAlignment="1">
      <alignment vertical="center"/>
    </xf>
    <xf numFmtId="4" fontId="24" fillId="0" borderId="17" xfId="0" applyNumberFormat="1" applyFont="1" applyBorder="1" applyAlignment="1">
      <alignment vertical="center"/>
    </xf>
    <xf numFmtId="166" fontId="24" fillId="0" borderId="17" xfId="0" applyNumberFormat="1" applyFont="1" applyBorder="1" applyAlignment="1">
      <alignment vertical="center"/>
    </xf>
    <xf numFmtId="4" fontId="24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24" fillId="4" borderId="11" xfId="0" applyNumberFormat="1" applyFont="1" applyFill="1" applyBorder="1" applyAlignment="1" applyProtection="1">
      <alignment horizontal="center" vertical="center"/>
      <protection locked="0"/>
    </xf>
    <xf numFmtId="0" fontId="24" fillId="4" borderId="12" xfId="0" applyFont="1" applyFill="1" applyBorder="1" applyAlignment="1" applyProtection="1">
      <alignment horizontal="center" vertical="center"/>
      <protection locked="0"/>
    </xf>
    <xf numFmtId="4" fontId="24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164" fontId="24" fillId="4" borderId="14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4" fontId="24" fillId="0" borderId="15" xfId="0" applyNumberFormat="1" applyFont="1" applyBorder="1" applyAlignment="1">
      <alignment vertical="center"/>
    </xf>
    <xf numFmtId="164" fontId="24" fillId="4" borderId="16" xfId="0" applyNumberFormat="1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0" fontId="27" fillId="6" borderId="0" xfId="0" applyFont="1" applyFill="1" applyAlignment="1">
      <alignment horizontal="left" vertical="center"/>
    </xf>
    <xf numFmtId="0" fontId="0" fillId="6" borderId="0" xfId="0" applyFill="1" applyAlignment="1">
      <alignment vertical="center"/>
    </xf>
    <xf numFmtId="0" fontId="2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6" fontId="36" fillId="0" borderId="12" xfId="0" applyNumberFormat="1" applyFont="1" applyBorder="1"/>
    <xf numFmtId="166" fontId="36" fillId="0" borderId="13" xfId="0" applyNumberFormat="1" applyFont="1" applyBorder="1"/>
    <xf numFmtId="167" fontId="37" fillId="0" borderId="0" xfId="0" applyNumberFormat="1" applyFont="1" applyAlignment="1">
      <alignment vertical="center"/>
    </xf>
    <xf numFmtId="0" fontId="8" fillId="0" borderId="4" xfId="0" applyFont="1" applyBorder="1"/>
    <xf numFmtId="0" fontId="6" fillId="0" borderId="0" xfId="0" applyFont="1" applyAlignment="1">
      <alignment horizontal="left"/>
    </xf>
    <xf numFmtId="0" fontId="8" fillId="0" borderId="5" xfId="0" applyFont="1" applyBorder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0" fontId="0" fillId="0" borderId="25" xfId="0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167" fontId="0" fillId="0" borderId="25" xfId="0" applyNumberFormat="1" applyBorder="1" applyAlignment="1" applyProtection="1">
      <alignment vertical="center"/>
      <protection locked="0"/>
    </xf>
    <xf numFmtId="167" fontId="0" fillId="4" borderId="25" xfId="0" applyNumberForma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67" fontId="9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7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67" fontId="12" fillId="0" borderId="0" xfId="0" applyNumberFormat="1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4" borderId="25" xfId="0" applyFill="1" applyBorder="1" applyAlignment="1" applyProtection="1">
      <alignment horizontal="center" vertical="center"/>
      <protection locked="0"/>
    </xf>
    <xf numFmtId="49" fontId="0" fillId="4" borderId="25" xfId="0" applyNumberFormat="1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49" fontId="0" fillId="7" borderId="25" xfId="0" applyNumberFormat="1" applyFill="1" applyBorder="1" applyAlignment="1" applyProtection="1">
      <alignment horizontal="left" vertical="center" wrapText="1"/>
      <protection locked="0"/>
    </xf>
    <xf numFmtId="0" fontId="0" fillId="7" borderId="25" xfId="0" applyFill="1" applyBorder="1" applyAlignment="1" applyProtection="1">
      <alignment horizontal="center" vertical="center" wrapText="1"/>
      <protection locked="0"/>
    </xf>
    <xf numFmtId="167" fontId="0" fillId="7" borderId="25" xfId="0" applyNumberFormat="1" applyFill="1" applyBorder="1" applyAlignment="1" applyProtection="1">
      <alignment vertical="center"/>
      <protection locked="0"/>
    </xf>
    <xf numFmtId="167" fontId="0" fillId="7" borderId="25" xfId="0" applyNumberFormat="1" applyFill="1" applyBorder="1" applyAlignment="1" applyProtection="1">
      <alignment vertical="center"/>
      <protection locked="0"/>
    </xf>
    <xf numFmtId="0" fontId="38" fillId="7" borderId="25" xfId="0" applyFont="1" applyFill="1" applyBorder="1" applyAlignment="1" applyProtection="1">
      <alignment horizontal="center" vertical="center"/>
      <protection locked="0"/>
    </xf>
    <xf numFmtId="49" fontId="38" fillId="7" borderId="25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25" xfId="0" applyFont="1" applyFill="1" applyBorder="1" applyAlignment="1" applyProtection="1">
      <alignment horizontal="center" vertical="center" wrapText="1"/>
      <protection locked="0"/>
    </xf>
    <xf numFmtId="167" fontId="38" fillId="7" borderId="25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left" vertical="top" wrapText="1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4" fontId="7" fillId="4" borderId="0" xfId="0" applyNumberFormat="1" applyFont="1" applyFill="1" applyAlignment="1" applyProtection="1">
      <alignment vertical="center"/>
      <protection locked="0"/>
    </xf>
    <xf numFmtId="4" fontId="27" fillId="6" borderId="0" xfId="0" applyNumberFormat="1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5" fontId="2" fillId="4" borderId="0" xfId="0" applyNumberFormat="1" applyFont="1" applyFill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>
      <alignment horizontal="left" vertical="center"/>
    </xf>
    <xf numFmtId="4" fontId="2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4" fontId="34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7" fontId="6" fillId="0" borderId="0" xfId="0" applyNumberFormat="1" applyFont="1" applyAlignment="1"/>
    <xf numFmtId="4" fontId="35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25" xfId="0" applyBorder="1" applyAlignment="1" applyProtection="1">
      <alignment horizontal="left" vertical="center" wrapText="1"/>
      <protection locked="0"/>
    </xf>
    <xf numFmtId="167" fontId="0" fillId="4" borderId="25" xfId="0" applyNumberFormat="1" applyFill="1" applyBorder="1" applyAlignment="1" applyProtection="1">
      <alignment vertical="center"/>
      <protection locked="0"/>
    </xf>
    <xf numFmtId="167" fontId="0" fillId="0" borderId="25" xfId="0" applyNumberFormat="1" applyBorder="1" applyAlignment="1" applyProtection="1">
      <alignment vertical="center"/>
      <protection locked="0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38" fillId="7" borderId="25" xfId="0" applyFont="1" applyFill="1" applyBorder="1" applyAlignment="1" applyProtection="1">
      <alignment horizontal="left" vertical="center" wrapText="1"/>
      <protection locked="0"/>
    </xf>
    <xf numFmtId="167" fontId="38" fillId="7" borderId="25" xfId="0" applyNumberFormat="1" applyFont="1" applyFill="1" applyBorder="1" applyAlignment="1" applyProtection="1">
      <alignment vertical="center"/>
      <protection locked="0"/>
    </xf>
    <xf numFmtId="167" fontId="0" fillId="7" borderId="25" xfId="0" applyNumberFormat="1" applyFill="1" applyBorder="1" applyAlignment="1" applyProtection="1">
      <alignment vertical="center"/>
      <protection locked="0"/>
    </xf>
    <xf numFmtId="0" fontId="38" fillId="0" borderId="25" xfId="0" applyFont="1" applyBorder="1" applyAlignment="1" applyProtection="1">
      <alignment horizontal="left" vertical="center" wrapText="1"/>
      <protection locked="0"/>
    </xf>
    <xf numFmtId="167" fontId="38" fillId="4" borderId="25" xfId="0" applyNumberFormat="1" applyFont="1" applyFill="1" applyBorder="1" applyAlignment="1" applyProtection="1">
      <alignment vertical="center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0" fontId="0" fillId="7" borderId="25" xfId="0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left" vertical="center" wrapText="1"/>
      <protection locked="0"/>
    </xf>
    <xf numFmtId="167" fontId="0" fillId="0" borderId="25" xfId="0" applyNumberForma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0" fontId="15" fillId="2" borderId="0" xfId="1" applyFont="1" applyFill="1" applyAlignment="1" applyProtection="1">
      <alignment horizontal="center" vertical="center"/>
    </xf>
    <xf numFmtId="167" fontId="27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6" fillId="0" borderId="0" xfId="0" applyNumberFormat="1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07"/>
  <sheetViews>
    <sheetView showGridLines="0" workbookViewId="0">
      <pane ySplit="1" topLeftCell="A90" activePane="bottomLeft" state="frozen"/>
      <selection pane="bottomLeft" activeCell="E20" sqref="E2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6"/>
      <c r="AH1" s="16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5" t="s">
        <v>4</v>
      </c>
      <c r="BB1" s="15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0" t="s">
        <v>6</v>
      </c>
      <c r="BU1" s="20" t="s">
        <v>6</v>
      </c>
    </row>
    <row r="2" spans="1:73" ht="36.950000000000003" customHeight="1">
      <c r="C2" s="204" t="s">
        <v>7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R2" s="246" t="s">
        <v>8</v>
      </c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S2" s="22" t="s">
        <v>9</v>
      </c>
      <c r="BT2" s="22" t="s">
        <v>10</v>
      </c>
    </row>
    <row r="3" spans="1:73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10</v>
      </c>
    </row>
    <row r="4" spans="1:73" ht="36.950000000000003" customHeight="1">
      <c r="B4" s="26"/>
      <c r="C4" s="206" t="s">
        <v>11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7"/>
      <c r="AS4" s="21" t="s">
        <v>12</v>
      </c>
      <c r="BE4" s="28" t="s">
        <v>13</v>
      </c>
      <c r="BS4" s="22" t="s">
        <v>9</v>
      </c>
    </row>
    <row r="5" spans="1:73" ht="14.45" customHeight="1">
      <c r="B5" s="26"/>
      <c r="D5" s="29"/>
      <c r="K5" s="210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Q5" s="27"/>
      <c r="BE5" s="208" t="s">
        <v>14</v>
      </c>
      <c r="BS5" s="22" t="s">
        <v>9</v>
      </c>
    </row>
    <row r="6" spans="1:73" ht="36.950000000000003" customHeight="1">
      <c r="B6" s="26"/>
      <c r="D6" s="31" t="s">
        <v>15</v>
      </c>
      <c r="K6" s="212" t="s">
        <v>16</v>
      </c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Q6" s="27"/>
      <c r="BE6" s="209"/>
      <c r="BS6" s="22" t="s">
        <v>9</v>
      </c>
    </row>
    <row r="7" spans="1:73" ht="14.45" customHeight="1">
      <c r="B7" s="26"/>
      <c r="D7" s="32" t="s">
        <v>17</v>
      </c>
      <c r="K7" s="30" t="s">
        <v>5</v>
      </c>
      <c r="AK7" s="32" t="s">
        <v>18</v>
      </c>
      <c r="AN7" s="30" t="s">
        <v>5</v>
      </c>
      <c r="AQ7" s="27"/>
      <c r="BE7" s="209"/>
      <c r="BS7" s="22" t="s">
        <v>9</v>
      </c>
    </row>
    <row r="8" spans="1:73" ht="14.45" customHeight="1">
      <c r="B8" s="26"/>
      <c r="D8" s="32" t="s">
        <v>19</v>
      </c>
      <c r="K8" s="30" t="s">
        <v>20</v>
      </c>
      <c r="AK8" s="32" t="s">
        <v>21</v>
      </c>
      <c r="AN8" s="33"/>
      <c r="AQ8" s="27"/>
      <c r="BE8" s="209"/>
      <c r="BS8" s="22" t="s">
        <v>9</v>
      </c>
    </row>
    <row r="9" spans="1:73" ht="14.45" customHeight="1">
      <c r="B9" s="26"/>
      <c r="AQ9" s="27"/>
      <c r="BE9" s="209"/>
      <c r="BS9" s="22" t="s">
        <v>9</v>
      </c>
    </row>
    <row r="10" spans="1:73" ht="14.45" customHeight="1">
      <c r="B10" s="26"/>
      <c r="D10" s="32" t="s">
        <v>22</v>
      </c>
      <c r="AK10" s="32" t="s">
        <v>23</v>
      </c>
      <c r="AN10" s="30" t="s">
        <v>5</v>
      </c>
      <c r="AQ10" s="27"/>
      <c r="BE10" s="209"/>
      <c r="BS10" s="22" t="s">
        <v>9</v>
      </c>
    </row>
    <row r="11" spans="1:73" ht="18.399999999999999" customHeight="1">
      <c r="B11" s="26"/>
      <c r="E11" s="30" t="s">
        <v>24</v>
      </c>
      <c r="AK11" s="32" t="s">
        <v>25</v>
      </c>
      <c r="AN11" s="30" t="s">
        <v>5</v>
      </c>
      <c r="AQ11" s="27"/>
      <c r="BE11" s="209"/>
      <c r="BS11" s="22" t="s">
        <v>9</v>
      </c>
    </row>
    <row r="12" spans="1:73" ht="6.95" customHeight="1">
      <c r="B12" s="26"/>
      <c r="AQ12" s="27"/>
      <c r="BE12" s="209"/>
      <c r="BS12" s="22" t="s">
        <v>9</v>
      </c>
    </row>
    <row r="13" spans="1:73" ht="14.45" customHeight="1">
      <c r="B13" s="26"/>
      <c r="D13" s="32" t="s">
        <v>26</v>
      </c>
      <c r="AK13" s="32" t="s">
        <v>23</v>
      </c>
      <c r="AN13" s="34" t="s">
        <v>27</v>
      </c>
      <c r="AQ13" s="27"/>
      <c r="BE13" s="209"/>
      <c r="BS13" s="22" t="s">
        <v>9</v>
      </c>
    </row>
    <row r="14" spans="1:73" ht="15">
      <c r="B14" s="26"/>
      <c r="E14" s="213" t="s">
        <v>27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32" t="s">
        <v>25</v>
      </c>
      <c r="AN14" s="34" t="s">
        <v>27</v>
      </c>
      <c r="AQ14" s="27"/>
      <c r="BE14" s="209"/>
      <c r="BS14" s="22" t="s">
        <v>9</v>
      </c>
    </row>
    <row r="15" spans="1:73" ht="6.95" customHeight="1">
      <c r="B15" s="26"/>
      <c r="AQ15" s="27"/>
      <c r="BE15" s="209"/>
      <c r="BS15" s="22" t="s">
        <v>6</v>
      </c>
    </row>
    <row r="16" spans="1:73" ht="14.45" customHeight="1">
      <c r="B16" s="26"/>
      <c r="D16" s="32" t="s">
        <v>28</v>
      </c>
      <c r="AK16" s="32" t="s">
        <v>23</v>
      </c>
      <c r="AN16" s="30" t="s">
        <v>5</v>
      </c>
      <c r="AQ16" s="27"/>
      <c r="BE16" s="209"/>
      <c r="BS16" s="22" t="s">
        <v>6</v>
      </c>
    </row>
    <row r="17" spans="2:71" ht="18.399999999999999" customHeight="1">
      <c r="B17" s="26"/>
      <c r="E17" s="30" t="s">
        <v>29</v>
      </c>
      <c r="AK17" s="32" t="s">
        <v>25</v>
      </c>
      <c r="AN17" s="30" t="s">
        <v>5</v>
      </c>
      <c r="AQ17" s="27"/>
      <c r="BE17" s="209"/>
      <c r="BS17" s="22" t="s">
        <v>6</v>
      </c>
    </row>
    <row r="18" spans="2:71" ht="6.95" customHeight="1">
      <c r="B18" s="26"/>
      <c r="AQ18" s="27"/>
      <c r="BE18" s="209"/>
      <c r="BS18" s="22" t="s">
        <v>30</v>
      </c>
    </row>
    <row r="19" spans="2:71" ht="14.45" customHeight="1">
      <c r="B19" s="26"/>
      <c r="D19" s="32" t="s">
        <v>31</v>
      </c>
      <c r="AK19" s="32" t="s">
        <v>23</v>
      </c>
      <c r="AN19" s="30" t="s">
        <v>5</v>
      </c>
      <c r="AQ19" s="27"/>
      <c r="BE19" s="209"/>
      <c r="BS19" s="22" t="s">
        <v>30</v>
      </c>
    </row>
    <row r="20" spans="2:71" ht="18.399999999999999" customHeight="1">
      <c r="B20" s="26"/>
      <c r="E20" s="30"/>
      <c r="AK20" s="32" t="s">
        <v>25</v>
      </c>
      <c r="AN20" s="30" t="s">
        <v>5</v>
      </c>
      <c r="AQ20" s="27"/>
      <c r="BE20" s="209"/>
    </row>
    <row r="21" spans="2:71" ht="6.95" customHeight="1">
      <c r="B21" s="26"/>
      <c r="AQ21" s="27"/>
      <c r="BE21" s="209"/>
    </row>
    <row r="22" spans="2:71" ht="15">
      <c r="B22" s="26"/>
      <c r="D22" s="32" t="s">
        <v>33</v>
      </c>
      <c r="AQ22" s="27"/>
      <c r="BE22" s="209"/>
    </row>
    <row r="23" spans="2:71" ht="16.5" customHeight="1">
      <c r="B23" s="26"/>
      <c r="E23" s="215" t="s">
        <v>5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Q23" s="27"/>
      <c r="BE23" s="209"/>
    </row>
    <row r="24" spans="2:71" ht="6.95" customHeight="1">
      <c r="B24" s="26"/>
      <c r="AQ24" s="27"/>
      <c r="BE24" s="209"/>
    </row>
    <row r="25" spans="2:71" ht="6.95" customHeight="1">
      <c r="B25" s="2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Q25" s="27"/>
      <c r="BE25" s="209"/>
    </row>
    <row r="26" spans="2:71" ht="14.45" customHeight="1">
      <c r="B26" s="26"/>
      <c r="D26" s="36" t="s">
        <v>34</v>
      </c>
      <c r="AK26" s="216">
        <f>ROUND(AG87,2)</f>
        <v>0</v>
      </c>
      <c r="AL26" s="211"/>
      <c r="AM26" s="211"/>
      <c r="AN26" s="211"/>
      <c r="AO26" s="211"/>
      <c r="AQ26" s="27"/>
      <c r="BE26" s="209"/>
    </row>
    <row r="27" spans="2:71" ht="14.45" customHeight="1">
      <c r="B27" s="26"/>
      <c r="D27" s="36" t="s">
        <v>35</v>
      </c>
      <c r="AK27" s="216">
        <f>ROUND(AG91,2)</f>
        <v>0</v>
      </c>
      <c r="AL27" s="216"/>
      <c r="AM27" s="216"/>
      <c r="AN27" s="216"/>
      <c r="AO27" s="216"/>
      <c r="AQ27" s="27"/>
      <c r="BE27" s="209"/>
    </row>
    <row r="28" spans="2:71" s="1" customFormat="1" ht="6.95" customHeight="1">
      <c r="B28" s="37"/>
      <c r="AQ28" s="38"/>
      <c r="BE28" s="209"/>
    </row>
    <row r="29" spans="2:71" s="1" customFormat="1" ht="25.9" customHeight="1">
      <c r="B29" s="37"/>
      <c r="D29" s="39" t="s">
        <v>36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17">
        <f>ROUND(AK26+AK27,2)</f>
        <v>0</v>
      </c>
      <c r="AL29" s="218"/>
      <c r="AM29" s="218"/>
      <c r="AN29" s="218"/>
      <c r="AO29" s="218"/>
      <c r="AQ29" s="38"/>
      <c r="BE29" s="209"/>
    </row>
    <row r="30" spans="2:71" s="1" customFormat="1" ht="6.95" customHeight="1">
      <c r="B30" s="37"/>
      <c r="AQ30" s="38"/>
      <c r="BE30" s="209"/>
    </row>
    <row r="31" spans="2:71" s="2" customFormat="1" ht="14.45" customHeight="1">
      <c r="B31" s="41"/>
      <c r="D31" s="42" t="s">
        <v>37</v>
      </c>
      <c r="F31" s="42" t="s">
        <v>38</v>
      </c>
      <c r="L31" s="219">
        <v>0.2</v>
      </c>
      <c r="M31" s="220"/>
      <c r="N31" s="220"/>
      <c r="O31" s="220"/>
      <c r="T31" s="44" t="s">
        <v>39</v>
      </c>
      <c r="W31" s="221">
        <f>ROUND(AZ87+SUM(CD92:CD105),2)</f>
        <v>0</v>
      </c>
      <c r="X31" s="220"/>
      <c r="Y31" s="220"/>
      <c r="Z31" s="220"/>
      <c r="AA31" s="220"/>
      <c r="AB31" s="220"/>
      <c r="AC31" s="220"/>
      <c r="AD31" s="220"/>
      <c r="AE31" s="220"/>
      <c r="AK31" s="221">
        <f>ROUND(AV87+SUM(BY92:BY105),2)</f>
        <v>0</v>
      </c>
      <c r="AL31" s="220"/>
      <c r="AM31" s="220"/>
      <c r="AN31" s="220"/>
      <c r="AO31" s="220"/>
      <c r="AQ31" s="45"/>
      <c r="BE31" s="209"/>
    </row>
    <row r="32" spans="2:71" s="2" customFormat="1" ht="14.45" customHeight="1">
      <c r="B32" s="41"/>
      <c r="F32" s="42" t="s">
        <v>40</v>
      </c>
      <c r="L32" s="219">
        <v>0.2</v>
      </c>
      <c r="M32" s="220"/>
      <c r="N32" s="220"/>
      <c r="O32" s="220"/>
      <c r="T32" s="44" t="s">
        <v>39</v>
      </c>
      <c r="W32" s="221">
        <f>ROUND(BA87+SUM(CE92:CE105),2)</f>
        <v>0</v>
      </c>
      <c r="X32" s="220"/>
      <c r="Y32" s="220"/>
      <c r="Z32" s="220"/>
      <c r="AA32" s="220"/>
      <c r="AB32" s="220"/>
      <c r="AC32" s="220"/>
      <c r="AD32" s="220"/>
      <c r="AE32" s="220"/>
      <c r="AK32" s="221">
        <f>ROUND(AW87+SUM(BZ92:BZ105),2)</f>
        <v>0</v>
      </c>
      <c r="AL32" s="220"/>
      <c r="AM32" s="220"/>
      <c r="AN32" s="220"/>
      <c r="AO32" s="220"/>
      <c r="AQ32" s="45"/>
      <c r="BE32" s="209"/>
    </row>
    <row r="33" spans="2:57" s="2" customFormat="1" ht="14.45" hidden="1" customHeight="1">
      <c r="B33" s="41"/>
      <c r="F33" s="42" t="s">
        <v>41</v>
      </c>
      <c r="L33" s="219">
        <v>0.2</v>
      </c>
      <c r="M33" s="220"/>
      <c r="N33" s="220"/>
      <c r="O33" s="220"/>
      <c r="T33" s="44" t="s">
        <v>39</v>
      </c>
      <c r="W33" s="221">
        <f>ROUND(BB87+SUM(CF92:CF105),2)</f>
        <v>0</v>
      </c>
      <c r="X33" s="220"/>
      <c r="Y33" s="220"/>
      <c r="Z33" s="220"/>
      <c r="AA33" s="220"/>
      <c r="AB33" s="220"/>
      <c r="AC33" s="220"/>
      <c r="AD33" s="220"/>
      <c r="AE33" s="220"/>
      <c r="AK33" s="221">
        <v>0</v>
      </c>
      <c r="AL33" s="220"/>
      <c r="AM33" s="220"/>
      <c r="AN33" s="220"/>
      <c r="AO33" s="220"/>
      <c r="AQ33" s="45"/>
      <c r="BE33" s="209"/>
    </row>
    <row r="34" spans="2:57" s="2" customFormat="1" ht="14.45" hidden="1" customHeight="1">
      <c r="B34" s="41"/>
      <c r="F34" s="42" t="s">
        <v>42</v>
      </c>
      <c r="L34" s="219">
        <v>0.2</v>
      </c>
      <c r="M34" s="220"/>
      <c r="N34" s="220"/>
      <c r="O34" s="220"/>
      <c r="T34" s="44" t="s">
        <v>39</v>
      </c>
      <c r="W34" s="221">
        <f>ROUND(BC87+SUM(CG92:CG105),2)</f>
        <v>0</v>
      </c>
      <c r="X34" s="220"/>
      <c r="Y34" s="220"/>
      <c r="Z34" s="220"/>
      <c r="AA34" s="220"/>
      <c r="AB34" s="220"/>
      <c r="AC34" s="220"/>
      <c r="AD34" s="220"/>
      <c r="AE34" s="220"/>
      <c r="AK34" s="221">
        <v>0</v>
      </c>
      <c r="AL34" s="220"/>
      <c r="AM34" s="220"/>
      <c r="AN34" s="220"/>
      <c r="AO34" s="220"/>
      <c r="AQ34" s="45"/>
      <c r="BE34" s="209"/>
    </row>
    <row r="35" spans="2:57" s="2" customFormat="1" ht="14.45" hidden="1" customHeight="1">
      <c r="B35" s="41"/>
      <c r="F35" s="42" t="s">
        <v>43</v>
      </c>
      <c r="L35" s="219">
        <v>0</v>
      </c>
      <c r="M35" s="220"/>
      <c r="N35" s="220"/>
      <c r="O35" s="220"/>
      <c r="T35" s="44" t="s">
        <v>39</v>
      </c>
      <c r="W35" s="221">
        <f>ROUND(BD87+SUM(CH92:CH105),2)</f>
        <v>0</v>
      </c>
      <c r="X35" s="220"/>
      <c r="Y35" s="220"/>
      <c r="Z35" s="220"/>
      <c r="AA35" s="220"/>
      <c r="AB35" s="220"/>
      <c r="AC35" s="220"/>
      <c r="AD35" s="220"/>
      <c r="AE35" s="220"/>
      <c r="AK35" s="221">
        <v>0</v>
      </c>
      <c r="AL35" s="220"/>
      <c r="AM35" s="220"/>
      <c r="AN35" s="220"/>
      <c r="AO35" s="220"/>
      <c r="AQ35" s="45"/>
    </row>
    <row r="36" spans="2:57" s="1" customFormat="1" ht="6.95" customHeight="1">
      <c r="B36" s="37"/>
      <c r="AQ36" s="38"/>
    </row>
    <row r="37" spans="2:57" s="1" customFormat="1" ht="25.9" customHeight="1">
      <c r="B37" s="37"/>
      <c r="C37" s="46"/>
      <c r="D37" s="47" t="s">
        <v>44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45</v>
      </c>
      <c r="U37" s="48"/>
      <c r="V37" s="48"/>
      <c r="W37" s="48"/>
      <c r="X37" s="222" t="s">
        <v>46</v>
      </c>
      <c r="Y37" s="223"/>
      <c r="Z37" s="223"/>
      <c r="AA37" s="223"/>
      <c r="AB37" s="223"/>
      <c r="AC37" s="48"/>
      <c r="AD37" s="48"/>
      <c r="AE37" s="48"/>
      <c r="AF37" s="48"/>
      <c r="AG37" s="48"/>
      <c r="AH37" s="48"/>
      <c r="AI37" s="48"/>
      <c r="AJ37" s="48"/>
      <c r="AK37" s="224">
        <f>SUM(AK29:AK35)</f>
        <v>0</v>
      </c>
      <c r="AL37" s="223"/>
      <c r="AM37" s="223"/>
      <c r="AN37" s="223"/>
      <c r="AO37" s="225"/>
      <c r="AP37" s="46"/>
      <c r="AQ37" s="38"/>
    </row>
    <row r="38" spans="2:57" s="1" customFormat="1" ht="14.45" customHeight="1">
      <c r="B38" s="37"/>
      <c r="AQ38" s="38"/>
    </row>
    <row r="39" spans="2:57">
      <c r="B39" s="26"/>
      <c r="AQ39" s="27"/>
    </row>
    <row r="40" spans="2:57">
      <c r="B40" s="26"/>
      <c r="AQ40" s="27"/>
    </row>
    <row r="41" spans="2:57">
      <c r="B41" s="26"/>
      <c r="AQ41" s="27"/>
    </row>
    <row r="42" spans="2:57">
      <c r="B42" s="26"/>
      <c r="AQ42" s="27"/>
    </row>
    <row r="43" spans="2:57">
      <c r="B43" s="26"/>
      <c r="AQ43" s="27"/>
    </row>
    <row r="44" spans="2:57">
      <c r="B44" s="26"/>
      <c r="AQ44" s="27"/>
    </row>
    <row r="45" spans="2:57">
      <c r="B45" s="26"/>
      <c r="AQ45" s="27"/>
    </row>
    <row r="46" spans="2:57">
      <c r="B46" s="26"/>
      <c r="AQ46" s="27"/>
    </row>
    <row r="47" spans="2:57">
      <c r="B47" s="26"/>
      <c r="AQ47" s="27"/>
    </row>
    <row r="48" spans="2:57">
      <c r="B48" s="26"/>
      <c r="AQ48" s="27"/>
    </row>
    <row r="49" spans="2:43" s="1" customFormat="1" ht="15">
      <c r="B49" s="37"/>
      <c r="D49" s="50" t="s">
        <v>47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C49" s="50" t="s">
        <v>48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Q49" s="38"/>
    </row>
    <row r="50" spans="2:43">
      <c r="B50" s="26"/>
      <c r="D50" s="53"/>
      <c r="Z50" s="54"/>
      <c r="AC50" s="53"/>
      <c r="AO50" s="54"/>
      <c r="AQ50" s="27"/>
    </row>
    <row r="51" spans="2:43">
      <c r="B51" s="26"/>
      <c r="D51" s="53"/>
      <c r="Z51" s="54"/>
      <c r="AC51" s="53"/>
      <c r="AO51" s="54"/>
      <c r="AQ51" s="27"/>
    </row>
    <row r="52" spans="2:43">
      <c r="B52" s="26"/>
      <c r="D52" s="53"/>
      <c r="Z52" s="54"/>
      <c r="AC52" s="53"/>
      <c r="AO52" s="54"/>
      <c r="AQ52" s="27"/>
    </row>
    <row r="53" spans="2:43">
      <c r="B53" s="26"/>
      <c r="D53" s="53"/>
      <c r="Z53" s="54"/>
      <c r="AC53" s="53"/>
      <c r="AO53" s="54"/>
      <c r="AQ53" s="27"/>
    </row>
    <row r="54" spans="2:43">
      <c r="B54" s="26"/>
      <c r="D54" s="53"/>
      <c r="Z54" s="54"/>
      <c r="AC54" s="53"/>
      <c r="AO54" s="54"/>
      <c r="AQ54" s="27"/>
    </row>
    <row r="55" spans="2:43">
      <c r="B55" s="26"/>
      <c r="D55" s="53"/>
      <c r="Z55" s="54"/>
      <c r="AC55" s="53"/>
      <c r="AO55" s="54"/>
      <c r="AQ55" s="27"/>
    </row>
    <row r="56" spans="2:43">
      <c r="B56" s="26"/>
      <c r="D56" s="53"/>
      <c r="Z56" s="54"/>
      <c r="AC56" s="53"/>
      <c r="AO56" s="54"/>
      <c r="AQ56" s="27"/>
    </row>
    <row r="57" spans="2:43">
      <c r="B57" s="26"/>
      <c r="D57" s="53"/>
      <c r="Z57" s="54"/>
      <c r="AC57" s="53"/>
      <c r="AO57" s="54"/>
      <c r="AQ57" s="27"/>
    </row>
    <row r="58" spans="2:43" s="1" customFormat="1" ht="15">
      <c r="B58" s="37"/>
      <c r="D58" s="55" t="s">
        <v>49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50</v>
      </c>
      <c r="S58" s="56"/>
      <c r="T58" s="56"/>
      <c r="U58" s="56"/>
      <c r="V58" s="56"/>
      <c r="W58" s="56"/>
      <c r="X58" s="56"/>
      <c r="Y58" s="56"/>
      <c r="Z58" s="58"/>
      <c r="AC58" s="55" t="s">
        <v>49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50</v>
      </c>
      <c r="AN58" s="56"/>
      <c r="AO58" s="58"/>
      <c r="AQ58" s="38"/>
    </row>
    <row r="59" spans="2:43">
      <c r="B59" s="26"/>
      <c r="AQ59" s="27"/>
    </row>
    <row r="60" spans="2:43" s="1" customFormat="1" ht="15">
      <c r="B60" s="37"/>
      <c r="D60" s="50" t="s">
        <v>51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C60" s="50" t="s">
        <v>52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Q60" s="38"/>
    </row>
    <row r="61" spans="2:43">
      <c r="B61" s="26"/>
      <c r="D61" s="53"/>
      <c r="Z61" s="54"/>
      <c r="AC61" s="53"/>
      <c r="AO61" s="54"/>
      <c r="AQ61" s="27"/>
    </row>
    <row r="62" spans="2:43">
      <c r="B62" s="26"/>
      <c r="D62" s="53"/>
      <c r="Z62" s="54"/>
      <c r="AC62" s="53"/>
      <c r="AO62" s="54"/>
      <c r="AQ62" s="27"/>
    </row>
    <row r="63" spans="2:43">
      <c r="B63" s="26"/>
      <c r="D63" s="53"/>
      <c r="Z63" s="54"/>
      <c r="AC63" s="53"/>
      <c r="AO63" s="54"/>
      <c r="AQ63" s="27"/>
    </row>
    <row r="64" spans="2:43">
      <c r="B64" s="26"/>
      <c r="D64" s="53"/>
      <c r="Z64" s="54"/>
      <c r="AC64" s="53"/>
      <c r="AO64" s="54"/>
      <c r="AQ64" s="27"/>
    </row>
    <row r="65" spans="2:43">
      <c r="B65" s="26"/>
      <c r="D65" s="53"/>
      <c r="Z65" s="54"/>
      <c r="AC65" s="53"/>
      <c r="AO65" s="54"/>
      <c r="AQ65" s="27"/>
    </row>
    <row r="66" spans="2:43">
      <c r="B66" s="26"/>
      <c r="D66" s="53"/>
      <c r="Z66" s="54"/>
      <c r="AC66" s="53"/>
      <c r="AO66" s="54"/>
      <c r="AQ66" s="27"/>
    </row>
    <row r="67" spans="2:43">
      <c r="B67" s="26"/>
      <c r="D67" s="53"/>
      <c r="Z67" s="54"/>
      <c r="AC67" s="53"/>
      <c r="AO67" s="54"/>
      <c r="AQ67" s="27"/>
    </row>
    <row r="68" spans="2:43">
      <c r="B68" s="26"/>
      <c r="D68" s="53"/>
      <c r="Z68" s="54"/>
      <c r="AC68" s="53"/>
      <c r="AO68" s="54"/>
      <c r="AQ68" s="27"/>
    </row>
    <row r="69" spans="2:43" s="1" customFormat="1" ht="15">
      <c r="B69" s="37"/>
      <c r="D69" s="55" t="s">
        <v>49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50</v>
      </c>
      <c r="S69" s="56"/>
      <c r="T69" s="56"/>
      <c r="U69" s="56"/>
      <c r="V69" s="56"/>
      <c r="W69" s="56"/>
      <c r="X69" s="56"/>
      <c r="Y69" s="56"/>
      <c r="Z69" s="58"/>
      <c r="AC69" s="55" t="s">
        <v>49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50</v>
      </c>
      <c r="AN69" s="56"/>
      <c r="AO69" s="58"/>
      <c r="AQ69" s="38"/>
    </row>
    <row r="70" spans="2:43" s="1" customFormat="1" ht="6.95" customHeight="1">
      <c r="B70" s="37"/>
      <c r="AQ70" s="38"/>
    </row>
    <row r="71" spans="2:43" s="1" customFormat="1" ht="6.9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>
      <c r="B76" s="37"/>
      <c r="C76" s="206" t="s">
        <v>53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  <c r="AI76" s="207"/>
      <c r="AJ76" s="207"/>
      <c r="AK76" s="207"/>
      <c r="AL76" s="207"/>
      <c r="AM76" s="207"/>
      <c r="AN76" s="207"/>
      <c r="AO76" s="207"/>
      <c r="AP76" s="207"/>
      <c r="AQ76" s="38"/>
    </row>
    <row r="77" spans="2:43" s="3" customFormat="1" ht="14.45" customHeight="1">
      <c r="B77" s="65"/>
      <c r="C77" s="32"/>
      <c r="AQ77" s="66"/>
    </row>
    <row r="78" spans="2:43" s="4" customFormat="1" ht="36.950000000000003" customHeight="1">
      <c r="B78" s="67"/>
      <c r="C78" s="68" t="s">
        <v>15</v>
      </c>
      <c r="L78" s="226" t="str">
        <f>K6</f>
        <v>Martinský cintorín</v>
      </c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Q78" s="69"/>
    </row>
    <row r="79" spans="2:43" s="1" customFormat="1" ht="6.95" customHeight="1">
      <c r="B79" s="37"/>
      <c r="AQ79" s="38"/>
    </row>
    <row r="80" spans="2:43" s="1" customFormat="1" ht="15">
      <c r="B80" s="37"/>
      <c r="C80" s="32" t="s">
        <v>19</v>
      </c>
      <c r="L80" s="70" t="str">
        <f>IF(K8="","",K8)</f>
        <v>Martinský cintorín, Bratislava</v>
      </c>
      <c r="AI80" s="32" t="s">
        <v>21</v>
      </c>
      <c r="AM80" s="71"/>
      <c r="AQ80" s="38"/>
    </row>
    <row r="81" spans="1:89" s="1" customFormat="1" ht="6.95" customHeight="1">
      <c r="B81" s="37"/>
      <c r="AQ81" s="38"/>
    </row>
    <row r="82" spans="1:89" s="1" customFormat="1" ht="15">
      <c r="B82" s="37"/>
      <c r="C82" s="32" t="s">
        <v>22</v>
      </c>
      <c r="L82" s="3" t="str">
        <f>IF(E11= "","",E11)</f>
        <v>Marianum-pohrebnícstvo mesta Bratislavy</v>
      </c>
      <c r="AI82" s="32" t="s">
        <v>28</v>
      </c>
      <c r="AM82" s="228" t="str">
        <f>IF(E17="","",E17)</f>
        <v>Ing.arch. Katarína Šináková</v>
      </c>
      <c r="AN82" s="228"/>
      <c r="AO82" s="228"/>
      <c r="AP82" s="228"/>
      <c r="AQ82" s="38"/>
      <c r="AS82" s="229" t="s">
        <v>54</v>
      </c>
      <c r="AT82" s="230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89" s="1" customFormat="1" ht="15">
      <c r="B83" s="37"/>
      <c r="C83" s="32" t="s">
        <v>26</v>
      </c>
      <c r="L83" s="3" t="str">
        <f>IF(E14= "Vyplň údaj","",E14)</f>
        <v/>
      </c>
      <c r="AI83" s="32" t="s">
        <v>31</v>
      </c>
      <c r="AM83" s="228"/>
      <c r="AN83" s="228"/>
      <c r="AO83" s="228"/>
      <c r="AP83" s="228"/>
      <c r="AQ83" s="38"/>
      <c r="AS83" s="231"/>
      <c r="AT83" s="232"/>
      <c r="BD83" s="72"/>
    </row>
    <row r="84" spans="1:89" s="1" customFormat="1" ht="10.9" customHeight="1">
      <c r="B84" s="37"/>
      <c r="AQ84" s="38"/>
      <c r="AS84" s="231"/>
      <c r="AT84" s="232"/>
      <c r="BD84" s="72"/>
    </row>
    <row r="85" spans="1:89" s="1" customFormat="1" ht="29.25" customHeight="1">
      <c r="B85" s="37"/>
      <c r="C85" s="233" t="s">
        <v>55</v>
      </c>
      <c r="D85" s="234"/>
      <c r="E85" s="234"/>
      <c r="F85" s="234"/>
      <c r="G85" s="234"/>
      <c r="H85" s="73"/>
      <c r="I85" s="235" t="s">
        <v>56</v>
      </c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5" t="s">
        <v>57</v>
      </c>
      <c r="AH85" s="234"/>
      <c r="AI85" s="234"/>
      <c r="AJ85" s="234"/>
      <c r="AK85" s="234"/>
      <c r="AL85" s="234"/>
      <c r="AM85" s="234"/>
      <c r="AN85" s="235" t="s">
        <v>58</v>
      </c>
      <c r="AO85" s="234"/>
      <c r="AP85" s="236"/>
      <c r="AQ85" s="38"/>
      <c r="AS85" s="74" t="s">
        <v>59</v>
      </c>
      <c r="AT85" s="75" t="s">
        <v>60</v>
      </c>
      <c r="AU85" s="75" t="s">
        <v>61</v>
      </c>
      <c r="AV85" s="75" t="s">
        <v>62</v>
      </c>
      <c r="AW85" s="75" t="s">
        <v>63</v>
      </c>
      <c r="AX85" s="75" t="s">
        <v>64</v>
      </c>
      <c r="AY85" s="75" t="s">
        <v>65</v>
      </c>
      <c r="AZ85" s="75" t="s">
        <v>66</v>
      </c>
      <c r="BA85" s="75" t="s">
        <v>67</v>
      </c>
      <c r="BB85" s="75" t="s">
        <v>68</v>
      </c>
      <c r="BC85" s="75" t="s">
        <v>69</v>
      </c>
      <c r="BD85" s="76" t="s">
        <v>70</v>
      </c>
    </row>
    <row r="86" spans="1:89" s="1" customFormat="1" ht="10.9" customHeight="1">
      <c r="B86" s="37"/>
      <c r="AQ86" s="38"/>
      <c r="AS86" s="77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89" s="4" customFormat="1" ht="32.450000000000003" customHeight="1">
      <c r="B87" s="67"/>
      <c r="C87" s="78" t="s">
        <v>71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249">
        <f>ROUND(AG88,2)</f>
        <v>0</v>
      </c>
      <c r="AH87" s="249"/>
      <c r="AI87" s="249"/>
      <c r="AJ87" s="249"/>
      <c r="AK87" s="249"/>
      <c r="AL87" s="249"/>
      <c r="AM87" s="249"/>
      <c r="AN87" s="250">
        <f>SUM(AG87,AT87)</f>
        <v>0</v>
      </c>
      <c r="AO87" s="250"/>
      <c r="AP87" s="250"/>
      <c r="AQ87" s="69"/>
      <c r="AS87" s="80">
        <f>ROUND(AS88,2)</f>
        <v>0</v>
      </c>
      <c r="AT87" s="81">
        <f>ROUND(SUM(AV87:AW87),2)</f>
        <v>0</v>
      </c>
      <c r="AU87" s="82">
        <f>ROUND(AU88,5)</f>
        <v>0</v>
      </c>
      <c r="AV87" s="81">
        <f>ROUND(AZ87*L31,2)</f>
        <v>0</v>
      </c>
      <c r="AW87" s="81">
        <f>ROUND(BA87*L32,2)</f>
        <v>0</v>
      </c>
      <c r="AX87" s="81">
        <f>ROUND(BB87*L31,2)</f>
        <v>0</v>
      </c>
      <c r="AY87" s="81">
        <f>ROUND(BC87*L32,2)</f>
        <v>0</v>
      </c>
      <c r="AZ87" s="81">
        <f t="shared" ref="AZ87:BD88" si="0">ROUND(AZ88,2)</f>
        <v>0</v>
      </c>
      <c r="BA87" s="81">
        <f t="shared" si="0"/>
        <v>0</v>
      </c>
      <c r="BB87" s="81">
        <f t="shared" si="0"/>
        <v>0</v>
      </c>
      <c r="BC87" s="81">
        <f t="shared" si="0"/>
        <v>0</v>
      </c>
      <c r="BD87" s="83">
        <f t="shared" si="0"/>
        <v>0</v>
      </c>
      <c r="BS87" s="68" t="s">
        <v>72</v>
      </c>
      <c r="BT87" s="68" t="s">
        <v>73</v>
      </c>
      <c r="BU87" s="84" t="s">
        <v>74</v>
      </c>
      <c r="BV87" s="68" t="s">
        <v>75</v>
      </c>
      <c r="BW87" s="68" t="s">
        <v>76</v>
      </c>
      <c r="BX87" s="68" t="s">
        <v>77</v>
      </c>
    </row>
    <row r="88" spans="1:89" s="5" customFormat="1" ht="47.25" customHeight="1">
      <c r="B88" s="85"/>
      <c r="C88" s="86"/>
      <c r="D88" s="240" t="s">
        <v>16</v>
      </c>
      <c r="E88" s="240"/>
      <c r="F88" s="240"/>
      <c r="G88" s="240"/>
      <c r="H88" s="240"/>
      <c r="I88" s="87"/>
      <c r="J88" s="240" t="s">
        <v>78</v>
      </c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39">
        <f>ROUND(AG89,2)</f>
        <v>0</v>
      </c>
      <c r="AH88" s="238"/>
      <c r="AI88" s="238"/>
      <c r="AJ88" s="238"/>
      <c r="AK88" s="238"/>
      <c r="AL88" s="238"/>
      <c r="AM88" s="238"/>
      <c r="AN88" s="237">
        <f>SUM(AG88,AT88)</f>
        <v>0</v>
      </c>
      <c r="AO88" s="238"/>
      <c r="AP88" s="238"/>
      <c r="AQ88" s="88"/>
      <c r="AS88" s="89">
        <f>ROUND(AS89,2)</f>
        <v>0</v>
      </c>
      <c r="AT88" s="90">
        <f>ROUND(SUM(AV88:AW88),2)</f>
        <v>0</v>
      </c>
      <c r="AU88" s="91">
        <f>ROUND(AU89,5)</f>
        <v>0</v>
      </c>
      <c r="AV88" s="90">
        <f>ROUND(AZ88*L31,2)</f>
        <v>0</v>
      </c>
      <c r="AW88" s="90">
        <f>ROUND(BA88*L32,2)</f>
        <v>0</v>
      </c>
      <c r="AX88" s="90">
        <f>ROUND(BB88*L31,2)</f>
        <v>0</v>
      </c>
      <c r="AY88" s="90">
        <f>ROUND(BC88*L32,2)</f>
        <v>0</v>
      </c>
      <c r="AZ88" s="90">
        <f t="shared" si="0"/>
        <v>0</v>
      </c>
      <c r="BA88" s="90">
        <f t="shared" si="0"/>
        <v>0</v>
      </c>
      <c r="BB88" s="90">
        <f t="shared" si="0"/>
        <v>0</v>
      </c>
      <c r="BC88" s="90">
        <f t="shared" si="0"/>
        <v>0</v>
      </c>
      <c r="BD88" s="92">
        <f t="shared" si="0"/>
        <v>0</v>
      </c>
      <c r="BS88" s="93" t="s">
        <v>72</v>
      </c>
      <c r="BT88" s="93" t="s">
        <v>79</v>
      </c>
      <c r="BU88" s="93" t="s">
        <v>74</v>
      </c>
      <c r="BV88" s="93" t="s">
        <v>75</v>
      </c>
      <c r="BW88" s="93" t="s">
        <v>80</v>
      </c>
      <c r="BX88" s="93" t="s">
        <v>76</v>
      </c>
    </row>
    <row r="89" spans="1:89" s="6" customFormat="1" ht="16.5" customHeight="1">
      <c r="A89" s="94" t="s">
        <v>81</v>
      </c>
      <c r="B89" s="95"/>
      <c r="C89" s="8"/>
      <c r="D89" s="8"/>
      <c r="E89" s="243" t="s">
        <v>79</v>
      </c>
      <c r="F89" s="243"/>
      <c r="G89" s="243"/>
      <c r="H89" s="243"/>
      <c r="I89" s="243"/>
      <c r="J89" s="8"/>
      <c r="K89" s="243" t="s">
        <v>82</v>
      </c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1">
        <f>'1 - SEKTOR - XXII  nové u...'!M31</f>
        <v>0</v>
      </c>
      <c r="AH89" s="242"/>
      <c r="AI89" s="242"/>
      <c r="AJ89" s="242"/>
      <c r="AK89" s="242"/>
      <c r="AL89" s="242"/>
      <c r="AM89" s="242"/>
      <c r="AN89" s="241">
        <f>SUM(AG89,AT89)</f>
        <v>0</v>
      </c>
      <c r="AO89" s="242"/>
      <c r="AP89" s="242"/>
      <c r="AQ89" s="96"/>
      <c r="AS89" s="97">
        <f>'1 - SEKTOR - XXII  nové u...'!M29</f>
        <v>0</v>
      </c>
      <c r="AT89" s="98">
        <f>ROUND(SUM(AV89:AW89),2)</f>
        <v>0</v>
      </c>
      <c r="AU89" s="99">
        <f>'1 - SEKTOR - XXII  nové u...'!W129</f>
        <v>0</v>
      </c>
      <c r="AV89" s="98">
        <f>'1 - SEKTOR - XXII  nové u...'!M33</f>
        <v>0</v>
      </c>
      <c r="AW89" s="98">
        <f>'1 - SEKTOR - XXII  nové u...'!M34</f>
        <v>0</v>
      </c>
      <c r="AX89" s="98">
        <f>'1 - SEKTOR - XXII  nové u...'!M35</f>
        <v>0</v>
      </c>
      <c r="AY89" s="98">
        <f>'1 - SEKTOR - XXII  nové u...'!M36</f>
        <v>0</v>
      </c>
      <c r="AZ89" s="98">
        <f>'1 - SEKTOR - XXII  nové u...'!H33</f>
        <v>0</v>
      </c>
      <c r="BA89" s="98">
        <f>'1 - SEKTOR - XXII  nové u...'!H34</f>
        <v>0</v>
      </c>
      <c r="BB89" s="98">
        <f>'1 - SEKTOR - XXII  nové u...'!H35</f>
        <v>0</v>
      </c>
      <c r="BC89" s="98">
        <f>'1 - SEKTOR - XXII  nové u...'!H36</f>
        <v>0</v>
      </c>
      <c r="BD89" s="100">
        <f>'1 - SEKTOR - XXII  nové u...'!H37</f>
        <v>0</v>
      </c>
      <c r="BT89" s="101" t="s">
        <v>83</v>
      </c>
      <c r="BV89" s="101" t="s">
        <v>75</v>
      </c>
      <c r="BW89" s="101" t="s">
        <v>84</v>
      </c>
      <c r="BX89" s="101" t="s">
        <v>80</v>
      </c>
    </row>
    <row r="90" spans="1:89">
      <c r="B90" s="26"/>
      <c r="AQ90" s="27"/>
    </row>
    <row r="91" spans="1:89" s="1" customFormat="1" ht="30" customHeight="1">
      <c r="B91" s="37"/>
      <c r="C91" s="78" t="s">
        <v>85</v>
      </c>
      <c r="AG91" s="250">
        <f>ROUND(SUM(AG92:AG104),2)</f>
        <v>0</v>
      </c>
      <c r="AH91" s="250"/>
      <c r="AI91" s="250"/>
      <c r="AJ91" s="250"/>
      <c r="AK91" s="250"/>
      <c r="AL91" s="250"/>
      <c r="AM91" s="250"/>
      <c r="AN91" s="250">
        <f>ROUND(SUM(AN92:AN104),2)</f>
        <v>0</v>
      </c>
      <c r="AO91" s="250"/>
      <c r="AP91" s="250"/>
      <c r="AQ91" s="38"/>
      <c r="AS91" s="74" t="s">
        <v>86</v>
      </c>
      <c r="AT91" s="75" t="s">
        <v>87</v>
      </c>
      <c r="AU91" s="75" t="s">
        <v>37</v>
      </c>
      <c r="AV91" s="76" t="s">
        <v>60</v>
      </c>
    </row>
    <row r="92" spans="1:89" s="1" customFormat="1" ht="19.899999999999999" customHeight="1">
      <c r="B92" s="37"/>
      <c r="D92" s="102" t="s">
        <v>88</v>
      </c>
      <c r="AG92" s="244">
        <f>ROUND(AG87*AS92,2)</f>
        <v>0</v>
      </c>
      <c r="AH92" s="241"/>
      <c r="AI92" s="241"/>
      <c r="AJ92" s="241"/>
      <c r="AK92" s="241"/>
      <c r="AL92" s="241"/>
      <c r="AM92" s="241"/>
      <c r="AN92" s="241">
        <f t="shared" ref="AN92:AN101" si="1">ROUND(AG92+AV92,2)</f>
        <v>0</v>
      </c>
      <c r="AO92" s="241"/>
      <c r="AP92" s="241"/>
      <c r="AQ92" s="38"/>
      <c r="AS92" s="103">
        <v>0</v>
      </c>
      <c r="AT92" s="104" t="s">
        <v>89</v>
      </c>
      <c r="AU92" s="104" t="s">
        <v>38</v>
      </c>
      <c r="AV92" s="105">
        <f>ROUND(IF(AU92="základná",AG92*L31,IF(AU92="znížená",AG92*L32,0)),2)</f>
        <v>0</v>
      </c>
      <c r="BV92" s="22" t="s">
        <v>90</v>
      </c>
      <c r="BY92" s="106">
        <f t="shared" ref="BY92:BY104" si="2">IF(AU92="základná",AV92,0)</f>
        <v>0</v>
      </c>
      <c r="BZ92" s="106">
        <f t="shared" ref="BZ92:BZ104" si="3">IF(AU92="znížená",AV92,0)</f>
        <v>0</v>
      </c>
      <c r="CA92" s="106">
        <v>0</v>
      </c>
      <c r="CB92" s="106">
        <v>0</v>
      </c>
      <c r="CC92" s="106">
        <v>0</v>
      </c>
      <c r="CD92" s="106">
        <f t="shared" ref="CD92:CD104" si="4">IF(AU92="základná",AG92,0)</f>
        <v>0</v>
      </c>
      <c r="CE92" s="106">
        <f t="shared" ref="CE92:CE104" si="5">IF(AU92="znížená",AG92,0)</f>
        <v>0</v>
      </c>
      <c r="CF92" s="106">
        <f t="shared" ref="CF92:CF104" si="6">IF(AU92="zákl. prenesená",AG92,0)</f>
        <v>0</v>
      </c>
      <c r="CG92" s="106">
        <f t="shared" ref="CG92:CG104" si="7">IF(AU92="zníž. prenesená",AG92,0)</f>
        <v>0</v>
      </c>
      <c r="CH92" s="106">
        <f t="shared" ref="CH92:CH104" si="8">IF(AU92="nulová",AG92,0)</f>
        <v>0</v>
      </c>
      <c r="CI92" s="22">
        <f t="shared" ref="CI92:CI104" si="9">IF(AU92="základná",1,IF(AU92="znížená",2,IF(AU92="zákl. prenesená",4,IF(AU92="zníž. prenesená",5,3))))</f>
        <v>1</v>
      </c>
      <c r="CJ92" s="22">
        <f>IF(AT92="stavebná časť",1,IF(8892="investičná časť",2,3))</f>
        <v>1</v>
      </c>
      <c r="CK92" s="22" t="str">
        <f t="shared" ref="CK92:CK104" si="10">IF(D92="Vyplň vlastné","","x")</f>
        <v>x</v>
      </c>
    </row>
    <row r="93" spans="1:89" s="1" customFormat="1" ht="19.899999999999999" customHeight="1">
      <c r="B93" s="37"/>
      <c r="D93" s="102" t="s">
        <v>91</v>
      </c>
      <c r="AG93" s="244">
        <f>ROUND(AG87*AS93,2)</f>
        <v>0</v>
      </c>
      <c r="AH93" s="241"/>
      <c r="AI93" s="241"/>
      <c r="AJ93" s="241"/>
      <c r="AK93" s="241"/>
      <c r="AL93" s="241"/>
      <c r="AM93" s="241"/>
      <c r="AN93" s="241">
        <f t="shared" si="1"/>
        <v>0</v>
      </c>
      <c r="AO93" s="241"/>
      <c r="AP93" s="241"/>
      <c r="AQ93" s="38"/>
      <c r="AS93" s="107">
        <v>0</v>
      </c>
      <c r="AT93" s="108" t="s">
        <v>89</v>
      </c>
      <c r="AU93" s="108" t="s">
        <v>38</v>
      </c>
      <c r="AV93" s="109">
        <f>ROUND(IF(AU93="základná",AG93*L31,IF(AU93="znížená",AG93*L32,0)),2)</f>
        <v>0</v>
      </c>
      <c r="BV93" s="22" t="s">
        <v>90</v>
      </c>
      <c r="BY93" s="106">
        <f t="shared" si="2"/>
        <v>0</v>
      </c>
      <c r="BZ93" s="106">
        <f t="shared" si="3"/>
        <v>0</v>
      </c>
      <c r="CA93" s="106">
        <v>0</v>
      </c>
      <c r="CB93" s="106">
        <v>0</v>
      </c>
      <c r="CC93" s="106">
        <v>0</v>
      </c>
      <c r="CD93" s="106">
        <f t="shared" si="4"/>
        <v>0</v>
      </c>
      <c r="CE93" s="106">
        <f t="shared" si="5"/>
        <v>0</v>
      </c>
      <c r="CF93" s="106">
        <f t="shared" si="6"/>
        <v>0</v>
      </c>
      <c r="CG93" s="106">
        <f t="shared" si="7"/>
        <v>0</v>
      </c>
      <c r="CH93" s="106">
        <f t="shared" si="8"/>
        <v>0</v>
      </c>
      <c r="CI93" s="22">
        <f t="shared" si="9"/>
        <v>1</v>
      </c>
      <c r="CJ93" s="22">
        <f>IF(AT93="stavebná časť",1,IF(8893="investičná časť",2,3))</f>
        <v>1</v>
      </c>
      <c r="CK93" s="22" t="str">
        <f t="shared" si="10"/>
        <v>x</v>
      </c>
    </row>
    <row r="94" spans="1:89" s="1" customFormat="1" ht="19.899999999999999" customHeight="1">
      <c r="B94" s="37"/>
      <c r="D94" s="102" t="s">
        <v>92</v>
      </c>
      <c r="AG94" s="244">
        <f>ROUND(AG87*AS94,2)</f>
        <v>0</v>
      </c>
      <c r="AH94" s="241"/>
      <c r="AI94" s="241"/>
      <c r="AJ94" s="241"/>
      <c r="AK94" s="241"/>
      <c r="AL94" s="241"/>
      <c r="AM94" s="241"/>
      <c r="AN94" s="241">
        <f t="shared" si="1"/>
        <v>0</v>
      </c>
      <c r="AO94" s="241"/>
      <c r="AP94" s="241"/>
      <c r="AQ94" s="38"/>
      <c r="AS94" s="107">
        <v>0</v>
      </c>
      <c r="AT94" s="108" t="s">
        <v>89</v>
      </c>
      <c r="AU94" s="108" t="s">
        <v>38</v>
      </c>
      <c r="AV94" s="109">
        <f>ROUND(IF(AU94="základná",AG94*L31,IF(AU94="znížená",AG94*L32,0)),2)</f>
        <v>0</v>
      </c>
      <c r="BV94" s="22" t="s">
        <v>90</v>
      </c>
      <c r="BY94" s="106">
        <f t="shared" si="2"/>
        <v>0</v>
      </c>
      <c r="BZ94" s="106">
        <f t="shared" si="3"/>
        <v>0</v>
      </c>
      <c r="CA94" s="106">
        <v>0</v>
      </c>
      <c r="CB94" s="106">
        <v>0</v>
      </c>
      <c r="CC94" s="106">
        <v>0</v>
      </c>
      <c r="CD94" s="106">
        <f t="shared" si="4"/>
        <v>0</v>
      </c>
      <c r="CE94" s="106">
        <f t="shared" si="5"/>
        <v>0</v>
      </c>
      <c r="CF94" s="106">
        <f t="shared" si="6"/>
        <v>0</v>
      </c>
      <c r="CG94" s="106">
        <f t="shared" si="7"/>
        <v>0</v>
      </c>
      <c r="CH94" s="106">
        <f t="shared" si="8"/>
        <v>0</v>
      </c>
      <c r="CI94" s="22">
        <f t="shared" si="9"/>
        <v>1</v>
      </c>
      <c r="CJ94" s="22">
        <f>IF(AT94="stavebná časť",1,IF(8894="investičná časť",2,3))</f>
        <v>1</v>
      </c>
      <c r="CK94" s="22" t="str">
        <f t="shared" si="10"/>
        <v>x</v>
      </c>
    </row>
    <row r="95" spans="1:89" s="1" customFormat="1" ht="19.899999999999999" customHeight="1">
      <c r="B95" s="37"/>
      <c r="D95" s="102" t="s">
        <v>93</v>
      </c>
      <c r="AG95" s="244">
        <f>ROUND(AG87*AS95,2)</f>
        <v>0</v>
      </c>
      <c r="AH95" s="241"/>
      <c r="AI95" s="241"/>
      <c r="AJ95" s="241"/>
      <c r="AK95" s="241"/>
      <c r="AL95" s="241"/>
      <c r="AM95" s="241"/>
      <c r="AN95" s="241">
        <f t="shared" si="1"/>
        <v>0</v>
      </c>
      <c r="AO95" s="241"/>
      <c r="AP95" s="241"/>
      <c r="AQ95" s="38"/>
      <c r="AS95" s="107">
        <v>0</v>
      </c>
      <c r="AT95" s="108" t="s">
        <v>89</v>
      </c>
      <c r="AU95" s="108" t="s">
        <v>38</v>
      </c>
      <c r="AV95" s="109">
        <f>ROUND(IF(AU95="základná",AG95*L31,IF(AU95="znížená",AG95*L32,0)),2)</f>
        <v>0</v>
      </c>
      <c r="BV95" s="22" t="s">
        <v>90</v>
      </c>
      <c r="BY95" s="106">
        <f t="shared" si="2"/>
        <v>0</v>
      </c>
      <c r="BZ95" s="106">
        <f t="shared" si="3"/>
        <v>0</v>
      </c>
      <c r="CA95" s="106">
        <v>0</v>
      </c>
      <c r="CB95" s="106">
        <v>0</v>
      </c>
      <c r="CC95" s="106">
        <v>0</v>
      </c>
      <c r="CD95" s="106">
        <f t="shared" si="4"/>
        <v>0</v>
      </c>
      <c r="CE95" s="106">
        <f t="shared" si="5"/>
        <v>0</v>
      </c>
      <c r="CF95" s="106">
        <f t="shared" si="6"/>
        <v>0</v>
      </c>
      <c r="CG95" s="106">
        <f t="shared" si="7"/>
        <v>0</v>
      </c>
      <c r="CH95" s="106">
        <f t="shared" si="8"/>
        <v>0</v>
      </c>
      <c r="CI95" s="22">
        <f t="shared" si="9"/>
        <v>1</v>
      </c>
      <c r="CJ95" s="22">
        <f>IF(AT95="stavebná časť",1,IF(8895="investičná časť",2,3))</f>
        <v>1</v>
      </c>
      <c r="CK95" s="22" t="str">
        <f t="shared" si="10"/>
        <v>x</v>
      </c>
    </row>
    <row r="96" spans="1:89" s="1" customFormat="1" ht="19.899999999999999" customHeight="1">
      <c r="B96" s="37"/>
      <c r="D96" s="102" t="s">
        <v>94</v>
      </c>
      <c r="AG96" s="244">
        <f>ROUND(AG87*AS96,2)</f>
        <v>0</v>
      </c>
      <c r="AH96" s="241"/>
      <c r="AI96" s="241"/>
      <c r="AJ96" s="241"/>
      <c r="AK96" s="241"/>
      <c r="AL96" s="241"/>
      <c r="AM96" s="241"/>
      <c r="AN96" s="241">
        <f t="shared" si="1"/>
        <v>0</v>
      </c>
      <c r="AO96" s="241"/>
      <c r="AP96" s="241"/>
      <c r="AQ96" s="38"/>
      <c r="AS96" s="107">
        <v>0</v>
      </c>
      <c r="AT96" s="108" t="s">
        <v>89</v>
      </c>
      <c r="AU96" s="108" t="s">
        <v>38</v>
      </c>
      <c r="AV96" s="109">
        <f>ROUND(IF(AU96="základná",AG96*L31,IF(AU96="znížená",AG96*L32,0)),2)</f>
        <v>0</v>
      </c>
      <c r="BV96" s="22" t="s">
        <v>90</v>
      </c>
      <c r="BY96" s="106">
        <f t="shared" si="2"/>
        <v>0</v>
      </c>
      <c r="BZ96" s="106">
        <f t="shared" si="3"/>
        <v>0</v>
      </c>
      <c r="CA96" s="106">
        <v>0</v>
      </c>
      <c r="CB96" s="106">
        <v>0</v>
      </c>
      <c r="CC96" s="106">
        <v>0</v>
      </c>
      <c r="CD96" s="106">
        <f t="shared" si="4"/>
        <v>0</v>
      </c>
      <c r="CE96" s="106">
        <f t="shared" si="5"/>
        <v>0</v>
      </c>
      <c r="CF96" s="106">
        <f t="shared" si="6"/>
        <v>0</v>
      </c>
      <c r="CG96" s="106">
        <f t="shared" si="7"/>
        <v>0</v>
      </c>
      <c r="CH96" s="106">
        <f t="shared" si="8"/>
        <v>0</v>
      </c>
      <c r="CI96" s="22">
        <f t="shared" si="9"/>
        <v>1</v>
      </c>
      <c r="CJ96" s="22">
        <f>IF(AT96="stavebná časť",1,IF(8896="investičná časť",2,3))</f>
        <v>1</v>
      </c>
      <c r="CK96" s="22" t="str">
        <f t="shared" si="10"/>
        <v>x</v>
      </c>
    </row>
    <row r="97" spans="2:89" s="1" customFormat="1" ht="19.899999999999999" customHeight="1">
      <c r="B97" s="37"/>
      <c r="D97" s="102" t="s">
        <v>95</v>
      </c>
      <c r="AG97" s="244">
        <f>ROUND(AG87*AS97,2)</f>
        <v>0</v>
      </c>
      <c r="AH97" s="241"/>
      <c r="AI97" s="241"/>
      <c r="AJ97" s="241"/>
      <c r="AK97" s="241"/>
      <c r="AL97" s="241"/>
      <c r="AM97" s="241"/>
      <c r="AN97" s="241">
        <f t="shared" si="1"/>
        <v>0</v>
      </c>
      <c r="AO97" s="241"/>
      <c r="AP97" s="241"/>
      <c r="AQ97" s="38"/>
      <c r="AS97" s="107">
        <v>0</v>
      </c>
      <c r="AT97" s="108" t="s">
        <v>89</v>
      </c>
      <c r="AU97" s="108" t="s">
        <v>38</v>
      </c>
      <c r="AV97" s="109">
        <f>ROUND(IF(AU97="základná",AG97*L31,IF(AU97="znížená",AG97*L32,0)),2)</f>
        <v>0</v>
      </c>
      <c r="BV97" s="22" t="s">
        <v>90</v>
      </c>
      <c r="BY97" s="106">
        <f t="shared" si="2"/>
        <v>0</v>
      </c>
      <c r="BZ97" s="106">
        <f t="shared" si="3"/>
        <v>0</v>
      </c>
      <c r="CA97" s="106">
        <v>0</v>
      </c>
      <c r="CB97" s="106">
        <v>0</v>
      </c>
      <c r="CC97" s="106">
        <v>0</v>
      </c>
      <c r="CD97" s="106">
        <f t="shared" si="4"/>
        <v>0</v>
      </c>
      <c r="CE97" s="106">
        <f t="shared" si="5"/>
        <v>0</v>
      </c>
      <c r="CF97" s="106">
        <f t="shared" si="6"/>
        <v>0</v>
      </c>
      <c r="CG97" s="106">
        <f t="shared" si="7"/>
        <v>0</v>
      </c>
      <c r="CH97" s="106">
        <f t="shared" si="8"/>
        <v>0</v>
      </c>
      <c r="CI97" s="22">
        <f t="shared" si="9"/>
        <v>1</v>
      </c>
      <c r="CJ97" s="22">
        <f>IF(AT97="stavebná časť",1,IF(8897="investičná časť",2,3))</f>
        <v>1</v>
      </c>
      <c r="CK97" s="22" t="str">
        <f t="shared" si="10"/>
        <v>x</v>
      </c>
    </row>
    <row r="98" spans="2:89" s="1" customFormat="1" ht="19.899999999999999" customHeight="1">
      <c r="B98" s="37"/>
      <c r="D98" s="102" t="s">
        <v>96</v>
      </c>
      <c r="AG98" s="244">
        <f>ROUND(AG87*AS98,2)</f>
        <v>0</v>
      </c>
      <c r="AH98" s="241"/>
      <c r="AI98" s="241"/>
      <c r="AJ98" s="241"/>
      <c r="AK98" s="241"/>
      <c r="AL98" s="241"/>
      <c r="AM98" s="241"/>
      <c r="AN98" s="241">
        <f t="shared" si="1"/>
        <v>0</v>
      </c>
      <c r="AO98" s="241"/>
      <c r="AP98" s="241"/>
      <c r="AQ98" s="38"/>
      <c r="AS98" s="107">
        <v>0</v>
      </c>
      <c r="AT98" s="108" t="s">
        <v>89</v>
      </c>
      <c r="AU98" s="108" t="s">
        <v>38</v>
      </c>
      <c r="AV98" s="109">
        <f>ROUND(IF(AU98="základná",AG98*L31,IF(AU98="znížená",AG98*L32,0)),2)</f>
        <v>0</v>
      </c>
      <c r="BV98" s="22" t="s">
        <v>90</v>
      </c>
      <c r="BY98" s="106">
        <f t="shared" si="2"/>
        <v>0</v>
      </c>
      <c r="BZ98" s="106">
        <f t="shared" si="3"/>
        <v>0</v>
      </c>
      <c r="CA98" s="106">
        <v>0</v>
      </c>
      <c r="CB98" s="106">
        <v>0</v>
      </c>
      <c r="CC98" s="106">
        <v>0</v>
      </c>
      <c r="CD98" s="106">
        <f t="shared" si="4"/>
        <v>0</v>
      </c>
      <c r="CE98" s="106">
        <f t="shared" si="5"/>
        <v>0</v>
      </c>
      <c r="CF98" s="106">
        <f t="shared" si="6"/>
        <v>0</v>
      </c>
      <c r="CG98" s="106">
        <f t="shared" si="7"/>
        <v>0</v>
      </c>
      <c r="CH98" s="106">
        <f t="shared" si="8"/>
        <v>0</v>
      </c>
      <c r="CI98" s="22">
        <f t="shared" si="9"/>
        <v>1</v>
      </c>
      <c r="CJ98" s="22">
        <f>IF(AT98="stavebná časť",1,IF(8898="investičná časť",2,3))</f>
        <v>1</v>
      </c>
      <c r="CK98" s="22" t="str">
        <f t="shared" si="10"/>
        <v>x</v>
      </c>
    </row>
    <row r="99" spans="2:89" s="1" customFormat="1" ht="19.899999999999999" customHeight="1">
      <c r="B99" s="37"/>
      <c r="D99" s="102" t="s">
        <v>97</v>
      </c>
      <c r="AG99" s="244">
        <f>ROUND(AG87*AS99,2)</f>
        <v>0</v>
      </c>
      <c r="AH99" s="241"/>
      <c r="AI99" s="241"/>
      <c r="AJ99" s="241"/>
      <c r="AK99" s="241"/>
      <c r="AL99" s="241"/>
      <c r="AM99" s="241"/>
      <c r="AN99" s="241">
        <f t="shared" si="1"/>
        <v>0</v>
      </c>
      <c r="AO99" s="241"/>
      <c r="AP99" s="241"/>
      <c r="AQ99" s="38"/>
      <c r="AS99" s="107">
        <v>0</v>
      </c>
      <c r="AT99" s="108" t="s">
        <v>89</v>
      </c>
      <c r="AU99" s="108" t="s">
        <v>38</v>
      </c>
      <c r="AV99" s="109">
        <f>ROUND(IF(AU99="základná",AG99*L31,IF(AU99="znížená",AG99*L32,0)),2)</f>
        <v>0</v>
      </c>
      <c r="BV99" s="22" t="s">
        <v>90</v>
      </c>
      <c r="BY99" s="106">
        <f t="shared" si="2"/>
        <v>0</v>
      </c>
      <c r="BZ99" s="106">
        <f t="shared" si="3"/>
        <v>0</v>
      </c>
      <c r="CA99" s="106">
        <v>0</v>
      </c>
      <c r="CB99" s="106">
        <v>0</v>
      </c>
      <c r="CC99" s="106">
        <v>0</v>
      </c>
      <c r="CD99" s="106">
        <f t="shared" si="4"/>
        <v>0</v>
      </c>
      <c r="CE99" s="106">
        <f t="shared" si="5"/>
        <v>0</v>
      </c>
      <c r="CF99" s="106">
        <f t="shared" si="6"/>
        <v>0</v>
      </c>
      <c r="CG99" s="106">
        <f t="shared" si="7"/>
        <v>0</v>
      </c>
      <c r="CH99" s="106">
        <f t="shared" si="8"/>
        <v>0</v>
      </c>
      <c r="CI99" s="22">
        <f t="shared" si="9"/>
        <v>1</v>
      </c>
      <c r="CJ99" s="22">
        <f>IF(AT99="stavebná časť",1,IF(8899="investičná časť",2,3))</f>
        <v>1</v>
      </c>
      <c r="CK99" s="22" t="str">
        <f t="shared" si="10"/>
        <v>x</v>
      </c>
    </row>
    <row r="100" spans="2:89" s="1" customFormat="1" ht="19.899999999999999" customHeight="1">
      <c r="B100" s="37"/>
      <c r="D100" s="102" t="s">
        <v>98</v>
      </c>
      <c r="AG100" s="244">
        <f>ROUND(AG87*AS100,2)</f>
        <v>0</v>
      </c>
      <c r="AH100" s="241"/>
      <c r="AI100" s="241"/>
      <c r="AJ100" s="241"/>
      <c r="AK100" s="241"/>
      <c r="AL100" s="241"/>
      <c r="AM100" s="241"/>
      <c r="AN100" s="241">
        <f t="shared" si="1"/>
        <v>0</v>
      </c>
      <c r="AO100" s="241"/>
      <c r="AP100" s="241"/>
      <c r="AQ100" s="38"/>
      <c r="AS100" s="107">
        <v>0</v>
      </c>
      <c r="AT100" s="108" t="s">
        <v>89</v>
      </c>
      <c r="AU100" s="108" t="s">
        <v>38</v>
      </c>
      <c r="AV100" s="109">
        <f>ROUND(IF(AU100="základná",AG100*L31,IF(AU100="znížená",AG100*L32,0)),2)</f>
        <v>0</v>
      </c>
      <c r="BV100" s="22" t="s">
        <v>90</v>
      </c>
      <c r="BY100" s="106">
        <f t="shared" si="2"/>
        <v>0</v>
      </c>
      <c r="BZ100" s="106">
        <f t="shared" si="3"/>
        <v>0</v>
      </c>
      <c r="CA100" s="106">
        <v>0</v>
      </c>
      <c r="CB100" s="106">
        <v>0</v>
      </c>
      <c r="CC100" s="106">
        <v>0</v>
      </c>
      <c r="CD100" s="106">
        <f t="shared" si="4"/>
        <v>0</v>
      </c>
      <c r="CE100" s="106">
        <f t="shared" si="5"/>
        <v>0</v>
      </c>
      <c r="CF100" s="106">
        <f t="shared" si="6"/>
        <v>0</v>
      </c>
      <c r="CG100" s="106">
        <f t="shared" si="7"/>
        <v>0</v>
      </c>
      <c r="CH100" s="106">
        <f t="shared" si="8"/>
        <v>0</v>
      </c>
      <c r="CI100" s="22">
        <f t="shared" si="9"/>
        <v>1</v>
      </c>
      <c r="CJ100" s="22">
        <f>IF(AT100="stavebná časť",1,IF(88100="investičná časť",2,3))</f>
        <v>1</v>
      </c>
      <c r="CK100" s="22" t="str">
        <f t="shared" si="10"/>
        <v>x</v>
      </c>
    </row>
    <row r="101" spans="2:89" s="1" customFormat="1" ht="19.899999999999999" customHeight="1">
      <c r="B101" s="37"/>
      <c r="D101" s="102" t="s">
        <v>99</v>
      </c>
      <c r="AG101" s="244">
        <f>ROUND(AG87*AS101,2)</f>
        <v>0</v>
      </c>
      <c r="AH101" s="241"/>
      <c r="AI101" s="241"/>
      <c r="AJ101" s="241"/>
      <c r="AK101" s="241"/>
      <c r="AL101" s="241"/>
      <c r="AM101" s="241"/>
      <c r="AN101" s="241">
        <f t="shared" si="1"/>
        <v>0</v>
      </c>
      <c r="AO101" s="241"/>
      <c r="AP101" s="241"/>
      <c r="AQ101" s="38"/>
      <c r="AS101" s="107">
        <v>0</v>
      </c>
      <c r="AT101" s="108" t="s">
        <v>89</v>
      </c>
      <c r="AU101" s="108" t="s">
        <v>38</v>
      </c>
      <c r="AV101" s="109">
        <f>ROUND(IF(AU101="základná",AG101*L31,IF(AU101="znížená",AG101*L32,0)),2)</f>
        <v>0</v>
      </c>
      <c r="BV101" s="22" t="s">
        <v>90</v>
      </c>
      <c r="BY101" s="106">
        <f t="shared" si="2"/>
        <v>0</v>
      </c>
      <c r="BZ101" s="106">
        <f t="shared" si="3"/>
        <v>0</v>
      </c>
      <c r="CA101" s="106">
        <v>0</v>
      </c>
      <c r="CB101" s="106">
        <v>0</v>
      </c>
      <c r="CC101" s="106">
        <v>0</v>
      </c>
      <c r="CD101" s="106">
        <f t="shared" si="4"/>
        <v>0</v>
      </c>
      <c r="CE101" s="106">
        <f t="shared" si="5"/>
        <v>0</v>
      </c>
      <c r="CF101" s="106">
        <f t="shared" si="6"/>
        <v>0</v>
      </c>
      <c r="CG101" s="106">
        <f t="shared" si="7"/>
        <v>0</v>
      </c>
      <c r="CH101" s="106">
        <f t="shared" si="8"/>
        <v>0</v>
      </c>
      <c r="CI101" s="22">
        <f t="shared" si="9"/>
        <v>1</v>
      </c>
      <c r="CJ101" s="22">
        <f>IF(AT101="stavebná časť",1,IF(88101="investičná časť",2,3))</f>
        <v>1</v>
      </c>
      <c r="CK101" s="22" t="str">
        <f t="shared" si="10"/>
        <v>x</v>
      </c>
    </row>
    <row r="102" spans="2:89" s="1" customFormat="1" ht="19.899999999999999" customHeight="1">
      <c r="B102" s="37"/>
      <c r="D102" s="247" t="s">
        <v>100</v>
      </c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  <c r="AA102" s="248"/>
      <c r="AB102" s="248"/>
      <c r="AG102" s="244">
        <f>AG87*AS102</f>
        <v>0</v>
      </c>
      <c r="AH102" s="241"/>
      <c r="AI102" s="241"/>
      <c r="AJ102" s="241"/>
      <c r="AK102" s="241"/>
      <c r="AL102" s="241"/>
      <c r="AM102" s="241"/>
      <c r="AN102" s="241">
        <f>AG102+AV102</f>
        <v>0</v>
      </c>
      <c r="AO102" s="241"/>
      <c r="AP102" s="241"/>
      <c r="AQ102" s="38"/>
      <c r="AS102" s="107">
        <v>0</v>
      </c>
      <c r="AT102" s="108" t="s">
        <v>89</v>
      </c>
      <c r="AU102" s="108" t="s">
        <v>38</v>
      </c>
      <c r="AV102" s="109">
        <f>ROUND(IF(AU102="nulová",0,IF(OR(AU102="základná",AU102="zákl. prenesená"),AG102*L31,AG102*L32)),2)</f>
        <v>0</v>
      </c>
      <c r="BV102" s="22" t="s">
        <v>101</v>
      </c>
      <c r="BY102" s="106">
        <f t="shared" si="2"/>
        <v>0</v>
      </c>
      <c r="BZ102" s="106">
        <f t="shared" si="3"/>
        <v>0</v>
      </c>
      <c r="CA102" s="106">
        <f>IF(AU102="zákl. prenesená",AV102,0)</f>
        <v>0</v>
      </c>
      <c r="CB102" s="106">
        <f>IF(AU102="zníž. prenesená",AV102,0)</f>
        <v>0</v>
      </c>
      <c r="CC102" s="106">
        <f>IF(AU102="nulová",AV102,0)</f>
        <v>0</v>
      </c>
      <c r="CD102" s="106">
        <f t="shared" si="4"/>
        <v>0</v>
      </c>
      <c r="CE102" s="106">
        <f t="shared" si="5"/>
        <v>0</v>
      </c>
      <c r="CF102" s="106">
        <f t="shared" si="6"/>
        <v>0</v>
      </c>
      <c r="CG102" s="106">
        <f t="shared" si="7"/>
        <v>0</v>
      </c>
      <c r="CH102" s="106">
        <f t="shared" si="8"/>
        <v>0</v>
      </c>
      <c r="CI102" s="22">
        <f t="shared" si="9"/>
        <v>1</v>
      </c>
      <c r="CJ102" s="22">
        <f>IF(AT102="stavebná časť",1,IF(88102="investičná časť",2,3))</f>
        <v>1</v>
      </c>
      <c r="CK102" s="22" t="str">
        <f t="shared" si="10"/>
        <v/>
      </c>
    </row>
    <row r="103" spans="2:89" s="1" customFormat="1" ht="19.899999999999999" customHeight="1">
      <c r="B103" s="37"/>
      <c r="D103" s="247" t="s">
        <v>100</v>
      </c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  <c r="AA103" s="248"/>
      <c r="AB103" s="248"/>
      <c r="AG103" s="244">
        <f>AG87*AS103</f>
        <v>0</v>
      </c>
      <c r="AH103" s="241"/>
      <c r="AI103" s="241"/>
      <c r="AJ103" s="241"/>
      <c r="AK103" s="241"/>
      <c r="AL103" s="241"/>
      <c r="AM103" s="241"/>
      <c r="AN103" s="241">
        <f>AG103+AV103</f>
        <v>0</v>
      </c>
      <c r="AO103" s="241"/>
      <c r="AP103" s="241"/>
      <c r="AQ103" s="38"/>
      <c r="AS103" s="107">
        <v>0</v>
      </c>
      <c r="AT103" s="108" t="s">
        <v>89</v>
      </c>
      <c r="AU103" s="108" t="s">
        <v>38</v>
      </c>
      <c r="AV103" s="109">
        <f>ROUND(IF(AU103="nulová",0,IF(OR(AU103="základná",AU103="zákl. prenesená"),AG103*L31,AG103*L32)),2)</f>
        <v>0</v>
      </c>
      <c r="BV103" s="22" t="s">
        <v>101</v>
      </c>
      <c r="BY103" s="106">
        <f t="shared" si="2"/>
        <v>0</v>
      </c>
      <c r="BZ103" s="106">
        <f t="shared" si="3"/>
        <v>0</v>
      </c>
      <c r="CA103" s="106">
        <f>IF(AU103="zákl. prenesená",AV103,0)</f>
        <v>0</v>
      </c>
      <c r="CB103" s="106">
        <f>IF(AU103="zníž. prenesená",AV103,0)</f>
        <v>0</v>
      </c>
      <c r="CC103" s="106">
        <f>IF(AU103="nulová",AV103,0)</f>
        <v>0</v>
      </c>
      <c r="CD103" s="106">
        <f t="shared" si="4"/>
        <v>0</v>
      </c>
      <c r="CE103" s="106">
        <f t="shared" si="5"/>
        <v>0</v>
      </c>
      <c r="CF103" s="106">
        <f t="shared" si="6"/>
        <v>0</v>
      </c>
      <c r="CG103" s="106">
        <f t="shared" si="7"/>
        <v>0</v>
      </c>
      <c r="CH103" s="106">
        <f t="shared" si="8"/>
        <v>0</v>
      </c>
      <c r="CI103" s="22">
        <f t="shared" si="9"/>
        <v>1</v>
      </c>
      <c r="CJ103" s="22">
        <f>IF(AT103="stavebná časť",1,IF(88103="investičná časť",2,3))</f>
        <v>1</v>
      </c>
      <c r="CK103" s="22" t="str">
        <f t="shared" si="10"/>
        <v/>
      </c>
    </row>
    <row r="104" spans="2:89" s="1" customFormat="1" ht="19.899999999999999" customHeight="1">
      <c r="B104" s="37"/>
      <c r="D104" s="247" t="s">
        <v>100</v>
      </c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G104" s="244">
        <f>AG87*AS104</f>
        <v>0</v>
      </c>
      <c r="AH104" s="241"/>
      <c r="AI104" s="241"/>
      <c r="AJ104" s="241"/>
      <c r="AK104" s="241"/>
      <c r="AL104" s="241"/>
      <c r="AM104" s="241"/>
      <c r="AN104" s="241">
        <f>AG104+AV104</f>
        <v>0</v>
      </c>
      <c r="AO104" s="241"/>
      <c r="AP104" s="241"/>
      <c r="AQ104" s="38"/>
      <c r="AS104" s="110">
        <v>0</v>
      </c>
      <c r="AT104" s="111" t="s">
        <v>89</v>
      </c>
      <c r="AU104" s="111" t="s">
        <v>38</v>
      </c>
      <c r="AV104" s="100">
        <f>ROUND(IF(AU104="nulová",0,IF(OR(AU104="základná",AU104="zákl. prenesená"),AG104*L31,AG104*L32)),2)</f>
        <v>0</v>
      </c>
      <c r="BV104" s="22" t="s">
        <v>101</v>
      </c>
      <c r="BY104" s="106">
        <f t="shared" si="2"/>
        <v>0</v>
      </c>
      <c r="BZ104" s="106">
        <f t="shared" si="3"/>
        <v>0</v>
      </c>
      <c r="CA104" s="106">
        <f>IF(AU104="zákl. prenesená",AV104,0)</f>
        <v>0</v>
      </c>
      <c r="CB104" s="106">
        <f>IF(AU104="zníž. prenesená",AV104,0)</f>
        <v>0</v>
      </c>
      <c r="CC104" s="106">
        <f>IF(AU104="nulová",AV104,0)</f>
        <v>0</v>
      </c>
      <c r="CD104" s="106">
        <f t="shared" si="4"/>
        <v>0</v>
      </c>
      <c r="CE104" s="106">
        <f t="shared" si="5"/>
        <v>0</v>
      </c>
      <c r="CF104" s="106">
        <f t="shared" si="6"/>
        <v>0</v>
      </c>
      <c r="CG104" s="106">
        <f t="shared" si="7"/>
        <v>0</v>
      </c>
      <c r="CH104" s="106">
        <f t="shared" si="8"/>
        <v>0</v>
      </c>
      <c r="CI104" s="22">
        <f t="shared" si="9"/>
        <v>1</v>
      </c>
      <c r="CJ104" s="22">
        <f>IF(AT104="stavebná časť",1,IF(88104="investičná časť",2,3))</f>
        <v>1</v>
      </c>
      <c r="CK104" s="22" t="str">
        <f t="shared" si="10"/>
        <v/>
      </c>
    </row>
    <row r="105" spans="2:89" s="1" customFormat="1" ht="10.9" customHeight="1">
      <c r="B105" s="37"/>
      <c r="AQ105" s="38"/>
    </row>
    <row r="106" spans="2:89" s="1" customFormat="1" ht="30" customHeight="1">
      <c r="B106" s="37"/>
      <c r="C106" s="112" t="s">
        <v>102</v>
      </c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245">
        <f>ROUND(AG87+AG91,2)</f>
        <v>0</v>
      </c>
      <c r="AH106" s="245"/>
      <c r="AI106" s="245"/>
      <c r="AJ106" s="245"/>
      <c r="AK106" s="245"/>
      <c r="AL106" s="245"/>
      <c r="AM106" s="245"/>
      <c r="AN106" s="245">
        <f>AN87+AN91</f>
        <v>0</v>
      </c>
      <c r="AO106" s="245"/>
      <c r="AP106" s="245"/>
      <c r="AQ106" s="38"/>
    </row>
    <row r="107" spans="2:89" s="1" customFormat="1" ht="6.95" customHeight="1"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1"/>
    </row>
  </sheetData>
  <mergeCells count="80">
    <mergeCell ref="AG106:AM106"/>
    <mergeCell ref="AN106:AP106"/>
    <mergeCell ref="AR2:BE2"/>
    <mergeCell ref="D104:AB104"/>
    <mergeCell ref="AG104:AM104"/>
    <mergeCell ref="AN104:AP104"/>
    <mergeCell ref="AG87:AM87"/>
    <mergeCell ref="AN87:AP87"/>
    <mergeCell ref="AG91:AM91"/>
    <mergeCell ref="AN91:AP91"/>
    <mergeCell ref="D102:AB102"/>
    <mergeCell ref="AG102:AM102"/>
    <mergeCell ref="AN102:AP102"/>
    <mergeCell ref="D103:AB103"/>
    <mergeCell ref="AG103:AM103"/>
    <mergeCell ref="AN103:AP103"/>
    <mergeCell ref="AG99:AM99"/>
    <mergeCell ref="AN99:AP99"/>
    <mergeCell ref="AG100:AM100"/>
    <mergeCell ref="AN100:AP100"/>
    <mergeCell ref="AG101:AM101"/>
    <mergeCell ref="AN101:AP101"/>
    <mergeCell ref="AG96:AM96"/>
    <mergeCell ref="AN96:AP96"/>
    <mergeCell ref="AG97:AM97"/>
    <mergeCell ref="AN97:AP97"/>
    <mergeCell ref="AG98:AM98"/>
    <mergeCell ref="AN98:AP98"/>
    <mergeCell ref="AG93:AM93"/>
    <mergeCell ref="AN93:AP93"/>
    <mergeCell ref="AG94:AM94"/>
    <mergeCell ref="AN94:AP94"/>
    <mergeCell ref="AG95:AM95"/>
    <mergeCell ref="AN95:AP95"/>
    <mergeCell ref="AN89:AP89"/>
    <mergeCell ref="AG89:AM89"/>
    <mergeCell ref="E89:I89"/>
    <mergeCell ref="K89:AF89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2:AU105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105" xr:uid="{00000000-0002-0000-0000-000001000000}">
      <formula1>"stavebná časť, technologická časť, investičná časť"</formula1>
    </dataValidation>
  </dataValidation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9" location="'1 - SEKTOR - XXII  nové u...'!C2" display="/" xr:uid="{00000000-0004-0000-0000-000002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280"/>
  <sheetViews>
    <sheetView showGridLines="0" tabSelected="1" workbookViewId="0">
      <pane ySplit="1" topLeftCell="A125" activePane="bottomLeft" state="frozen"/>
      <selection pane="bottomLeft" activeCell="K131" sqref="K13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9"/>
      <c r="B1" s="16"/>
      <c r="C1" s="16"/>
      <c r="D1" s="17" t="s">
        <v>1</v>
      </c>
      <c r="E1" s="16"/>
      <c r="F1" s="18" t="s">
        <v>103</v>
      </c>
      <c r="G1" s="18"/>
      <c r="H1" s="305" t="s">
        <v>104</v>
      </c>
      <c r="I1" s="305"/>
      <c r="J1" s="305"/>
      <c r="K1" s="305"/>
      <c r="L1" s="18" t="s">
        <v>105</v>
      </c>
      <c r="M1" s="16"/>
      <c r="N1" s="16"/>
      <c r="O1" s="17" t="s">
        <v>106</v>
      </c>
      <c r="P1" s="16"/>
      <c r="Q1" s="16"/>
      <c r="R1" s="16"/>
      <c r="S1" s="18" t="s">
        <v>107</v>
      </c>
      <c r="T1" s="18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04" t="s">
        <v>7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S2" s="246" t="s">
        <v>8</v>
      </c>
      <c r="T2" s="211"/>
      <c r="U2" s="211"/>
      <c r="V2" s="211"/>
      <c r="W2" s="211"/>
      <c r="X2" s="211"/>
      <c r="Y2" s="211"/>
      <c r="Z2" s="211"/>
      <c r="AA2" s="211"/>
      <c r="AB2" s="211"/>
      <c r="AC2" s="211"/>
      <c r="AT2" s="22" t="s">
        <v>84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73</v>
      </c>
    </row>
    <row r="4" spans="1:66" ht="36.950000000000003" customHeight="1">
      <c r="B4" s="26"/>
      <c r="C4" s="206" t="s">
        <v>108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7"/>
      <c r="T4" s="21" t="s">
        <v>12</v>
      </c>
      <c r="AT4" s="22" t="s">
        <v>6</v>
      </c>
    </row>
    <row r="5" spans="1:66" ht="6.95" customHeight="1">
      <c r="B5" s="26"/>
      <c r="R5" s="27"/>
    </row>
    <row r="6" spans="1:66" ht="25.35" customHeight="1">
      <c r="B6" s="26"/>
      <c r="D6" s="32" t="s">
        <v>15</v>
      </c>
      <c r="F6" s="251" t="str">
        <f>'Rekapitulácia stavby'!K6</f>
        <v>Martinský cintorín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R6" s="27"/>
    </row>
    <row r="7" spans="1:66" ht="25.35" customHeight="1">
      <c r="B7" s="26"/>
      <c r="D7" s="32" t="s">
        <v>109</v>
      </c>
      <c r="F7" s="251" t="s">
        <v>110</v>
      </c>
      <c r="G7" s="211"/>
      <c r="H7" s="211"/>
      <c r="I7" s="211"/>
      <c r="J7" s="211"/>
      <c r="K7" s="211"/>
      <c r="L7" s="211"/>
      <c r="M7" s="211"/>
      <c r="N7" s="211"/>
      <c r="O7" s="211"/>
      <c r="P7" s="211"/>
      <c r="R7" s="27"/>
    </row>
    <row r="8" spans="1:66" s="1" customFormat="1" ht="32.85" customHeight="1">
      <c r="B8" s="37"/>
      <c r="D8" s="31" t="s">
        <v>111</v>
      </c>
      <c r="F8" s="212" t="s">
        <v>82</v>
      </c>
      <c r="G8" s="253"/>
      <c r="H8" s="253"/>
      <c r="I8" s="253"/>
      <c r="J8" s="253"/>
      <c r="K8" s="253"/>
      <c r="L8" s="253"/>
      <c r="M8" s="253"/>
      <c r="N8" s="253"/>
      <c r="O8" s="253"/>
      <c r="P8" s="253"/>
      <c r="R8" s="38"/>
    </row>
    <row r="9" spans="1:66" s="1" customFormat="1" ht="14.45" customHeight="1">
      <c r="B9" s="37"/>
      <c r="D9" s="32" t="s">
        <v>17</v>
      </c>
      <c r="F9" s="30" t="s">
        <v>5</v>
      </c>
      <c r="M9" s="32" t="s">
        <v>18</v>
      </c>
      <c r="O9" s="30" t="s">
        <v>5</v>
      </c>
      <c r="R9" s="38"/>
    </row>
    <row r="10" spans="1:66" s="1" customFormat="1" ht="14.45" customHeight="1">
      <c r="B10" s="37"/>
      <c r="D10" s="32" t="s">
        <v>19</v>
      </c>
      <c r="F10" s="30" t="s">
        <v>20</v>
      </c>
      <c r="M10" s="32" t="s">
        <v>21</v>
      </c>
      <c r="O10" s="254">
        <f>'Rekapitulácia stavby'!AN8</f>
        <v>0</v>
      </c>
      <c r="P10" s="255"/>
      <c r="R10" s="38"/>
    </row>
    <row r="11" spans="1:66" s="1" customFormat="1" ht="10.9" customHeight="1">
      <c r="B11" s="37"/>
      <c r="R11" s="38"/>
    </row>
    <row r="12" spans="1:66" s="1" customFormat="1" ht="14.45" customHeight="1">
      <c r="B12" s="37"/>
      <c r="D12" s="32" t="s">
        <v>22</v>
      </c>
      <c r="M12" s="32" t="s">
        <v>23</v>
      </c>
      <c r="O12" s="210" t="s">
        <v>5</v>
      </c>
      <c r="P12" s="210"/>
      <c r="R12" s="38"/>
    </row>
    <row r="13" spans="1:66" s="1" customFormat="1" ht="18" customHeight="1">
      <c r="B13" s="37"/>
      <c r="E13" s="30" t="s">
        <v>24</v>
      </c>
      <c r="M13" s="32" t="s">
        <v>25</v>
      </c>
      <c r="O13" s="210" t="s">
        <v>5</v>
      </c>
      <c r="P13" s="210"/>
      <c r="R13" s="38"/>
    </row>
    <row r="14" spans="1:66" s="1" customFormat="1" ht="6.95" customHeight="1">
      <c r="B14" s="37"/>
      <c r="R14" s="38"/>
    </row>
    <row r="15" spans="1:66" s="1" customFormat="1" ht="14.45" customHeight="1">
      <c r="B15" s="37"/>
      <c r="D15" s="32" t="s">
        <v>26</v>
      </c>
      <c r="M15" s="32" t="s">
        <v>23</v>
      </c>
      <c r="O15" s="256" t="str">
        <f>IF('Rekapitulácia stavby'!AN13="","",'Rekapitulácia stavby'!AN13)</f>
        <v>Vyplň údaj</v>
      </c>
      <c r="P15" s="210"/>
      <c r="R15" s="38"/>
    </row>
    <row r="16" spans="1:66" s="1" customFormat="1" ht="18" customHeight="1">
      <c r="B16" s="37"/>
      <c r="E16" s="256" t="str">
        <f>IF('Rekapitulácia stavby'!E14="","",'Rekapitulácia stavby'!E14)</f>
        <v>Vyplň údaj</v>
      </c>
      <c r="F16" s="257"/>
      <c r="G16" s="257"/>
      <c r="H16" s="257"/>
      <c r="I16" s="257"/>
      <c r="J16" s="257"/>
      <c r="K16" s="257"/>
      <c r="L16" s="257"/>
      <c r="M16" s="32" t="s">
        <v>25</v>
      </c>
      <c r="O16" s="256" t="str">
        <f>IF('Rekapitulácia stavby'!AN14="","",'Rekapitulácia stavby'!AN14)</f>
        <v>Vyplň údaj</v>
      </c>
      <c r="P16" s="210"/>
      <c r="R16" s="38"/>
    </row>
    <row r="17" spans="2:18" s="1" customFormat="1" ht="6.95" customHeight="1">
      <c r="B17" s="37"/>
      <c r="R17" s="38"/>
    </row>
    <row r="18" spans="2:18" s="1" customFormat="1" ht="14.45" customHeight="1">
      <c r="B18" s="37"/>
      <c r="D18" s="32" t="s">
        <v>28</v>
      </c>
      <c r="M18" s="32" t="s">
        <v>23</v>
      </c>
      <c r="O18" s="210" t="s">
        <v>5</v>
      </c>
      <c r="P18" s="210"/>
      <c r="R18" s="38"/>
    </row>
    <row r="19" spans="2:18" s="1" customFormat="1" ht="18" customHeight="1">
      <c r="B19" s="37"/>
      <c r="E19" s="30" t="s">
        <v>29</v>
      </c>
      <c r="M19" s="32" t="s">
        <v>25</v>
      </c>
      <c r="O19" s="210" t="s">
        <v>5</v>
      </c>
      <c r="P19" s="210"/>
      <c r="R19" s="38"/>
    </row>
    <row r="20" spans="2:18" s="1" customFormat="1" ht="6.95" customHeight="1">
      <c r="B20" s="37"/>
      <c r="R20" s="38"/>
    </row>
    <row r="21" spans="2:18" s="1" customFormat="1" ht="14.45" customHeight="1">
      <c r="B21" s="37"/>
      <c r="D21" s="32" t="s">
        <v>31</v>
      </c>
      <c r="M21" s="32" t="s">
        <v>23</v>
      </c>
      <c r="O21" s="210" t="s">
        <v>5</v>
      </c>
      <c r="P21" s="210"/>
      <c r="R21" s="38"/>
    </row>
    <row r="22" spans="2:18" s="1" customFormat="1" ht="18" customHeight="1">
      <c r="B22" s="37"/>
      <c r="E22" s="30" t="s">
        <v>32</v>
      </c>
      <c r="M22" s="32" t="s">
        <v>25</v>
      </c>
      <c r="O22" s="210" t="s">
        <v>5</v>
      </c>
      <c r="P22" s="210"/>
      <c r="R22" s="38"/>
    </row>
    <row r="23" spans="2:18" s="1" customFormat="1" ht="6.95" customHeight="1">
      <c r="B23" s="37"/>
      <c r="R23" s="38"/>
    </row>
    <row r="24" spans="2:18" s="1" customFormat="1" ht="14.45" customHeight="1">
      <c r="B24" s="37"/>
      <c r="D24" s="32" t="s">
        <v>33</v>
      </c>
      <c r="R24" s="38"/>
    </row>
    <row r="25" spans="2:18" s="1" customFormat="1" ht="16.5" customHeight="1">
      <c r="B25" s="37"/>
      <c r="E25" s="215" t="s">
        <v>5</v>
      </c>
      <c r="F25" s="215"/>
      <c r="G25" s="215"/>
      <c r="H25" s="215"/>
      <c r="I25" s="215"/>
      <c r="J25" s="215"/>
      <c r="K25" s="215"/>
      <c r="L25" s="215"/>
      <c r="R25" s="38"/>
    </row>
    <row r="26" spans="2:18" s="1" customFormat="1" ht="6.95" customHeight="1">
      <c r="B26" s="37"/>
      <c r="R26" s="38"/>
    </row>
    <row r="27" spans="2:18" s="1" customFormat="1" ht="6.95" customHeight="1">
      <c r="B27" s="37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R27" s="38"/>
    </row>
    <row r="28" spans="2:18" s="1" customFormat="1" ht="14.45" customHeight="1">
      <c r="B28" s="37"/>
      <c r="D28" s="101" t="s">
        <v>112</v>
      </c>
      <c r="M28" s="216">
        <f>N89</f>
        <v>0</v>
      </c>
      <c r="N28" s="216"/>
      <c r="O28" s="216"/>
      <c r="P28" s="216"/>
      <c r="R28" s="38"/>
    </row>
    <row r="29" spans="2:18" s="1" customFormat="1" ht="14.45" customHeight="1">
      <c r="B29" s="37"/>
      <c r="D29" s="36" t="s">
        <v>95</v>
      </c>
      <c r="M29" s="216">
        <f>N103</f>
        <v>0</v>
      </c>
      <c r="N29" s="216"/>
      <c r="O29" s="216"/>
      <c r="P29" s="216"/>
      <c r="R29" s="38"/>
    </row>
    <row r="30" spans="2:18" s="1" customFormat="1" ht="6.95" customHeight="1">
      <c r="B30" s="37"/>
      <c r="R30" s="38"/>
    </row>
    <row r="31" spans="2:18" s="1" customFormat="1" ht="25.35" customHeight="1">
      <c r="B31" s="37"/>
      <c r="D31" s="114" t="s">
        <v>36</v>
      </c>
      <c r="M31" s="258">
        <f>ROUND(M28+M29,2)</f>
        <v>0</v>
      </c>
      <c r="N31" s="253"/>
      <c r="O31" s="253"/>
      <c r="P31" s="253"/>
      <c r="R31" s="38"/>
    </row>
    <row r="32" spans="2:18" s="1" customFormat="1" ht="6.95" customHeight="1">
      <c r="B32" s="37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R32" s="38"/>
    </row>
    <row r="33" spans="2:18" s="1" customFormat="1" ht="14.45" customHeight="1">
      <c r="B33" s="37"/>
      <c r="D33" s="42" t="s">
        <v>37</v>
      </c>
      <c r="E33" s="42" t="s">
        <v>38</v>
      </c>
      <c r="F33" s="43">
        <v>0.2</v>
      </c>
      <c r="G33" s="115" t="s">
        <v>39</v>
      </c>
      <c r="H33" s="259">
        <f>ROUND((((SUM(BE103:BE110)+SUM(BE129:BE273))+SUM(BE275:BE279))),2)</f>
        <v>0</v>
      </c>
      <c r="I33" s="253"/>
      <c r="J33" s="253"/>
      <c r="M33" s="259">
        <f>ROUND(((ROUND((SUM(BE103:BE110)+SUM(BE129:BE273)), 2)*F33)+SUM(BE275:BE279)*F33),2)</f>
        <v>0</v>
      </c>
      <c r="N33" s="253"/>
      <c r="O33" s="253"/>
      <c r="P33" s="253"/>
      <c r="R33" s="38"/>
    </row>
    <row r="34" spans="2:18" s="1" customFormat="1" ht="14.45" customHeight="1">
      <c r="B34" s="37"/>
      <c r="E34" s="42" t="s">
        <v>40</v>
      </c>
      <c r="F34" s="43">
        <v>0.2</v>
      </c>
      <c r="G34" s="115" t="s">
        <v>39</v>
      </c>
      <c r="H34" s="259">
        <f>ROUND((((SUM(BF103:BF110)+SUM(BF129:BF273))+SUM(BF275:BF279))),2)</f>
        <v>0</v>
      </c>
      <c r="I34" s="253"/>
      <c r="J34" s="253"/>
      <c r="M34" s="259">
        <f>ROUND(((ROUND((SUM(BF103:BF110)+SUM(BF129:BF273)), 2)*F34)+SUM(BF275:BF279)*F34),2)</f>
        <v>0</v>
      </c>
      <c r="N34" s="253"/>
      <c r="O34" s="253"/>
      <c r="P34" s="253"/>
      <c r="R34" s="38"/>
    </row>
    <row r="35" spans="2:18" s="1" customFormat="1" ht="14.45" hidden="1" customHeight="1">
      <c r="B35" s="37"/>
      <c r="E35" s="42" t="s">
        <v>41</v>
      </c>
      <c r="F35" s="43">
        <v>0.2</v>
      </c>
      <c r="G35" s="115" t="s">
        <v>39</v>
      </c>
      <c r="H35" s="259">
        <f>ROUND((((SUM(BG103:BG110)+SUM(BG129:BG273))+SUM(BG275:BG279))),2)</f>
        <v>0</v>
      </c>
      <c r="I35" s="253"/>
      <c r="J35" s="253"/>
      <c r="M35" s="259">
        <v>0</v>
      </c>
      <c r="N35" s="253"/>
      <c r="O35" s="253"/>
      <c r="P35" s="253"/>
      <c r="R35" s="38"/>
    </row>
    <row r="36" spans="2:18" s="1" customFormat="1" ht="14.45" hidden="1" customHeight="1">
      <c r="B36" s="37"/>
      <c r="E36" s="42" t="s">
        <v>42</v>
      </c>
      <c r="F36" s="43">
        <v>0.2</v>
      </c>
      <c r="G36" s="115" t="s">
        <v>39</v>
      </c>
      <c r="H36" s="259">
        <f>ROUND((((SUM(BH103:BH110)+SUM(BH129:BH273))+SUM(BH275:BH279))),2)</f>
        <v>0</v>
      </c>
      <c r="I36" s="253"/>
      <c r="J36" s="253"/>
      <c r="M36" s="259">
        <v>0</v>
      </c>
      <c r="N36" s="253"/>
      <c r="O36" s="253"/>
      <c r="P36" s="253"/>
      <c r="R36" s="38"/>
    </row>
    <row r="37" spans="2:18" s="1" customFormat="1" ht="14.45" hidden="1" customHeight="1">
      <c r="B37" s="37"/>
      <c r="E37" s="42" t="s">
        <v>43</v>
      </c>
      <c r="F37" s="43">
        <v>0</v>
      </c>
      <c r="G37" s="115" t="s">
        <v>39</v>
      </c>
      <c r="H37" s="259">
        <f>ROUND((((SUM(BI103:BI110)+SUM(BI129:BI273))+SUM(BI275:BI279))),2)</f>
        <v>0</v>
      </c>
      <c r="I37" s="253"/>
      <c r="J37" s="253"/>
      <c r="M37" s="259">
        <v>0</v>
      </c>
      <c r="N37" s="253"/>
      <c r="O37" s="253"/>
      <c r="P37" s="253"/>
      <c r="R37" s="38"/>
    </row>
    <row r="38" spans="2:18" s="1" customFormat="1" ht="6.95" customHeight="1">
      <c r="B38" s="37"/>
      <c r="R38" s="38"/>
    </row>
    <row r="39" spans="2:18" s="1" customFormat="1" ht="25.35" customHeight="1">
      <c r="B39" s="37"/>
      <c r="C39" s="113"/>
      <c r="D39" s="116" t="s">
        <v>44</v>
      </c>
      <c r="E39" s="73"/>
      <c r="F39" s="73"/>
      <c r="G39" s="117" t="s">
        <v>45</v>
      </c>
      <c r="H39" s="118" t="s">
        <v>46</v>
      </c>
      <c r="I39" s="73"/>
      <c r="J39" s="73"/>
      <c r="K39" s="73"/>
      <c r="L39" s="260">
        <f>SUM(M31:M37)</f>
        <v>0</v>
      </c>
      <c r="M39" s="260"/>
      <c r="N39" s="260"/>
      <c r="O39" s="260"/>
      <c r="P39" s="261"/>
      <c r="Q39" s="113"/>
      <c r="R39" s="38"/>
    </row>
    <row r="40" spans="2:18" s="1" customFormat="1" ht="14.45" customHeight="1">
      <c r="B40" s="37"/>
      <c r="R40" s="38"/>
    </row>
    <row r="41" spans="2:18" s="1" customFormat="1" ht="14.45" customHeight="1">
      <c r="B41" s="37"/>
      <c r="R41" s="38"/>
    </row>
    <row r="42" spans="2:18">
      <c r="B42" s="26"/>
      <c r="R42" s="27"/>
    </row>
    <row r="43" spans="2:18">
      <c r="B43" s="26"/>
      <c r="R43" s="27"/>
    </row>
    <row r="44" spans="2:18">
      <c r="B44" s="26"/>
      <c r="R44" s="27"/>
    </row>
    <row r="45" spans="2:18">
      <c r="B45" s="26"/>
      <c r="R45" s="27"/>
    </row>
    <row r="46" spans="2:18">
      <c r="B46" s="26"/>
      <c r="R46" s="27"/>
    </row>
    <row r="47" spans="2:18">
      <c r="B47" s="26"/>
      <c r="R47" s="27"/>
    </row>
    <row r="48" spans="2:18">
      <c r="B48" s="26"/>
      <c r="R48" s="27"/>
    </row>
    <row r="49" spans="2:18">
      <c r="B49" s="26"/>
      <c r="R49" s="27"/>
    </row>
    <row r="50" spans="2:18" s="1" customFormat="1" ht="15">
      <c r="B50" s="37"/>
      <c r="D50" s="50" t="s">
        <v>47</v>
      </c>
      <c r="E50" s="51"/>
      <c r="F50" s="51"/>
      <c r="G50" s="51"/>
      <c r="H50" s="52"/>
      <c r="J50" s="50" t="s">
        <v>48</v>
      </c>
      <c r="K50" s="51"/>
      <c r="L50" s="51"/>
      <c r="M50" s="51"/>
      <c r="N50" s="51"/>
      <c r="O50" s="51"/>
      <c r="P50" s="52"/>
      <c r="R50" s="38"/>
    </row>
    <row r="51" spans="2:18">
      <c r="B51" s="26"/>
      <c r="D51" s="53"/>
      <c r="H51" s="54"/>
      <c r="J51" s="53"/>
      <c r="P51" s="54"/>
      <c r="R51" s="27"/>
    </row>
    <row r="52" spans="2:18">
      <c r="B52" s="26"/>
      <c r="D52" s="53"/>
      <c r="H52" s="54"/>
      <c r="J52" s="53"/>
      <c r="P52" s="54"/>
      <c r="R52" s="27"/>
    </row>
    <row r="53" spans="2:18">
      <c r="B53" s="26"/>
      <c r="D53" s="53"/>
      <c r="H53" s="54"/>
      <c r="J53" s="53"/>
      <c r="P53" s="54"/>
      <c r="R53" s="27"/>
    </row>
    <row r="54" spans="2:18">
      <c r="B54" s="26"/>
      <c r="D54" s="53"/>
      <c r="H54" s="54"/>
      <c r="J54" s="53"/>
      <c r="P54" s="54"/>
      <c r="R54" s="27"/>
    </row>
    <row r="55" spans="2:18">
      <c r="B55" s="26"/>
      <c r="D55" s="53"/>
      <c r="H55" s="54"/>
      <c r="J55" s="53"/>
      <c r="P55" s="54"/>
      <c r="R55" s="27"/>
    </row>
    <row r="56" spans="2:18">
      <c r="B56" s="26"/>
      <c r="D56" s="53"/>
      <c r="H56" s="54"/>
      <c r="J56" s="53"/>
      <c r="P56" s="54"/>
      <c r="R56" s="27"/>
    </row>
    <row r="57" spans="2:18">
      <c r="B57" s="26"/>
      <c r="D57" s="53"/>
      <c r="H57" s="54"/>
      <c r="J57" s="53"/>
      <c r="P57" s="54"/>
      <c r="R57" s="27"/>
    </row>
    <row r="58" spans="2:18">
      <c r="B58" s="26"/>
      <c r="D58" s="53"/>
      <c r="H58" s="54"/>
      <c r="J58" s="53"/>
      <c r="P58" s="54"/>
      <c r="R58" s="27"/>
    </row>
    <row r="59" spans="2:18" s="1" customFormat="1" ht="15">
      <c r="B59" s="37"/>
      <c r="D59" s="55" t="s">
        <v>49</v>
      </c>
      <c r="E59" s="56"/>
      <c r="F59" s="56"/>
      <c r="G59" s="57" t="s">
        <v>50</v>
      </c>
      <c r="H59" s="58"/>
      <c r="J59" s="55" t="s">
        <v>49</v>
      </c>
      <c r="K59" s="56"/>
      <c r="L59" s="56"/>
      <c r="M59" s="56"/>
      <c r="N59" s="57" t="s">
        <v>50</v>
      </c>
      <c r="O59" s="56"/>
      <c r="P59" s="58"/>
      <c r="R59" s="38"/>
    </row>
    <row r="60" spans="2:18">
      <c r="B60" s="26"/>
      <c r="R60" s="27"/>
    </row>
    <row r="61" spans="2:18" s="1" customFormat="1" ht="15">
      <c r="B61" s="37"/>
      <c r="D61" s="50" t="s">
        <v>51</v>
      </c>
      <c r="E61" s="51"/>
      <c r="F61" s="51"/>
      <c r="G61" s="51"/>
      <c r="H61" s="52"/>
      <c r="J61" s="50" t="s">
        <v>52</v>
      </c>
      <c r="K61" s="51"/>
      <c r="L61" s="51"/>
      <c r="M61" s="51"/>
      <c r="N61" s="51"/>
      <c r="O61" s="51"/>
      <c r="P61" s="52"/>
      <c r="R61" s="38"/>
    </row>
    <row r="62" spans="2:18">
      <c r="B62" s="26"/>
      <c r="D62" s="53"/>
      <c r="H62" s="54"/>
      <c r="J62" s="53"/>
      <c r="P62" s="54"/>
      <c r="R62" s="27"/>
    </row>
    <row r="63" spans="2:18">
      <c r="B63" s="26"/>
      <c r="D63" s="53"/>
      <c r="H63" s="54"/>
      <c r="J63" s="53"/>
      <c r="P63" s="54"/>
      <c r="R63" s="27"/>
    </row>
    <row r="64" spans="2:18">
      <c r="B64" s="26"/>
      <c r="D64" s="53"/>
      <c r="H64" s="54"/>
      <c r="J64" s="53"/>
      <c r="P64" s="54"/>
      <c r="R64" s="27"/>
    </row>
    <row r="65" spans="2:18">
      <c r="B65" s="26"/>
      <c r="D65" s="53"/>
      <c r="H65" s="54"/>
      <c r="J65" s="53"/>
      <c r="P65" s="54"/>
      <c r="R65" s="27"/>
    </row>
    <row r="66" spans="2:18">
      <c r="B66" s="26"/>
      <c r="D66" s="53"/>
      <c r="H66" s="54"/>
      <c r="J66" s="53"/>
      <c r="P66" s="54"/>
      <c r="R66" s="27"/>
    </row>
    <row r="67" spans="2:18">
      <c r="B67" s="26"/>
      <c r="D67" s="53"/>
      <c r="H67" s="54"/>
      <c r="J67" s="53"/>
      <c r="P67" s="54"/>
      <c r="R67" s="27"/>
    </row>
    <row r="68" spans="2:18">
      <c r="B68" s="26"/>
      <c r="D68" s="53"/>
      <c r="H68" s="54"/>
      <c r="J68" s="53"/>
      <c r="P68" s="54"/>
      <c r="R68" s="27"/>
    </row>
    <row r="69" spans="2:18">
      <c r="B69" s="26"/>
      <c r="D69" s="53"/>
      <c r="H69" s="54"/>
      <c r="J69" s="53"/>
      <c r="P69" s="54"/>
      <c r="R69" s="27"/>
    </row>
    <row r="70" spans="2:18" s="1" customFormat="1" ht="15">
      <c r="B70" s="37"/>
      <c r="D70" s="55" t="s">
        <v>49</v>
      </c>
      <c r="E70" s="56"/>
      <c r="F70" s="56"/>
      <c r="G70" s="57" t="s">
        <v>50</v>
      </c>
      <c r="H70" s="58"/>
      <c r="J70" s="55" t="s">
        <v>49</v>
      </c>
      <c r="K70" s="56"/>
      <c r="L70" s="56"/>
      <c r="M70" s="56"/>
      <c r="N70" s="57" t="s">
        <v>50</v>
      </c>
      <c r="O70" s="56"/>
      <c r="P70" s="58"/>
      <c r="R70" s="38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7"/>
      <c r="C76" s="206" t="s">
        <v>113</v>
      </c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38"/>
    </row>
    <row r="77" spans="2:18" s="1" customFormat="1" ht="6.95" customHeight="1">
      <c r="B77" s="37"/>
      <c r="R77" s="38"/>
    </row>
    <row r="78" spans="2:18" s="1" customFormat="1" ht="30" customHeight="1">
      <c r="B78" s="37"/>
      <c r="C78" s="32" t="s">
        <v>15</v>
      </c>
      <c r="F78" s="251" t="str">
        <f>F6</f>
        <v>Martinský cintorín</v>
      </c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R78" s="38"/>
    </row>
    <row r="79" spans="2:18" ht="30" customHeight="1">
      <c r="B79" s="26"/>
      <c r="C79" s="32" t="s">
        <v>109</v>
      </c>
      <c r="F79" s="251" t="s">
        <v>110</v>
      </c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R79" s="27"/>
    </row>
    <row r="80" spans="2:18" s="1" customFormat="1" ht="36.950000000000003" customHeight="1">
      <c r="B80" s="37"/>
      <c r="C80" s="68" t="s">
        <v>111</v>
      </c>
      <c r="F80" s="226" t="str">
        <f>F8</f>
        <v>SEKTOR - XXII  nové urnové miesta</v>
      </c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R80" s="38"/>
    </row>
    <row r="81" spans="2:47" s="1" customFormat="1" ht="6.95" customHeight="1">
      <c r="B81" s="37"/>
      <c r="R81" s="38"/>
    </row>
    <row r="82" spans="2:47" s="1" customFormat="1" ht="18" customHeight="1">
      <c r="B82" s="37"/>
      <c r="C82" s="32" t="s">
        <v>19</v>
      </c>
      <c r="F82" s="30" t="str">
        <f>F10</f>
        <v>Martinský cintorín, Bratislava</v>
      </c>
      <c r="K82" s="32" t="s">
        <v>21</v>
      </c>
      <c r="M82" s="255">
        <f>IF(O10="","",O10)</f>
        <v>0</v>
      </c>
      <c r="N82" s="255"/>
      <c r="O82" s="255"/>
      <c r="P82" s="255"/>
      <c r="R82" s="38"/>
    </row>
    <row r="83" spans="2:47" s="1" customFormat="1" ht="6.95" customHeight="1">
      <c r="B83" s="37"/>
      <c r="R83" s="38"/>
    </row>
    <row r="84" spans="2:47" s="1" customFormat="1" ht="15">
      <c r="B84" s="37"/>
      <c r="C84" s="32" t="s">
        <v>22</v>
      </c>
      <c r="F84" s="30" t="str">
        <f>E13</f>
        <v>Marianum-pohrebnícstvo mesta Bratislavy</v>
      </c>
      <c r="K84" s="32" t="s">
        <v>28</v>
      </c>
      <c r="M84" s="210" t="str">
        <f>E19</f>
        <v>Ing.arch. Katarína Šináková</v>
      </c>
      <c r="N84" s="210"/>
      <c r="O84" s="210"/>
      <c r="P84" s="210"/>
      <c r="Q84" s="210"/>
      <c r="R84" s="38"/>
    </row>
    <row r="85" spans="2:47" s="1" customFormat="1" ht="14.45" customHeight="1">
      <c r="B85" s="37"/>
      <c r="C85" s="32" t="s">
        <v>26</v>
      </c>
      <c r="F85" s="30" t="str">
        <f>IF(E16="","",E16)</f>
        <v>Vyplň údaj</v>
      </c>
      <c r="K85" s="32" t="s">
        <v>31</v>
      </c>
      <c r="M85" s="210" t="str">
        <f>E22</f>
        <v>Mária Žákovičová</v>
      </c>
      <c r="N85" s="210"/>
      <c r="O85" s="210"/>
      <c r="P85" s="210"/>
      <c r="Q85" s="210"/>
      <c r="R85" s="38"/>
    </row>
    <row r="86" spans="2:47" s="1" customFormat="1" ht="10.35" customHeight="1">
      <c r="B86" s="37"/>
      <c r="R86" s="38"/>
    </row>
    <row r="87" spans="2:47" s="1" customFormat="1" ht="29.25" customHeight="1">
      <c r="B87" s="37"/>
      <c r="C87" s="262" t="s">
        <v>114</v>
      </c>
      <c r="D87" s="263"/>
      <c r="E87" s="263"/>
      <c r="F87" s="263"/>
      <c r="G87" s="263"/>
      <c r="H87" s="113"/>
      <c r="I87" s="113"/>
      <c r="J87" s="113"/>
      <c r="K87" s="113"/>
      <c r="L87" s="113"/>
      <c r="M87" s="113"/>
      <c r="N87" s="262" t="s">
        <v>115</v>
      </c>
      <c r="O87" s="263"/>
      <c r="P87" s="263"/>
      <c r="Q87" s="263"/>
      <c r="R87" s="38"/>
    </row>
    <row r="88" spans="2:47" s="1" customFormat="1" ht="10.35" customHeight="1">
      <c r="B88" s="37"/>
      <c r="R88" s="38"/>
    </row>
    <row r="89" spans="2:47" s="1" customFormat="1" ht="29.25" customHeight="1">
      <c r="B89" s="37"/>
      <c r="C89" s="119" t="s">
        <v>116</v>
      </c>
      <c r="N89" s="250">
        <f>N129</f>
        <v>0</v>
      </c>
      <c r="O89" s="264"/>
      <c r="P89" s="264"/>
      <c r="Q89" s="264"/>
      <c r="R89" s="38"/>
      <c r="AU89" s="22" t="s">
        <v>117</v>
      </c>
    </row>
    <row r="90" spans="2:47" s="7" customFormat="1" ht="24.95" customHeight="1">
      <c r="B90" s="120"/>
      <c r="D90" s="121" t="s">
        <v>118</v>
      </c>
      <c r="N90" s="265">
        <f>N130</f>
        <v>0</v>
      </c>
      <c r="O90" s="266"/>
      <c r="P90" s="266"/>
      <c r="Q90" s="266"/>
      <c r="R90" s="122"/>
    </row>
    <row r="91" spans="2:47" s="8" customFormat="1" ht="19.899999999999999" customHeight="1">
      <c r="B91" s="123"/>
      <c r="D91" s="102" t="s">
        <v>119</v>
      </c>
      <c r="N91" s="241">
        <f>N131</f>
        <v>0</v>
      </c>
      <c r="O91" s="242"/>
      <c r="P91" s="242"/>
      <c r="Q91" s="242"/>
      <c r="R91" s="124"/>
    </row>
    <row r="92" spans="2:47" s="8" customFormat="1" ht="19.899999999999999" customHeight="1">
      <c r="B92" s="123"/>
      <c r="D92" s="102" t="s">
        <v>120</v>
      </c>
      <c r="N92" s="241">
        <f>N177</f>
        <v>0</v>
      </c>
      <c r="O92" s="242"/>
      <c r="P92" s="242"/>
      <c r="Q92" s="242"/>
      <c r="R92" s="124"/>
    </row>
    <row r="93" spans="2:47" s="8" customFormat="1" ht="19.899999999999999" customHeight="1">
      <c r="B93" s="123"/>
      <c r="D93" s="102" t="s">
        <v>121</v>
      </c>
      <c r="N93" s="241">
        <f>N202</f>
        <v>0</v>
      </c>
      <c r="O93" s="242"/>
      <c r="P93" s="242"/>
      <c r="Q93" s="242"/>
      <c r="R93" s="124"/>
    </row>
    <row r="94" spans="2:47" s="8" customFormat="1" ht="19.899999999999999" customHeight="1">
      <c r="B94" s="123"/>
      <c r="D94" s="102" t="s">
        <v>122</v>
      </c>
      <c r="N94" s="241">
        <f>N206</f>
        <v>0</v>
      </c>
      <c r="O94" s="242"/>
      <c r="P94" s="242"/>
      <c r="Q94" s="242"/>
      <c r="R94" s="124"/>
    </row>
    <row r="95" spans="2:47" s="8" customFormat="1" ht="19.899999999999999" customHeight="1">
      <c r="B95" s="123"/>
      <c r="D95" s="102" t="s">
        <v>123</v>
      </c>
      <c r="N95" s="241">
        <f>N219</f>
        <v>0</v>
      </c>
      <c r="O95" s="242"/>
      <c r="P95" s="242"/>
      <c r="Q95" s="242"/>
      <c r="R95" s="124"/>
    </row>
    <row r="96" spans="2:47" s="8" customFormat="1" ht="19.899999999999999" customHeight="1">
      <c r="B96" s="123"/>
      <c r="D96" s="102" t="s">
        <v>124</v>
      </c>
      <c r="N96" s="241">
        <f>N227</f>
        <v>0</v>
      </c>
      <c r="O96" s="242"/>
      <c r="P96" s="242"/>
      <c r="Q96" s="242"/>
      <c r="R96" s="124"/>
    </row>
    <row r="97" spans="2:65" s="8" customFormat="1" ht="19.899999999999999" customHeight="1">
      <c r="B97" s="123"/>
      <c r="D97" s="102" t="s">
        <v>125</v>
      </c>
      <c r="N97" s="241">
        <f>N249</f>
        <v>0</v>
      </c>
      <c r="O97" s="242"/>
      <c r="P97" s="242"/>
      <c r="Q97" s="242"/>
      <c r="R97" s="124"/>
    </row>
    <row r="98" spans="2:65" s="7" customFormat="1" ht="24.95" customHeight="1">
      <c r="B98" s="120"/>
      <c r="D98" s="121" t="s">
        <v>126</v>
      </c>
      <c r="N98" s="265">
        <f>N251</f>
        <v>0</v>
      </c>
      <c r="O98" s="266"/>
      <c r="P98" s="266"/>
      <c r="Q98" s="266"/>
      <c r="R98" s="122"/>
    </row>
    <row r="99" spans="2:65" s="8" customFormat="1" ht="19.899999999999999" customHeight="1">
      <c r="B99" s="123"/>
      <c r="D99" s="102" t="s">
        <v>127</v>
      </c>
      <c r="N99" s="241">
        <f>N252</f>
        <v>0</v>
      </c>
      <c r="O99" s="242"/>
      <c r="P99" s="242"/>
      <c r="Q99" s="242"/>
      <c r="R99" s="124"/>
    </row>
    <row r="100" spans="2:65" s="8" customFormat="1" ht="19.899999999999999" customHeight="1">
      <c r="B100" s="123"/>
      <c r="D100" s="102" t="s">
        <v>128</v>
      </c>
      <c r="N100" s="241">
        <f>N259</f>
        <v>0</v>
      </c>
      <c r="O100" s="242"/>
      <c r="P100" s="242"/>
      <c r="Q100" s="242"/>
      <c r="R100" s="124"/>
    </row>
    <row r="101" spans="2:65" s="7" customFormat="1" ht="21.75" customHeight="1">
      <c r="B101" s="120"/>
      <c r="D101" s="121" t="s">
        <v>129</v>
      </c>
      <c r="N101" s="267">
        <f>N274</f>
        <v>0</v>
      </c>
      <c r="O101" s="266"/>
      <c r="P101" s="266"/>
      <c r="Q101" s="266"/>
      <c r="R101" s="122"/>
    </row>
    <row r="102" spans="2:65" s="1" customFormat="1" ht="21.75" customHeight="1">
      <c r="B102" s="37"/>
      <c r="R102" s="38"/>
    </row>
    <row r="103" spans="2:65" s="1" customFormat="1" ht="29.25" customHeight="1">
      <c r="B103" s="37"/>
      <c r="C103" s="119" t="s">
        <v>130</v>
      </c>
      <c r="N103" s="264">
        <f>ROUND(N104+N105+N106+N107+N108+N109,2)</f>
        <v>0</v>
      </c>
      <c r="O103" s="268"/>
      <c r="P103" s="268"/>
      <c r="Q103" s="268"/>
      <c r="R103" s="38"/>
      <c r="T103" s="125"/>
      <c r="U103" s="126" t="s">
        <v>37</v>
      </c>
    </row>
    <row r="104" spans="2:65" s="1" customFormat="1" ht="18" customHeight="1">
      <c r="B104" s="127"/>
      <c r="C104" s="128"/>
      <c r="D104" s="247" t="s">
        <v>131</v>
      </c>
      <c r="E104" s="269"/>
      <c r="F104" s="269"/>
      <c r="G104" s="269"/>
      <c r="H104" s="269"/>
      <c r="I104" s="128"/>
      <c r="J104" s="128"/>
      <c r="K104" s="128"/>
      <c r="L104" s="128"/>
      <c r="M104" s="128"/>
      <c r="N104" s="244">
        <f>ROUND(N89*T104,2)</f>
        <v>0</v>
      </c>
      <c r="O104" s="270"/>
      <c r="P104" s="270"/>
      <c r="Q104" s="270"/>
      <c r="R104" s="130"/>
      <c r="S104" s="128"/>
      <c r="T104" s="131"/>
      <c r="U104" s="132" t="s">
        <v>40</v>
      </c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33" t="s">
        <v>132</v>
      </c>
      <c r="AZ104" s="128"/>
      <c r="BA104" s="128"/>
      <c r="BB104" s="128"/>
      <c r="BC104" s="128"/>
      <c r="BD104" s="128"/>
      <c r="BE104" s="134">
        <f t="shared" ref="BE104:BE109" si="0">IF(U104="základná",N104,0)</f>
        <v>0</v>
      </c>
      <c r="BF104" s="134">
        <f t="shared" ref="BF104:BF109" si="1">IF(U104="znížená",N104,0)</f>
        <v>0</v>
      </c>
      <c r="BG104" s="134">
        <f t="shared" ref="BG104:BG109" si="2">IF(U104="zákl. prenesená",N104,0)</f>
        <v>0</v>
      </c>
      <c r="BH104" s="134">
        <f t="shared" ref="BH104:BH109" si="3">IF(U104="zníž. prenesená",N104,0)</f>
        <v>0</v>
      </c>
      <c r="BI104" s="134">
        <f t="shared" ref="BI104:BI109" si="4">IF(U104="nulová",N104,0)</f>
        <v>0</v>
      </c>
      <c r="BJ104" s="133" t="s">
        <v>83</v>
      </c>
      <c r="BK104" s="128"/>
      <c r="BL104" s="128"/>
      <c r="BM104" s="128"/>
    </row>
    <row r="105" spans="2:65" s="1" customFormat="1" ht="18" customHeight="1">
      <c r="B105" s="127"/>
      <c r="C105" s="128"/>
      <c r="D105" s="247" t="s">
        <v>133</v>
      </c>
      <c r="E105" s="269"/>
      <c r="F105" s="269"/>
      <c r="G105" s="269"/>
      <c r="H105" s="269"/>
      <c r="I105" s="128"/>
      <c r="J105" s="128"/>
      <c r="K105" s="128"/>
      <c r="L105" s="128"/>
      <c r="M105" s="128"/>
      <c r="N105" s="244">
        <f>ROUND(N89*T105,2)</f>
        <v>0</v>
      </c>
      <c r="O105" s="270"/>
      <c r="P105" s="270"/>
      <c r="Q105" s="270"/>
      <c r="R105" s="130"/>
      <c r="S105" s="128"/>
      <c r="T105" s="131"/>
      <c r="U105" s="132" t="s">
        <v>40</v>
      </c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33" t="s">
        <v>132</v>
      </c>
      <c r="AZ105" s="128"/>
      <c r="BA105" s="128"/>
      <c r="BB105" s="128"/>
      <c r="BC105" s="128"/>
      <c r="BD105" s="128"/>
      <c r="BE105" s="134">
        <f t="shared" si="0"/>
        <v>0</v>
      </c>
      <c r="BF105" s="134">
        <f t="shared" si="1"/>
        <v>0</v>
      </c>
      <c r="BG105" s="134">
        <f t="shared" si="2"/>
        <v>0</v>
      </c>
      <c r="BH105" s="134">
        <f t="shared" si="3"/>
        <v>0</v>
      </c>
      <c r="BI105" s="134">
        <f t="shared" si="4"/>
        <v>0</v>
      </c>
      <c r="BJ105" s="133" t="s">
        <v>83</v>
      </c>
      <c r="BK105" s="128"/>
      <c r="BL105" s="128"/>
      <c r="BM105" s="128"/>
    </row>
    <row r="106" spans="2:65" s="1" customFormat="1" ht="18" customHeight="1">
      <c r="B106" s="127"/>
      <c r="C106" s="128"/>
      <c r="D106" s="247" t="s">
        <v>134</v>
      </c>
      <c r="E106" s="269"/>
      <c r="F106" s="269"/>
      <c r="G106" s="269"/>
      <c r="H106" s="269"/>
      <c r="I106" s="128"/>
      <c r="J106" s="128"/>
      <c r="K106" s="128"/>
      <c r="L106" s="128"/>
      <c r="M106" s="128"/>
      <c r="N106" s="244">
        <f>ROUND(N89*T106,2)</f>
        <v>0</v>
      </c>
      <c r="O106" s="270"/>
      <c r="P106" s="270"/>
      <c r="Q106" s="270"/>
      <c r="R106" s="130"/>
      <c r="S106" s="128"/>
      <c r="T106" s="131"/>
      <c r="U106" s="132" t="s">
        <v>40</v>
      </c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33" t="s">
        <v>132</v>
      </c>
      <c r="AZ106" s="128"/>
      <c r="BA106" s="128"/>
      <c r="BB106" s="128"/>
      <c r="BC106" s="128"/>
      <c r="BD106" s="128"/>
      <c r="BE106" s="134">
        <f t="shared" si="0"/>
        <v>0</v>
      </c>
      <c r="BF106" s="134">
        <f t="shared" si="1"/>
        <v>0</v>
      </c>
      <c r="BG106" s="134">
        <f t="shared" si="2"/>
        <v>0</v>
      </c>
      <c r="BH106" s="134">
        <f t="shared" si="3"/>
        <v>0</v>
      </c>
      <c r="BI106" s="134">
        <f t="shared" si="4"/>
        <v>0</v>
      </c>
      <c r="BJ106" s="133" t="s">
        <v>83</v>
      </c>
      <c r="BK106" s="128"/>
      <c r="BL106" s="128"/>
      <c r="BM106" s="128"/>
    </row>
    <row r="107" spans="2:65" s="1" customFormat="1" ht="18" customHeight="1">
      <c r="B107" s="127"/>
      <c r="C107" s="128"/>
      <c r="D107" s="247" t="s">
        <v>135</v>
      </c>
      <c r="E107" s="269"/>
      <c r="F107" s="269"/>
      <c r="G107" s="269"/>
      <c r="H107" s="269"/>
      <c r="I107" s="128"/>
      <c r="J107" s="128"/>
      <c r="K107" s="128"/>
      <c r="L107" s="128"/>
      <c r="M107" s="128"/>
      <c r="N107" s="244">
        <f>ROUND(N89*T107,2)</f>
        <v>0</v>
      </c>
      <c r="O107" s="270"/>
      <c r="P107" s="270"/>
      <c r="Q107" s="270"/>
      <c r="R107" s="130"/>
      <c r="S107" s="128"/>
      <c r="T107" s="131"/>
      <c r="U107" s="132" t="s">
        <v>40</v>
      </c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33" t="s">
        <v>132</v>
      </c>
      <c r="AZ107" s="128"/>
      <c r="BA107" s="128"/>
      <c r="BB107" s="128"/>
      <c r="BC107" s="128"/>
      <c r="BD107" s="128"/>
      <c r="BE107" s="134">
        <f t="shared" si="0"/>
        <v>0</v>
      </c>
      <c r="BF107" s="134">
        <f t="shared" si="1"/>
        <v>0</v>
      </c>
      <c r="BG107" s="134">
        <f t="shared" si="2"/>
        <v>0</v>
      </c>
      <c r="BH107" s="134">
        <f t="shared" si="3"/>
        <v>0</v>
      </c>
      <c r="BI107" s="134">
        <f t="shared" si="4"/>
        <v>0</v>
      </c>
      <c r="BJ107" s="133" t="s">
        <v>83</v>
      </c>
      <c r="BK107" s="128"/>
      <c r="BL107" s="128"/>
      <c r="BM107" s="128"/>
    </row>
    <row r="108" spans="2:65" s="1" customFormat="1" ht="18" customHeight="1">
      <c r="B108" s="127"/>
      <c r="C108" s="128"/>
      <c r="D108" s="247" t="s">
        <v>136</v>
      </c>
      <c r="E108" s="269"/>
      <c r="F108" s="269"/>
      <c r="G108" s="269"/>
      <c r="H108" s="269"/>
      <c r="I108" s="128"/>
      <c r="J108" s="128"/>
      <c r="K108" s="128"/>
      <c r="L108" s="128"/>
      <c r="M108" s="128"/>
      <c r="N108" s="244">
        <f>ROUND(N89*T108,2)</f>
        <v>0</v>
      </c>
      <c r="O108" s="270"/>
      <c r="P108" s="270"/>
      <c r="Q108" s="270"/>
      <c r="R108" s="130"/>
      <c r="S108" s="128"/>
      <c r="T108" s="131"/>
      <c r="U108" s="132" t="s">
        <v>40</v>
      </c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33" t="s">
        <v>132</v>
      </c>
      <c r="AZ108" s="128"/>
      <c r="BA108" s="128"/>
      <c r="BB108" s="128"/>
      <c r="BC108" s="128"/>
      <c r="BD108" s="128"/>
      <c r="BE108" s="134">
        <f t="shared" si="0"/>
        <v>0</v>
      </c>
      <c r="BF108" s="134">
        <f t="shared" si="1"/>
        <v>0</v>
      </c>
      <c r="BG108" s="134">
        <f t="shared" si="2"/>
        <v>0</v>
      </c>
      <c r="BH108" s="134">
        <f t="shared" si="3"/>
        <v>0</v>
      </c>
      <c r="BI108" s="134">
        <f t="shared" si="4"/>
        <v>0</v>
      </c>
      <c r="BJ108" s="133" t="s">
        <v>83</v>
      </c>
      <c r="BK108" s="128"/>
      <c r="BL108" s="128"/>
      <c r="BM108" s="128"/>
    </row>
    <row r="109" spans="2:65" s="1" customFormat="1" ht="18" customHeight="1">
      <c r="B109" s="127"/>
      <c r="C109" s="128"/>
      <c r="D109" s="129" t="s">
        <v>137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244">
        <f>ROUND(N89*T109,2)</f>
        <v>0</v>
      </c>
      <c r="O109" s="270"/>
      <c r="P109" s="270"/>
      <c r="Q109" s="270"/>
      <c r="R109" s="130"/>
      <c r="S109" s="128"/>
      <c r="T109" s="135"/>
      <c r="U109" s="136" t="s">
        <v>40</v>
      </c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33" t="s">
        <v>138</v>
      </c>
      <c r="AZ109" s="128"/>
      <c r="BA109" s="128"/>
      <c r="BB109" s="128"/>
      <c r="BC109" s="128"/>
      <c r="BD109" s="128"/>
      <c r="BE109" s="134">
        <f t="shared" si="0"/>
        <v>0</v>
      </c>
      <c r="BF109" s="134">
        <f t="shared" si="1"/>
        <v>0</v>
      </c>
      <c r="BG109" s="134">
        <f t="shared" si="2"/>
        <v>0</v>
      </c>
      <c r="BH109" s="134">
        <f t="shared" si="3"/>
        <v>0</v>
      </c>
      <c r="BI109" s="134">
        <f t="shared" si="4"/>
        <v>0</v>
      </c>
      <c r="BJ109" s="133" t="s">
        <v>83</v>
      </c>
      <c r="BK109" s="128"/>
      <c r="BL109" s="128"/>
      <c r="BM109" s="128"/>
    </row>
    <row r="110" spans="2:65" s="1" customFormat="1">
      <c r="B110" s="37"/>
      <c r="R110" s="38"/>
    </row>
    <row r="111" spans="2:65" s="1" customFormat="1" ht="29.25" customHeight="1">
      <c r="B111" s="37"/>
      <c r="C111" s="112" t="s">
        <v>102</v>
      </c>
      <c r="D111" s="113"/>
      <c r="E111" s="113"/>
      <c r="F111" s="113"/>
      <c r="G111" s="113"/>
      <c r="H111" s="113"/>
      <c r="I111" s="113"/>
      <c r="J111" s="113"/>
      <c r="K111" s="113"/>
      <c r="L111" s="245">
        <f>ROUND(SUM(N89+N103),2)</f>
        <v>0</v>
      </c>
      <c r="M111" s="245"/>
      <c r="N111" s="245"/>
      <c r="O111" s="245"/>
      <c r="P111" s="245"/>
      <c r="Q111" s="245"/>
      <c r="R111" s="38"/>
    </row>
    <row r="112" spans="2:65" s="1" customFormat="1" ht="6.95" customHeight="1">
      <c r="B112" s="59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1"/>
    </row>
    <row r="116" spans="2:27" s="1" customFormat="1" ht="6.95" customHeight="1">
      <c r="B116" s="62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4"/>
    </row>
    <row r="117" spans="2:27" s="1" customFormat="1" ht="36.950000000000003" customHeight="1">
      <c r="B117" s="37"/>
      <c r="C117" s="206" t="s">
        <v>139</v>
      </c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/>
      <c r="P117" s="253"/>
      <c r="Q117" s="253"/>
      <c r="R117" s="38"/>
    </row>
    <row r="118" spans="2:27" s="1" customFormat="1" ht="6.95" customHeight="1">
      <c r="B118" s="37"/>
      <c r="R118" s="38"/>
    </row>
    <row r="119" spans="2:27" s="1" customFormat="1" ht="30" customHeight="1">
      <c r="B119" s="37"/>
      <c r="C119" s="32" t="s">
        <v>15</v>
      </c>
      <c r="F119" s="251" t="str">
        <f>F6</f>
        <v>Martinský cintorín</v>
      </c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R119" s="38"/>
    </row>
    <row r="120" spans="2:27" ht="30" customHeight="1">
      <c r="B120" s="26"/>
      <c r="C120" s="32" t="s">
        <v>109</v>
      </c>
      <c r="F120" s="251" t="s">
        <v>110</v>
      </c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R120" s="27"/>
    </row>
    <row r="121" spans="2:27" s="1" customFormat="1" ht="36.950000000000003" customHeight="1">
      <c r="B121" s="37"/>
      <c r="C121" s="68" t="s">
        <v>111</v>
      </c>
      <c r="F121" s="226" t="str">
        <f>F8</f>
        <v>SEKTOR - XXII  nové urnové miesta</v>
      </c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R121" s="38"/>
    </row>
    <row r="122" spans="2:27" s="1" customFormat="1" ht="6.95" customHeight="1">
      <c r="B122" s="37"/>
      <c r="R122" s="38"/>
    </row>
    <row r="123" spans="2:27" s="1" customFormat="1" ht="18" customHeight="1">
      <c r="B123" s="37"/>
      <c r="C123" s="32" t="s">
        <v>19</v>
      </c>
      <c r="F123" s="30" t="str">
        <f>F10</f>
        <v>Martinský cintorín, Bratislava</v>
      </c>
      <c r="K123" s="32" t="s">
        <v>21</v>
      </c>
      <c r="M123" s="255"/>
      <c r="N123" s="255"/>
      <c r="O123" s="255"/>
      <c r="P123" s="255"/>
      <c r="R123" s="38"/>
    </row>
    <row r="124" spans="2:27" s="1" customFormat="1" ht="6.95" customHeight="1">
      <c r="B124" s="37"/>
      <c r="R124" s="38"/>
    </row>
    <row r="125" spans="2:27" s="1" customFormat="1" ht="15">
      <c r="B125" s="37"/>
      <c r="C125" s="32" t="s">
        <v>22</v>
      </c>
      <c r="F125" s="30" t="str">
        <f>E13</f>
        <v>Marianum-pohrebnícstvo mesta Bratislavy</v>
      </c>
      <c r="K125" s="32" t="s">
        <v>28</v>
      </c>
      <c r="M125" s="210" t="str">
        <f>E19</f>
        <v>Ing.arch. Katarína Šináková</v>
      </c>
      <c r="N125" s="210"/>
      <c r="O125" s="210"/>
      <c r="P125" s="210"/>
      <c r="Q125" s="210"/>
      <c r="R125" s="38"/>
    </row>
    <row r="126" spans="2:27" s="1" customFormat="1" ht="14.45" customHeight="1">
      <c r="B126" s="37"/>
      <c r="C126" s="32" t="s">
        <v>26</v>
      </c>
      <c r="F126" s="30" t="str">
        <f>IF(E16="","",E16)</f>
        <v>Vyplň údaj</v>
      </c>
      <c r="K126" s="32" t="s">
        <v>31</v>
      </c>
      <c r="M126" s="210"/>
      <c r="N126" s="210"/>
      <c r="O126" s="210"/>
      <c r="P126" s="210"/>
      <c r="Q126" s="210"/>
      <c r="R126" s="38"/>
    </row>
    <row r="127" spans="2:27" s="1" customFormat="1" ht="10.35" customHeight="1">
      <c r="B127" s="37"/>
      <c r="R127" s="38"/>
    </row>
    <row r="128" spans="2:27" s="9" customFormat="1" ht="29.25" customHeight="1">
      <c r="B128" s="137"/>
      <c r="C128" s="138" t="s">
        <v>140</v>
      </c>
      <c r="D128" s="139" t="s">
        <v>141</v>
      </c>
      <c r="E128" s="139" t="s">
        <v>55</v>
      </c>
      <c r="F128" s="271" t="s">
        <v>142</v>
      </c>
      <c r="G128" s="271"/>
      <c r="H128" s="271"/>
      <c r="I128" s="271"/>
      <c r="J128" s="139" t="s">
        <v>143</v>
      </c>
      <c r="K128" s="139" t="s">
        <v>144</v>
      </c>
      <c r="L128" s="271" t="s">
        <v>145</v>
      </c>
      <c r="M128" s="271"/>
      <c r="N128" s="271" t="s">
        <v>115</v>
      </c>
      <c r="O128" s="271"/>
      <c r="P128" s="271"/>
      <c r="Q128" s="272"/>
      <c r="R128" s="140"/>
      <c r="T128" s="74" t="s">
        <v>146</v>
      </c>
      <c r="U128" s="75" t="s">
        <v>37</v>
      </c>
      <c r="V128" s="75" t="s">
        <v>147</v>
      </c>
      <c r="W128" s="75" t="s">
        <v>148</v>
      </c>
      <c r="X128" s="75" t="s">
        <v>149</v>
      </c>
      <c r="Y128" s="75" t="s">
        <v>150</v>
      </c>
      <c r="Z128" s="75" t="s">
        <v>151</v>
      </c>
      <c r="AA128" s="76" t="s">
        <v>152</v>
      </c>
    </row>
    <row r="129" spans="2:65" s="1" customFormat="1" ht="29.25" customHeight="1">
      <c r="B129" s="37"/>
      <c r="C129" s="78" t="s">
        <v>112</v>
      </c>
      <c r="N129" s="306">
        <f>BK129</f>
        <v>0</v>
      </c>
      <c r="O129" s="307"/>
      <c r="P129" s="307"/>
      <c r="Q129" s="307"/>
      <c r="R129" s="38"/>
      <c r="T129" s="77"/>
      <c r="U129" s="51"/>
      <c r="V129" s="51"/>
      <c r="W129" s="141">
        <f>W130+W251+W274</f>
        <v>0</v>
      </c>
      <c r="X129" s="51"/>
      <c r="Y129" s="141">
        <f>Y130+Y251+Y274</f>
        <v>337.84739999999999</v>
      </c>
      <c r="Z129" s="51"/>
      <c r="AA129" s="142">
        <f>AA130+AA251+AA274</f>
        <v>0</v>
      </c>
      <c r="AT129" s="22" t="s">
        <v>72</v>
      </c>
      <c r="AU129" s="22" t="s">
        <v>117</v>
      </c>
      <c r="BK129" s="143">
        <f>BK130+BK251+BK274</f>
        <v>0</v>
      </c>
    </row>
    <row r="130" spans="2:65" s="10" customFormat="1" ht="37.35" customHeight="1">
      <c r="B130" s="144"/>
      <c r="D130" s="145" t="s">
        <v>118</v>
      </c>
      <c r="E130" s="145"/>
      <c r="F130" s="145"/>
      <c r="G130" s="145"/>
      <c r="H130" s="145"/>
      <c r="I130" s="145"/>
      <c r="J130" s="145"/>
      <c r="K130" s="145"/>
      <c r="L130" s="145"/>
      <c r="M130" s="145"/>
      <c r="N130" s="267">
        <f>BK130</f>
        <v>0</v>
      </c>
      <c r="O130" s="308"/>
      <c r="P130" s="308"/>
      <c r="Q130" s="308"/>
      <c r="R130" s="146"/>
      <c r="T130" s="147"/>
      <c r="W130" s="148">
        <f>W131+W177+W202+W206+W219+W227+W249</f>
        <v>0</v>
      </c>
      <c r="Y130" s="148">
        <f>Y131+Y177+Y202+Y206+Y219+Y227+Y249</f>
        <v>12.93552</v>
      </c>
      <c r="AA130" s="149">
        <f>AA131+AA177+AA202+AA206+AA219+AA227+AA249</f>
        <v>0</v>
      </c>
      <c r="AR130" s="150" t="s">
        <v>79</v>
      </c>
      <c r="AT130" s="151" t="s">
        <v>72</v>
      </c>
      <c r="AU130" s="151" t="s">
        <v>73</v>
      </c>
      <c r="AY130" s="150" t="s">
        <v>153</v>
      </c>
      <c r="BK130" s="152">
        <f>BK131+BK177+BK202+BK206+BK219+BK227+BK249</f>
        <v>0</v>
      </c>
    </row>
    <row r="131" spans="2:65" s="10" customFormat="1" ht="19.899999999999999" customHeight="1">
      <c r="B131" s="144"/>
      <c r="D131" s="153" t="s">
        <v>119</v>
      </c>
      <c r="E131" s="153"/>
      <c r="F131" s="153"/>
      <c r="G131" s="153"/>
      <c r="H131" s="153"/>
      <c r="I131" s="153"/>
      <c r="J131" s="153"/>
      <c r="K131" s="153"/>
      <c r="L131" s="153"/>
      <c r="M131" s="153"/>
      <c r="N131" s="298">
        <f>BK131</f>
        <v>0</v>
      </c>
      <c r="O131" s="299"/>
      <c r="P131" s="299"/>
      <c r="Q131" s="299"/>
      <c r="R131" s="146"/>
      <c r="T131" s="147"/>
      <c r="W131" s="148">
        <f>SUM(W132:W176)</f>
        <v>0</v>
      </c>
      <c r="Y131" s="148">
        <f>SUM(Y132:Y176)</f>
        <v>0</v>
      </c>
      <c r="AA131" s="149">
        <f>SUM(AA132:AA176)</f>
        <v>0</v>
      </c>
      <c r="AR131" s="150" t="s">
        <v>79</v>
      </c>
      <c r="AT131" s="151" t="s">
        <v>72</v>
      </c>
      <c r="AU131" s="151" t="s">
        <v>79</v>
      </c>
      <c r="AY131" s="150" t="s">
        <v>153</v>
      </c>
      <c r="BK131" s="152">
        <f>SUM(BK132:BK176)</f>
        <v>0</v>
      </c>
    </row>
    <row r="132" spans="2:65" s="1" customFormat="1" ht="25.5" customHeight="1">
      <c r="B132" s="127"/>
      <c r="C132" s="154" t="s">
        <v>79</v>
      </c>
      <c r="D132" s="154" t="s">
        <v>154</v>
      </c>
      <c r="E132" s="155" t="s">
        <v>155</v>
      </c>
      <c r="F132" s="273" t="s">
        <v>156</v>
      </c>
      <c r="G132" s="273"/>
      <c r="H132" s="273"/>
      <c r="I132" s="273"/>
      <c r="J132" s="156" t="s">
        <v>157</v>
      </c>
      <c r="K132" s="157">
        <v>0</v>
      </c>
      <c r="L132" s="274">
        <v>0</v>
      </c>
      <c r="M132" s="274"/>
      <c r="N132" s="275">
        <f>ROUND(L132*K132,3)</f>
        <v>0</v>
      </c>
      <c r="O132" s="275"/>
      <c r="P132" s="275"/>
      <c r="Q132" s="275"/>
      <c r="R132" s="130"/>
      <c r="T132" s="159" t="s">
        <v>5</v>
      </c>
      <c r="U132" s="44" t="s">
        <v>40</v>
      </c>
      <c r="W132" s="160">
        <f>V132*K132</f>
        <v>0</v>
      </c>
      <c r="X132" s="160">
        <v>0</v>
      </c>
      <c r="Y132" s="160">
        <f>X132*K132</f>
        <v>0</v>
      </c>
      <c r="Z132" s="160">
        <v>0.26</v>
      </c>
      <c r="AA132" s="161">
        <f>Z132*K132</f>
        <v>0</v>
      </c>
      <c r="AR132" s="22" t="s">
        <v>158</v>
      </c>
      <c r="AT132" s="22" t="s">
        <v>154</v>
      </c>
      <c r="AU132" s="22" t="s">
        <v>83</v>
      </c>
      <c r="AY132" s="22" t="s">
        <v>153</v>
      </c>
      <c r="BE132" s="106">
        <f>IF(U132="základná",N132,0)</f>
        <v>0</v>
      </c>
      <c r="BF132" s="106">
        <f>IF(U132="znížená",N132,0)</f>
        <v>0</v>
      </c>
      <c r="BG132" s="106">
        <f>IF(U132="zákl. prenesená",N132,0)</f>
        <v>0</v>
      </c>
      <c r="BH132" s="106">
        <f>IF(U132="zníž. prenesená",N132,0)</f>
        <v>0</v>
      </c>
      <c r="BI132" s="106">
        <f>IF(U132="nulová",N132,0)</f>
        <v>0</v>
      </c>
      <c r="BJ132" s="22" t="s">
        <v>83</v>
      </c>
      <c r="BK132" s="162">
        <f>ROUND(L132*K132,3)</f>
        <v>0</v>
      </c>
      <c r="BL132" s="22" t="s">
        <v>158</v>
      </c>
      <c r="BM132" s="22" t="s">
        <v>159</v>
      </c>
    </row>
    <row r="133" spans="2:65" s="11" customFormat="1" ht="25.5" customHeight="1">
      <c r="B133" s="163"/>
      <c r="E133" s="164" t="s">
        <v>5</v>
      </c>
      <c r="F133" s="276" t="s">
        <v>160</v>
      </c>
      <c r="G133" s="277"/>
      <c r="H133" s="277"/>
      <c r="I133" s="277"/>
      <c r="K133" s="165">
        <v>0</v>
      </c>
      <c r="R133" s="166"/>
      <c r="T133" s="167"/>
      <c r="AA133" s="168"/>
      <c r="AT133" s="164" t="s">
        <v>161</v>
      </c>
      <c r="AU133" s="164" t="s">
        <v>83</v>
      </c>
      <c r="AV133" s="11" t="s">
        <v>83</v>
      </c>
      <c r="AW133" s="11" t="s">
        <v>162</v>
      </c>
      <c r="AX133" s="11" t="s">
        <v>79</v>
      </c>
      <c r="AY133" s="164" t="s">
        <v>153</v>
      </c>
    </row>
    <row r="134" spans="2:65" s="1" customFormat="1" ht="38.25" customHeight="1">
      <c r="B134" s="127"/>
      <c r="C134" s="154" t="s">
        <v>83</v>
      </c>
      <c r="D134" s="154" t="s">
        <v>154</v>
      </c>
      <c r="E134" s="155" t="s">
        <v>163</v>
      </c>
      <c r="F134" s="273" t="s">
        <v>164</v>
      </c>
      <c r="G134" s="273"/>
      <c r="H134" s="273"/>
      <c r="I134" s="273"/>
      <c r="J134" s="156" t="s">
        <v>157</v>
      </c>
      <c r="K134" s="157">
        <v>0</v>
      </c>
      <c r="L134" s="274">
        <v>0</v>
      </c>
      <c r="M134" s="274"/>
      <c r="N134" s="275">
        <f>ROUND(L134*K134,3)</f>
        <v>0</v>
      </c>
      <c r="O134" s="275"/>
      <c r="P134" s="275"/>
      <c r="Q134" s="275"/>
      <c r="R134" s="130"/>
      <c r="T134" s="159" t="s">
        <v>5</v>
      </c>
      <c r="U134" s="44" t="s">
        <v>40</v>
      </c>
      <c r="W134" s="160">
        <f>V134*K134</f>
        <v>0</v>
      </c>
      <c r="X134" s="160">
        <v>0</v>
      </c>
      <c r="Y134" s="160">
        <f>X134*K134</f>
        <v>0</v>
      </c>
      <c r="Z134" s="160">
        <v>0.16</v>
      </c>
      <c r="AA134" s="161">
        <f>Z134*K134</f>
        <v>0</v>
      </c>
      <c r="AR134" s="22" t="s">
        <v>158</v>
      </c>
      <c r="AT134" s="22" t="s">
        <v>154</v>
      </c>
      <c r="AU134" s="22" t="s">
        <v>83</v>
      </c>
      <c r="AY134" s="22" t="s">
        <v>153</v>
      </c>
      <c r="BE134" s="106">
        <f>IF(U134="základná",N134,0)</f>
        <v>0</v>
      </c>
      <c r="BF134" s="106">
        <f>IF(U134="znížená",N134,0)</f>
        <v>0</v>
      </c>
      <c r="BG134" s="106">
        <f>IF(U134="zákl. prenesená",N134,0)</f>
        <v>0</v>
      </c>
      <c r="BH134" s="106">
        <f>IF(U134="zníž. prenesená",N134,0)</f>
        <v>0</v>
      </c>
      <c r="BI134" s="106">
        <f>IF(U134="nulová",N134,0)</f>
        <v>0</v>
      </c>
      <c r="BJ134" s="22" t="s">
        <v>83</v>
      </c>
      <c r="BK134" s="162">
        <f>ROUND(L134*K134,3)</f>
        <v>0</v>
      </c>
      <c r="BL134" s="22" t="s">
        <v>158</v>
      </c>
      <c r="BM134" s="22" t="s">
        <v>165</v>
      </c>
    </row>
    <row r="135" spans="2:65" s="11" customFormat="1" ht="25.5" customHeight="1">
      <c r="B135" s="163"/>
      <c r="E135" s="164" t="s">
        <v>5</v>
      </c>
      <c r="F135" s="276" t="s">
        <v>166</v>
      </c>
      <c r="G135" s="277"/>
      <c r="H135" s="277"/>
      <c r="I135" s="277"/>
      <c r="K135" s="165">
        <v>0</v>
      </c>
      <c r="R135" s="166"/>
      <c r="T135" s="167"/>
      <c r="AA135" s="168"/>
      <c r="AT135" s="164" t="s">
        <v>161</v>
      </c>
      <c r="AU135" s="164" t="s">
        <v>83</v>
      </c>
      <c r="AV135" s="11" t="s">
        <v>83</v>
      </c>
      <c r="AW135" s="11" t="s">
        <v>162</v>
      </c>
      <c r="AX135" s="11" t="s">
        <v>79</v>
      </c>
      <c r="AY135" s="164" t="s">
        <v>153</v>
      </c>
    </row>
    <row r="136" spans="2:65" s="1" customFormat="1" ht="38.25" customHeight="1">
      <c r="B136" s="127"/>
      <c r="C136" s="154" t="s">
        <v>167</v>
      </c>
      <c r="D136" s="154" t="s">
        <v>154</v>
      </c>
      <c r="E136" s="155" t="s">
        <v>168</v>
      </c>
      <c r="F136" s="273" t="s">
        <v>169</v>
      </c>
      <c r="G136" s="273"/>
      <c r="H136" s="273"/>
      <c r="I136" s="273"/>
      <c r="J136" s="156" t="s">
        <v>157</v>
      </c>
      <c r="K136" s="157">
        <v>0</v>
      </c>
      <c r="L136" s="274">
        <v>0</v>
      </c>
      <c r="M136" s="274"/>
      <c r="N136" s="275">
        <f>ROUND(L136*K136,3)</f>
        <v>0</v>
      </c>
      <c r="O136" s="275"/>
      <c r="P136" s="275"/>
      <c r="Q136" s="275"/>
      <c r="R136" s="130"/>
      <c r="T136" s="159" t="s">
        <v>5</v>
      </c>
      <c r="U136" s="44" t="s">
        <v>40</v>
      </c>
      <c r="W136" s="160">
        <f>V136*K136</f>
        <v>0</v>
      </c>
      <c r="X136" s="160">
        <v>0</v>
      </c>
      <c r="Y136" s="160">
        <f>X136*K136</f>
        <v>0</v>
      </c>
      <c r="Z136" s="160">
        <v>0.5</v>
      </c>
      <c r="AA136" s="161">
        <f>Z136*K136</f>
        <v>0</v>
      </c>
      <c r="AR136" s="22" t="s">
        <v>158</v>
      </c>
      <c r="AT136" s="22" t="s">
        <v>154</v>
      </c>
      <c r="AU136" s="22" t="s">
        <v>83</v>
      </c>
      <c r="AY136" s="22" t="s">
        <v>153</v>
      </c>
      <c r="BE136" s="106">
        <f>IF(U136="základná",N136,0)</f>
        <v>0</v>
      </c>
      <c r="BF136" s="106">
        <f>IF(U136="znížená",N136,0)</f>
        <v>0</v>
      </c>
      <c r="BG136" s="106">
        <f>IF(U136="zákl. prenesená",N136,0)</f>
        <v>0</v>
      </c>
      <c r="BH136" s="106">
        <f>IF(U136="zníž. prenesená",N136,0)</f>
        <v>0</v>
      </c>
      <c r="BI136" s="106">
        <f>IF(U136="nulová",N136,0)</f>
        <v>0</v>
      </c>
      <c r="BJ136" s="22" t="s">
        <v>83</v>
      </c>
      <c r="BK136" s="162">
        <f>ROUND(L136*K136,3)</f>
        <v>0</v>
      </c>
      <c r="BL136" s="22" t="s">
        <v>158</v>
      </c>
      <c r="BM136" s="22" t="s">
        <v>170</v>
      </c>
    </row>
    <row r="137" spans="2:65" s="11" customFormat="1" ht="25.5" customHeight="1">
      <c r="B137" s="163"/>
      <c r="E137" s="164" t="s">
        <v>5</v>
      </c>
      <c r="F137" s="276" t="s">
        <v>166</v>
      </c>
      <c r="G137" s="277"/>
      <c r="H137" s="277"/>
      <c r="I137" s="277"/>
      <c r="K137" s="165">
        <v>0</v>
      </c>
      <c r="R137" s="166"/>
      <c r="T137" s="167"/>
      <c r="AA137" s="168"/>
      <c r="AT137" s="164" t="s">
        <v>161</v>
      </c>
      <c r="AU137" s="164" t="s">
        <v>83</v>
      </c>
      <c r="AV137" s="11" t="s">
        <v>83</v>
      </c>
      <c r="AW137" s="11" t="s">
        <v>162</v>
      </c>
      <c r="AX137" s="11" t="s">
        <v>79</v>
      </c>
      <c r="AY137" s="164" t="s">
        <v>153</v>
      </c>
    </row>
    <row r="138" spans="2:65" s="1" customFormat="1" ht="38.25" customHeight="1">
      <c r="B138" s="127"/>
      <c r="C138" s="154" t="s">
        <v>158</v>
      </c>
      <c r="D138" s="154" t="s">
        <v>154</v>
      </c>
      <c r="E138" s="155" t="s">
        <v>171</v>
      </c>
      <c r="F138" s="273" t="s">
        <v>172</v>
      </c>
      <c r="G138" s="273"/>
      <c r="H138" s="273"/>
      <c r="I138" s="273"/>
      <c r="J138" s="156" t="s">
        <v>157</v>
      </c>
      <c r="K138" s="157">
        <v>0</v>
      </c>
      <c r="L138" s="274">
        <v>0</v>
      </c>
      <c r="M138" s="274"/>
      <c r="N138" s="275">
        <f>ROUND(L138*K138,3)</f>
        <v>0</v>
      </c>
      <c r="O138" s="275"/>
      <c r="P138" s="275"/>
      <c r="Q138" s="275"/>
      <c r="R138" s="130"/>
      <c r="T138" s="159" t="s">
        <v>5</v>
      </c>
      <c r="U138" s="44" t="s">
        <v>40</v>
      </c>
      <c r="W138" s="160">
        <f>V138*K138</f>
        <v>0</v>
      </c>
      <c r="X138" s="160">
        <v>0</v>
      </c>
      <c r="Y138" s="160">
        <f>X138*K138</f>
        <v>0</v>
      </c>
      <c r="Z138" s="160">
        <v>0.18099999999999999</v>
      </c>
      <c r="AA138" s="161">
        <f>Z138*K138</f>
        <v>0</v>
      </c>
      <c r="AR138" s="22" t="s">
        <v>158</v>
      </c>
      <c r="AT138" s="22" t="s">
        <v>154</v>
      </c>
      <c r="AU138" s="22" t="s">
        <v>83</v>
      </c>
      <c r="AY138" s="22" t="s">
        <v>153</v>
      </c>
      <c r="BE138" s="106">
        <f>IF(U138="základná",N138,0)</f>
        <v>0</v>
      </c>
      <c r="BF138" s="106">
        <f>IF(U138="znížená",N138,0)</f>
        <v>0</v>
      </c>
      <c r="BG138" s="106">
        <f>IF(U138="zákl. prenesená",N138,0)</f>
        <v>0</v>
      </c>
      <c r="BH138" s="106">
        <f>IF(U138="zníž. prenesená",N138,0)</f>
        <v>0</v>
      </c>
      <c r="BI138" s="106">
        <f>IF(U138="nulová",N138,0)</f>
        <v>0</v>
      </c>
      <c r="BJ138" s="22" t="s">
        <v>83</v>
      </c>
      <c r="BK138" s="162">
        <f>ROUND(L138*K138,3)</f>
        <v>0</v>
      </c>
      <c r="BL138" s="22" t="s">
        <v>158</v>
      </c>
      <c r="BM138" s="22" t="s">
        <v>173</v>
      </c>
    </row>
    <row r="139" spans="2:65" s="11" customFormat="1" ht="25.5" customHeight="1">
      <c r="B139" s="163"/>
      <c r="E139" s="164" t="s">
        <v>5</v>
      </c>
      <c r="F139" s="276" t="s">
        <v>166</v>
      </c>
      <c r="G139" s="277"/>
      <c r="H139" s="277"/>
      <c r="I139" s="277"/>
      <c r="K139" s="165">
        <v>0</v>
      </c>
      <c r="R139" s="166"/>
      <c r="T139" s="167"/>
      <c r="AA139" s="168"/>
      <c r="AT139" s="164" t="s">
        <v>161</v>
      </c>
      <c r="AU139" s="164" t="s">
        <v>83</v>
      </c>
      <c r="AV139" s="11" t="s">
        <v>83</v>
      </c>
      <c r="AW139" s="11" t="s">
        <v>162</v>
      </c>
      <c r="AX139" s="11" t="s">
        <v>79</v>
      </c>
      <c r="AY139" s="164" t="s">
        <v>153</v>
      </c>
    </row>
    <row r="140" spans="2:65" s="1" customFormat="1" ht="25.5" customHeight="1">
      <c r="B140" s="127"/>
      <c r="C140" s="154" t="s">
        <v>174</v>
      </c>
      <c r="D140" s="154" t="s">
        <v>154</v>
      </c>
      <c r="E140" s="155" t="s">
        <v>175</v>
      </c>
      <c r="F140" s="273" t="s">
        <v>176</v>
      </c>
      <c r="G140" s="273"/>
      <c r="H140" s="273"/>
      <c r="I140" s="273"/>
      <c r="J140" s="156" t="s">
        <v>177</v>
      </c>
      <c r="K140" s="157">
        <v>0</v>
      </c>
      <c r="L140" s="274">
        <v>0</v>
      </c>
      <c r="M140" s="274"/>
      <c r="N140" s="275">
        <f>ROUND(L140*K140,3)</f>
        <v>0</v>
      </c>
      <c r="O140" s="275"/>
      <c r="P140" s="275"/>
      <c r="Q140" s="275"/>
      <c r="R140" s="130"/>
      <c r="T140" s="159" t="s">
        <v>5</v>
      </c>
      <c r="U140" s="44" t="s">
        <v>40</v>
      </c>
      <c r="W140" s="160">
        <f>V140*K140</f>
        <v>0</v>
      </c>
      <c r="X140" s="160">
        <v>0</v>
      </c>
      <c r="Y140" s="160">
        <f>X140*K140</f>
        <v>0</v>
      </c>
      <c r="Z140" s="160">
        <v>0</v>
      </c>
      <c r="AA140" s="161">
        <f>Z140*K140</f>
        <v>0</v>
      </c>
      <c r="AR140" s="22" t="s">
        <v>158</v>
      </c>
      <c r="AT140" s="22" t="s">
        <v>154</v>
      </c>
      <c r="AU140" s="22" t="s">
        <v>83</v>
      </c>
      <c r="AY140" s="22" t="s">
        <v>153</v>
      </c>
      <c r="BE140" s="106">
        <f>IF(U140="základná",N140,0)</f>
        <v>0</v>
      </c>
      <c r="BF140" s="106">
        <f>IF(U140="znížená",N140,0)</f>
        <v>0</v>
      </c>
      <c r="BG140" s="106">
        <f>IF(U140="zákl. prenesená",N140,0)</f>
        <v>0</v>
      </c>
      <c r="BH140" s="106">
        <f>IF(U140="zníž. prenesená",N140,0)</f>
        <v>0</v>
      </c>
      <c r="BI140" s="106">
        <f>IF(U140="nulová",N140,0)</f>
        <v>0</v>
      </c>
      <c r="BJ140" s="22" t="s">
        <v>83</v>
      </c>
      <c r="BK140" s="162">
        <f>ROUND(L140*K140,3)</f>
        <v>0</v>
      </c>
      <c r="BL140" s="22" t="s">
        <v>158</v>
      </c>
      <c r="BM140" s="22" t="s">
        <v>178</v>
      </c>
    </row>
    <row r="141" spans="2:65" s="12" customFormat="1" ht="16.5" customHeight="1">
      <c r="B141" s="169"/>
      <c r="E141" s="170" t="s">
        <v>5</v>
      </c>
      <c r="F141" s="278" t="s">
        <v>179</v>
      </c>
      <c r="G141" s="279"/>
      <c r="H141" s="279"/>
      <c r="I141" s="279"/>
      <c r="K141" s="170" t="s">
        <v>5</v>
      </c>
      <c r="R141" s="171"/>
      <c r="T141" s="172"/>
      <c r="AA141" s="173"/>
      <c r="AT141" s="170" t="s">
        <v>161</v>
      </c>
      <c r="AU141" s="170" t="s">
        <v>83</v>
      </c>
      <c r="AV141" s="12" t="s">
        <v>79</v>
      </c>
      <c r="AW141" s="12" t="s">
        <v>162</v>
      </c>
      <c r="AX141" s="12" t="s">
        <v>73</v>
      </c>
      <c r="AY141" s="170" t="s">
        <v>153</v>
      </c>
    </row>
    <row r="142" spans="2:65" s="11" customFormat="1" ht="25.5" customHeight="1">
      <c r="B142" s="163"/>
      <c r="E142" s="164" t="s">
        <v>5</v>
      </c>
      <c r="F142" s="280" t="s">
        <v>180</v>
      </c>
      <c r="G142" s="281"/>
      <c r="H142" s="281"/>
      <c r="I142" s="281"/>
      <c r="K142" s="165">
        <v>0</v>
      </c>
      <c r="R142" s="166"/>
      <c r="T142" s="167"/>
      <c r="AA142" s="168"/>
      <c r="AT142" s="164" t="s">
        <v>161</v>
      </c>
      <c r="AU142" s="164" t="s">
        <v>83</v>
      </c>
      <c r="AV142" s="11" t="s">
        <v>83</v>
      </c>
      <c r="AW142" s="11" t="s">
        <v>162</v>
      </c>
      <c r="AX142" s="11" t="s">
        <v>73</v>
      </c>
      <c r="AY142" s="164" t="s">
        <v>153</v>
      </c>
    </row>
    <row r="143" spans="2:65" s="11" customFormat="1" ht="25.5" customHeight="1">
      <c r="B143" s="163"/>
      <c r="E143" s="164" t="s">
        <v>5</v>
      </c>
      <c r="F143" s="280" t="s">
        <v>181</v>
      </c>
      <c r="G143" s="281"/>
      <c r="H143" s="281"/>
      <c r="I143" s="281"/>
      <c r="K143" s="165">
        <v>0</v>
      </c>
      <c r="R143" s="166"/>
      <c r="T143" s="167"/>
      <c r="AA143" s="168"/>
      <c r="AT143" s="164" t="s">
        <v>161</v>
      </c>
      <c r="AU143" s="164" t="s">
        <v>83</v>
      </c>
      <c r="AV143" s="11" t="s">
        <v>83</v>
      </c>
      <c r="AW143" s="11" t="s">
        <v>162</v>
      </c>
      <c r="AX143" s="11" t="s">
        <v>73</v>
      </c>
      <c r="AY143" s="164" t="s">
        <v>153</v>
      </c>
    </row>
    <row r="144" spans="2:65" s="13" customFormat="1" ht="16.5" customHeight="1">
      <c r="B144" s="174"/>
      <c r="E144" s="175" t="s">
        <v>5</v>
      </c>
      <c r="F144" s="282" t="s">
        <v>182</v>
      </c>
      <c r="G144" s="283"/>
      <c r="H144" s="283"/>
      <c r="I144" s="283"/>
      <c r="K144" s="176">
        <v>0</v>
      </c>
      <c r="R144" s="177"/>
      <c r="T144" s="178"/>
      <c r="AA144" s="179"/>
      <c r="AT144" s="175" t="s">
        <v>161</v>
      </c>
      <c r="AU144" s="175" t="s">
        <v>83</v>
      </c>
      <c r="AV144" s="13" t="s">
        <v>158</v>
      </c>
      <c r="AW144" s="13" t="s">
        <v>162</v>
      </c>
      <c r="AX144" s="13" t="s">
        <v>79</v>
      </c>
      <c r="AY144" s="175" t="s">
        <v>153</v>
      </c>
    </row>
    <row r="145" spans="2:65" s="1" customFormat="1" ht="25.5" customHeight="1">
      <c r="B145" s="127"/>
      <c r="C145" s="154" t="s">
        <v>183</v>
      </c>
      <c r="D145" s="154" t="s">
        <v>154</v>
      </c>
      <c r="E145" s="155" t="s">
        <v>184</v>
      </c>
      <c r="F145" s="273" t="s">
        <v>185</v>
      </c>
      <c r="G145" s="273"/>
      <c r="H145" s="273"/>
      <c r="I145" s="273"/>
      <c r="J145" s="156" t="s">
        <v>177</v>
      </c>
      <c r="K145" s="157">
        <v>0</v>
      </c>
      <c r="L145" s="274">
        <v>0</v>
      </c>
      <c r="M145" s="274"/>
      <c r="N145" s="275">
        <f>ROUND(L145*K145,3)</f>
        <v>0</v>
      </c>
      <c r="O145" s="275"/>
      <c r="P145" s="275"/>
      <c r="Q145" s="275"/>
      <c r="R145" s="130"/>
      <c r="T145" s="159" t="s">
        <v>5</v>
      </c>
      <c r="U145" s="44" t="s">
        <v>40</v>
      </c>
      <c r="W145" s="160">
        <f>V145*K145</f>
        <v>0</v>
      </c>
      <c r="X145" s="160">
        <v>0</v>
      </c>
      <c r="Y145" s="160">
        <f>X145*K145</f>
        <v>0</v>
      </c>
      <c r="Z145" s="160">
        <v>0</v>
      </c>
      <c r="AA145" s="161">
        <f>Z145*K145</f>
        <v>0</v>
      </c>
      <c r="AR145" s="22" t="s">
        <v>158</v>
      </c>
      <c r="AT145" s="22" t="s">
        <v>154</v>
      </c>
      <c r="AU145" s="22" t="s">
        <v>83</v>
      </c>
      <c r="AY145" s="22" t="s">
        <v>153</v>
      </c>
      <c r="BE145" s="106">
        <f>IF(U145="základná",N145,0)</f>
        <v>0</v>
      </c>
      <c r="BF145" s="106">
        <f>IF(U145="znížená",N145,0)</f>
        <v>0</v>
      </c>
      <c r="BG145" s="106">
        <f>IF(U145="zákl. prenesená",N145,0)</f>
        <v>0</v>
      </c>
      <c r="BH145" s="106">
        <f>IF(U145="zníž. prenesená",N145,0)</f>
        <v>0</v>
      </c>
      <c r="BI145" s="106">
        <f>IF(U145="nulová",N145,0)</f>
        <v>0</v>
      </c>
      <c r="BJ145" s="22" t="s">
        <v>83</v>
      </c>
      <c r="BK145" s="162">
        <f>ROUND(L145*K145,3)</f>
        <v>0</v>
      </c>
      <c r="BL145" s="22" t="s">
        <v>158</v>
      </c>
      <c r="BM145" s="22" t="s">
        <v>186</v>
      </c>
    </row>
    <row r="146" spans="2:65" s="1" customFormat="1" ht="25.5" customHeight="1">
      <c r="B146" s="127"/>
      <c r="C146" s="154" t="s">
        <v>187</v>
      </c>
      <c r="D146" s="154" t="s">
        <v>154</v>
      </c>
      <c r="E146" s="155" t="s">
        <v>188</v>
      </c>
      <c r="F146" s="273" t="s">
        <v>189</v>
      </c>
      <c r="G146" s="273"/>
      <c r="H146" s="273"/>
      <c r="I146" s="273"/>
      <c r="J146" s="156" t="s">
        <v>177</v>
      </c>
      <c r="K146" s="157">
        <v>0</v>
      </c>
      <c r="L146" s="274">
        <v>0</v>
      </c>
      <c r="M146" s="274"/>
      <c r="N146" s="275">
        <f>ROUND(L146*K146,3)</f>
        <v>0</v>
      </c>
      <c r="O146" s="275"/>
      <c r="P146" s="275"/>
      <c r="Q146" s="275"/>
      <c r="R146" s="130"/>
      <c r="T146" s="159" t="s">
        <v>5</v>
      </c>
      <c r="U146" s="44" t="s">
        <v>40</v>
      </c>
      <c r="W146" s="160">
        <f>V146*K146</f>
        <v>0</v>
      </c>
      <c r="X146" s="160">
        <v>0</v>
      </c>
      <c r="Y146" s="160">
        <f>X146*K146</f>
        <v>0</v>
      </c>
      <c r="Z146" s="160">
        <v>0</v>
      </c>
      <c r="AA146" s="161">
        <f>Z146*K146</f>
        <v>0</v>
      </c>
      <c r="AR146" s="22" t="s">
        <v>158</v>
      </c>
      <c r="AT146" s="22" t="s">
        <v>154</v>
      </c>
      <c r="AU146" s="22" t="s">
        <v>83</v>
      </c>
      <c r="AY146" s="22" t="s">
        <v>153</v>
      </c>
      <c r="BE146" s="106">
        <f>IF(U146="základná",N146,0)</f>
        <v>0</v>
      </c>
      <c r="BF146" s="106">
        <f>IF(U146="znížená",N146,0)</f>
        <v>0</v>
      </c>
      <c r="BG146" s="106">
        <f>IF(U146="zákl. prenesená",N146,0)</f>
        <v>0</v>
      </c>
      <c r="BH146" s="106">
        <f>IF(U146="zníž. prenesená",N146,0)</f>
        <v>0</v>
      </c>
      <c r="BI146" s="106">
        <f>IF(U146="nulová",N146,0)</f>
        <v>0</v>
      </c>
      <c r="BJ146" s="22" t="s">
        <v>83</v>
      </c>
      <c r="BK146" s="162">
        <f>ROUND(L146*K146,3)</f>
        <v>0</v>
      </c>
      <c r="BL146" s="22" t="s">
        <v>158</v>
      </c>
      <c r="BM146" s="22" t="s">
        <v>190</v>
      </c>
    </row>
    <row r="147" spans="2:65" s="12" customFormat="1" ht="16.5" customHeight="1">
      <c r="B147" s="169"/>
      <c r="E147" s="170" t="s">
        <v>5</v>
      </c>
      <c r="F147" s="278" t="s">
        <v>191</v>
      </c>
      <c r="G147" s="279"/>
      <c r="H147" s="279"/>
      <c r="I147" s="279"/>
      <c r="K147" s="170"/>
      <c r="R147" s="171"/>
      <c r="T147" s="172"/>
      <c r="AA147" s="173"/>
      <c r="AT147" s="170" t="s">
        <v>161</v>
      </c>
      <c r="AU147" s="170" t="s">
        <v>83</v>
      </c>
      <c r="AV147" s="12" t="s">
        <v>79</v>
      </c>
      <c r="AW147" s="12" t="s">
        <v>162</v>
      </c>
      <c r="AX147" s="12" t="s">
        <v>73</v>
      </c>
      <c r="AY147" s="170" t="s">
        <v>153</v>
      </c>
    </row>
    <row r="148" spans="2:65" s="11" customFormat="1" ht="25.5" customHeight="1">
      <c r="B148" s="163"/>
      <c r="E148" s="164" t="s">
        <v>5</v>
      </c>
      <c r="F148" s="280" t="s">
        <v>192</v>
      </c>
      <c r="G148" s="281"/>
      <c r="H148" s="281"/>
      <c r="I148" s="281"/>
      <c r="K148" s="165">
        <v>0</v>
      </c>
      <c r="R148" s="166"/>
      <c r="T148" s="167"/>
      <c r="AA148" s="168"/>
      <c r="AT148" s="164" t="s">
        <v>161</v>
      </c>
      <c r="AU148" s="164" t="s">
        <v>83</v>
      </c>
      <c r="AV148" s="11" t="s">
        <v>83</v>
      </c>
      <c r="AW148" s="11" t="s">
        <v>162</v>
      </c>
      <c r="AX148" s="11" t="s">
        <v>73</v>
      </c>
      <c r="AY148" s="164" t="s">
        <v>153</v>
      </c>
    </row>
    <row r="149" spans="2:65" s="12" customFormat="1" ht="16.5" customHeight="1">
      <c r="B149" s="169"/>
      <c r="E149" s="170" t="s">
        <v>5</v>
      </c>
      <c r="F149" s="284" t="s">
        <v>193</v>
      </c>
      <c r="G149" s="285"/>
      <c r="H149" s="285"/>
      <c r="I149" s="285"/>
      <c r="K149" s="170"/>
      <c r="R149" s="171"/>
      <c r="T149" s="172"/>
      <c r="AA149" s="173"/>
      <c r="AT149" s="170" t="s">
        <v>161</v>
      </c>
      <c r="AU149" s="170" t="s">
        <v>83</v>
      </c>
      <c r="AV149" s="12" t="s">
        <v>79</v>
      </c>
      <c r="AW149" s="12" t="s">
        <v>162</v>
      </c>
      <c r="AX149" s="12" t="s">
        <v>73</v>
      </c>
      <c r="AY149" s="170" t="s">
        <v>153</v>
      </c>
    </row>
    <row r="150" spans="2:65" s="11" customFormat="1" ht="25.5" customHeight="1">
      <c r="B150" s="163"/>
      <c r="E150" s="164" t="s">
        <v>5</v>
      </c>
      <c r="F150" s="280" t="s">
        <v>194</v>
      </c>
      <c r="G150" s="281"/>
      <c r="H150" s="281"/>
      <c r="I150" s="281"/>
      <c r="K150" s="165">
        <v>0</v>
      </c>
      <c r="R150" s="166"/>
      <c r="T150" s="167"/>
      <c r="AA150" s="168"/>
      <c r="AT150" s="164" t="s">
        <v>161</v>
      </c>
      <c r="AU150" s="164" t="s">
        <v>83</v>
      </c>
      <c r="AV150" s="11" t="s">
        <v>83</v>
      </c>
      <c r="AW150" s="11" t="s">
        <v>162</v>
      </c>
      <c r="AX150" s="11" t="s">
        <v>73</v>
      </c>
      <c r="AY150" s="164" t="s">
        <v>153</v>
      </c>
    </row>
    <row r="151" spans="2:65" s="13" customFormat="1" ht="16.5" customHeight="1">
      <c r="B151" s="174"/>
      <c r="E151" s="175" t="s">
        <v>5</v>
      </c>
      <c r="F151" s="282" t="s">
        <v>182</v>
      </c>
      <c r="G151" s="283"/>
      <c r="H151" s="283"/>
      <c r="I151" s="283"/>
      <c r="K151" s="176">
        <v>0</v>
      </c>
      <c r="R151" s="177"/>
      <c r="T151" s="178"/>
      <c r="AA151" s="179"/>
      <c r="AT151" s="175" t="s">
        <v>161</v>
      </c>
      <c r="AU151" s="175" t="s">
        <v>83</v>
      </c>
      <c r="AV151" s="13" t="s">
        <v>158</v>
      </c>
      <c r="AW151" s="13" t="s">
        <v>162</v>
      </c>
      <c r="AX151" s="13" t="s">
        <v>79</v>
      </c>
      <c r="AY151" s="175" t="s">
        <v>153</v>
      </c>
    </row>
    <row r="152" spans="2:65" s="1" customFormat="1" ht="51" customHeight="1">
      <c r="B152" s="127"/>
      <c r="C152" s="154" t="s">
        <v>195</v>
      </c>
      <c r="D152" s="154" t="s">
        <v>154</v>
      </c>
      <c r="E152" s="155" t="s">
        <v>196</v>
      </c>
      <c r="F152" s="273" t="s">
        <v>197</v>
      </c>
      <c r="G152" s="273"/>
      <c r="H152" s="273"/>
      <c r="I152" s="273"/>
      <c r="J152" s="156" t="s">
        <v>177</v>
      </c>
      <c r="K152" s="157">
        <v>0</v>
      </c>
      <c r="L152" s="274">
        <v>0</v>
      </c>
      <c r="M152" s="274"/>
      <c r="N152" s="275">
        <f>ROUND(L152*K152,3)</f>
        <v>0</v>
      </c>
      <c r="O152" s="275"/>
      <c r="P152" s="275"/>
      <c r="Q152" s="275"/>
      <c r="R152" s="130"/>
      <c r="T152" s="159" t="s">
        <v>5</v>
      </c>
      <c r="U152" s="44" t="s">
        <v>40</v>
      </c>
      <c r="W152" s="160">
        <f>V152*K152</f>
        <v>0</v>
      </c>
      <c r="X152" s="160">
        <v>0</v>
      </c>
      <c r="Y152" s="160">
        <f>X152*K152</f>
        <v>0</v>
      </c>
      <c r="Z152" s="160">
        <v>0</v>
      </c>
      <c r="AA152" s="161">
        <f>Z152*K152</f>
        <v>0</v>
      </c>
      <c r="AR152" s="22" t="s">
        <v>158</v>
      </c>
      <c r="AT152" s="22" t="s">
        <v>154</v>
      </c>
      <c r="AU152" s="22" t="s">
        <v>83</v>
      </c>
      <c r="AY152" s="22" t="s">
        <v>153</v>
      </c>
      <c r="BE152" s="106">
        <f>IF(U152="základná",N152,0)</f>
        <v>0</v>
      </c>
      <c r="BF152" s="106">
        <f>IF(U152="znížená",N152,0)</f>
        <v>0</v>
      </c>
      <c r="BG152" s="106">
        <f>IF(U152="zákl. prenesená",N152,0)</f>
        <v>0</v>
      </c>
      <c r="BH152" s="106">
        <f>IF(U152="zníž. prenesená",N152,0)</f>
        <v>0</v>
      </c>
      <c r="BI152" s="106">
        <f>IF(U152="nulová",N152,0)</f>
        <v>0</v>
      </c>
      <c r="BJ152" s="22" t="s">
        <v>83</v>
      </c>
      <c r="BK152" s="162">
        <f>ROUND(L152*K152,3)</f>
        <v>0</v>
      </c>
      <c r="BL152" s="22" t="s">
        <v>158</v>
      </c>
      <c r="BM152" s="22" t="s">
        <v>198</v>
      </c>
    </row>
    <row r="153" spans="2:65" s="1" customFormat="1" ht="38.25" customHeight="1">
      <c r="B153" s="127"/>
      <c r="C153" s="154" t="s">
        <v>199</v>
      </c>
      <c r="D153" s="154" t="s">
        <v>154</v>
      </c>
      <c r="E153" s="155" t="s">
        <v>200</v>
      </c>
      <c r="F153" s="273" t="s">
        <v>201</v>
      </c>
      <c r="G153" s="273"/>
      <c r="H153" s="273"/>
      <c r="I153" s="273"/>
      <c r="J153" s="156" t="s">
        <v>177</v>
      </c>
      <c r="K153" s="157">
        <v>0</v>
      </c>
      <c r="L153" s="274">
        <v>0</v>
      </c>
      <c r="M153" s="274"/>
      <c r="N153" s="275">
        <f>ROUND(L153*K153,3)</f>
        <v>0</v>
      </c>
      <c r="O153" s="275"/>
      <c r="P153" s="275"/>
      <c r="Q153" s="275"/>
      <c r="R153" s="130"/>
      <c r="T153" s="159" t="s">
        <v>5</v>
      </c>
      <c r="U153" s="44" t="s">
        <v>40</v>
      </c>
      <c r="W153" s="160">
        <f>V153*K153</f>
        <v>0</v>
      </c>
      <c r="X153" s="160">
        <v>0</v>
      </c>
      <c r="Y153" s="160">
        <f>X153*K153</f>
        <v>0</v>
      </c>
      <c r="Z153" s="160">
        <v>0</v>
      </c>
      <c r="AA153" s="161">
        <f>Z153*K153</f>
        <v>0</v>
      </c>
      <c r="AR153" s="22" t="s">
        <v>158</v>
      </c>
      <c r="AT153" s="22" t="s">
        <v>154</v>
      </c>
      <c r="AU153" s="22" t="s">
        <v>83</v>
      </c>
      <c r="AY153" s="22" t="s">
        <v>153</v>
      </c>
      <c r="BE153" s="106">
        <f>IF(U153="základná",N153,0)</f>
        <v>0</v>
      </c>
      <c r="BF153" s="106">
        <f>IF(U153="znížená",N153,0)</f>
        <v>0</v>
      </c>
      <c r="BG153" s="106">
        <f>IF(U153="zákl. prenesená",N153,0)</f>
        <v>0</v>
      </c>
      <c r="BH153" s="106">
        <f>IF(U153="zníž. prenesená",N153,0)</f>
        <v>0</v>
      </c>
      <c r="BI153" s="106">
        <f>IF(U153="nulová",N153,0)</f>
        <v>0</v>
      </c>
      <c r="BJ153" s="22" t="s">
        <v>83</v>
      </c>
      <c r="BK153" s="162">
        <f>ROUND(L153*K153,3)</f>
        <v>0</v>
      </c>
      <c r="BL153" s="22" t="s">
        <v>158</v>
      </c>
      <c r="BM153" s="22" t="s">
        <v>202</v>
      </c>
    </row>
    <row r="154" spans="2:65" s="12" customFormat="1" ht="16.5" customHeight="1">
      <c r="B154" s="169"/>
      <c r="E154" s="170" t="s">
        <v>5</v>
      </c>
      <c r="F154" s="278" t="s">
        <v>179</v>
      </c>
      <c r="G154" s="279"/>
      <c r="H154" s="279"/>
      <c r="I154" s="279"/>
      <c r="K154" s="170" t="s">
        <v>5</v>
      </c>
      <c r="R154" s="171"/>
      <c r="T154" s="172"/>
      <c r="AA154" s="173"/>
      <c r="AT154" s="170" t="s">
        <v>161</v>
      </c>
      <c r="AU154" s="170" t="s">
        <v>83</v>
      </c>
      <c r="AV154" s="12" t="s">
        <v>79</v>
      </c>
      <c r="AW154" s="12" t="s">
        <v>162</v>
      </c>
      <c r="AX154" s="12" t="s">
        <v>73</v>
      </c>
      <c r="AY154" s="170" t="s">
        <v>153</v>
      </c>
    </row>
    <row r="155" spans="2:65" s="11" customFormat="1" ht="25.5" customHeight="1">
      <c r="B155" s="163"/>
      <c r="E155" s="164" t="s">
        <v>5</v>
      </c>
      <c r="F155" s="280" t="s">
        <v>180</v>
      </c>
      <c r="G155" s="281"/>
      <c r="H155" s="281"/>
      <c r="I155" s="281"/>
      <c r="K155" s="165">
        <v>0</v>
      </c>
      <c r="R155" s="166"/>
      <c r="T155" s="167"/>
      <c r="AA155" s="168"/>
      <c r="AT155" s="164" t="s">
        <v>161</v>
      </c>
      <c r="AU155" s="164" t="s">
        <v>83</v>
      </c>
      <c r="AV155" s="11" t="s">
        <v>83</v>
      </c>
      <c r="AW155" s="11" t="s">
        <v>162</v>
      </c>
      <c r="AX155" s="11" t="s">
        <v>73</v>
      </c>
      <c r="AY155" s="164" t="s">
        <v>153</v>
      </c>
    </row>
    <row r="156" spans="2:65" s="11" customFormat="1" ht="25.5" customHeight="1">
      <c r="B156" s="163"/>
      <c r="E156" s="164" t="s">
        <v>5</v>
      </c>
      <c r="F156" s="280" t="s">
        <v>181</v>
      </c>
      <c r="G156" s="281"/>
      <c r="H156" s="281"/>
      <c r="I156" s="281"/>
      <c r="K156" s="165">
        <v>0</v>
      </c>
      <c r="R156" s="166"/>
      <c r="T156" s="167"/>
      <c r="AA156" s="168"/>
      <c r="AT156" s="164" t="s">
        <v>161</v>
      </c>
      <c r="AU156" s="164" t="s">
        <v>83</v>
      </c>
      <c r="AV156" s="11" t="s">
        <v>83</v>
      </c>
      <c r="AW156" s="11" t="s">
        <v>162</v>
      </c>
      <c r="AX156" s="11" t="s">
        <v>73</v>
      </c>
      <c r="AY156" s="164" t="s">
        <v>153</v>
      </c>
    </row>
    <row r="157" spans="2:65" s="14" customFormat="1" ht="16.5" customHeight="1">
      <c r="B157" s="180"/>
      <c r="E157" s="181" t="s">
        <v>5</v>
      </c>
      <c r="F157" s="286" t="s">
        <v>203</v>
      </c>
      <c r="G157" s="287"/>
      <c r="H157" s="287"/>
      <c r="I157" s="287"/>
      <c r="K157" s="182">
        <v>0</v>
      </c>
      <c r="R157" s="183"/>
      <c r="T157" s="184"/>
      <c r="AA157" s="185"/>
      <c r="AT157" s="181" t="s">
        <v>161</v>
      </c>
      <c r="AU157" s="181" t="s">
        <v>83</v>
      </c>
      <c r="AV157" s="14" t="s">
        <v>167</v>
      </c>
      <c r="AW157" s="14" t="s">
        <v>162</v>
      </c>
      <c r="AX157" s="14" t="s">
        <v>73</v>
      </c>
      <c r="AY157" s="181" t="s">
        <v>153</v>
      </c>
    </row>
    <row r="158" spans="2:65" s="12" customFormat="1" ht="16.5" customHeight="1">
      <c r="B158" s="169"/>
      <c r="E158" s="170" t="s">
        <v>5</v>
      </c>
      <c r="F158" s="284" t="s">
        <v>191</v>
      </c>
      <c r="G158" s="285"/>
      <c r="H158" s="285"/>
      <c r="I158" s="285"/>
      <c r="K158" s="170"/>
      <c r="R158" s="171"/>
      <c r="T158" s="172"/>
      <c r="AA158" s="173"/>
      <c r="AT158" s="170" t="s">
        <v>161</v>
      </c>
      <c r="AU158" s="170" t="s">
        <v>83</v>
      </c>
      <c r="AV158" s="12" t="s">
        <v>79</v>
      </c>
      <c r="AW158" s="12" t="s">
        <v>162</v>
      </c>
      <c r="AX158" s="12" t="s">
        <v>73</v>
      </c>
      <c r="AY158" s="170" t="s">
        <v>153</v>
      </c>
    </row>
    <row r="159" spans="2:65" s="11" customFormat="1" ht="25.5" customHeight="1">
      <c r="B159" s="163"/>
      <c r="E159" s="164" t="s">
        <v>5</v>
      </c>
      <c r="F159" s="280" t="s">
        <v>192</v>
      </c>
      <c r="G159" s="281"/>
      <c r="H159" s="281"/>
      <c r="I159" s="281"/>
      <c r="K159" s="165">
        <v>0</v>
      </c>
      <c r="R159" s="166"/>
      <c r="T159" s="167"/>
      <c r="AA159" s="168"/>
      <c r="AT159" s="164" t="s">
        <v>161</v>
      </c>
      <c r="AU159" s="164" t="s">
        <v>83</v>
      </c>
      <c r="AV159" s="11" t="s">
        <v>83</v>
      </c>
      <c r="AW159" s="11" t="s">
        <v>162</v>
      </c>
      <c r="AX159" s="11" t="s">
        <v>73</v>
      </c>
      <c r="AY159" s="164" t="s">
        <v>153</v>
      </c>
    </row>
    <row r="160" spans="2:65" s="12" customFormat="1" ht="16.5" customHeight="1">
      <c r="B160" s="169"/>
      <c r="E160" s="170" t="s">
        <v>5</v>
      </c>
      <c r="F160" s="284" t="s">
        <v>193</v>
      </c>
      <c r="G160" s="285"/>
      <c r="H160" s="285"/>
      <c r="I160" s="285"/>
      <c r="K160" s="170" t="s">
        <v>5</v>
      </c>
      <c r="R160" s="171"/>
      <c r="T160" s="172"/>
      <c r="AA160" s="173"/>
      <c r="AT160" s="170" t="s">
        <v>161</v>
      </c>
      <c r="AU160" s="170" t="s">
        <v>83</v>
      </c>
      <c r="AV160" s="12" t="s">
        <v>79</v>
      </c>
      <c r="AW160" s="12" t="s">
        <v>162</v>
      </c>
      <c r="AX160" s="12" t="s">
        <v>73</v>
      </c>
      <c r="AY160" s="170" t="s">
        <v>153</v>
      </c>
    </row>
    <row r="161" spans="2:65" s="11" customFormat="1" ht="25.5" customHeight="1">
      <c r="B161" s="163"/>
      <c r="E161" s="164" t="s">
        <v>5</v>
      </c>
      <c r="F161" s="280" t="s">
        <v>194</v>
      </c>
      <c r="G161" s="281"/>
      <c r="H161" s="281"/>
      <c r="I161" s="281"/>
      <c r="K161" s="165">
        <v>0</v>
      </c>
      <c r="R161" s="166"/>
      <c r="T161" s="167"/>
      <c r="AA161" s="168"/>
      <c r="AT161" s="164" t="s">
        <v>161</v>
      </c>
      <c r="AU161" s="164" t="s">
        <v>83</v>
      </c>
      <c r="AV161" s="11" t="s">
        <v>83</v>
      </c>
      <c r="AW161" s="11" t="s">
        <v>162</v>
      </c>
      <c r="AX161" s="11" t="s">
        <v>73</v>
      </c>
      <c r="AY161" s="164" t="s">
        <v>153</v>
      </c>
    </row>
    <row r="162" spans="2:65" s="14" customFormat="1" ht="16.5" customHeight="1">
      <c r="B162" s="180"/>
      <c r="E162" s="181" t="s">
        <v>5</v>
      </c>
      <c r="F162" s="286" t="s">
        <v>204</v>
      </c>
      <c r="G162" s="287"/>
      <c r="H162" s="287"/>
      <c r="I162" s="287"/>
      <c r="K162" s="182">
        <v>0</v>
      </c>
      <c r="R162" s="183"/>
      <c r="T162" s="184"/>
      <c r="AA162" s="185"/>
      <c r="AT162" s="181" t="s">
        <v>161</v>
      </c>
      <c r="AU162" s="181" t="s">
        <v>83</v>
      </c>
      <c r="AV162" s="14" t="s">
        <v>167</v>
      </c>
      <c r="AW162" s="14" t="s">
        <v>162</v>
      </c>
      <c r="AX162" s="14" t="s">
        <v>73</v>
      </c>
      <c r="AY162" s="181" t="s">
        <v>153</v>
      </c>
    </row>
    <row r="163" spans="2:65" s="13" customFormat="1" ht="16.5" customHeight="1">
      <c r="B163" s="174"/>
      <c r="E163" s="175" t="s">
        <v>5</v>
      </c>
      <c r="F163" s="282" t="s">
        <v>182</v>
      </c>
      <c r="G163" s="283"/>
      <c r="H163" s="283"/>
      <c r="I163" s="283"/>
      <c r="K163" s="176">
        <v>0</v>
      </c>
      <c r="R163" s="177"/>
      <c r="T163" s="178"/>
      <c r="AA163" s="179"/>
      <c r="AT163" s="175" t="s">
        <v>161</v>
      </c>
      <c r="AU163" s="175" t="s">
        <v>83</v>
      </c>
      <c r="AV163" s="13" t="s">
        <v>158</v>
      </c>
      <c r="AW163" s="13" t="s">
        <v>162</v>
      </c>
      <c r="AX163" s="13" t="s">
        <v>79</v>
      </c>
      <c r="AY163" s="175" t="s">
        <v>153</v>
      </c>
    </row>
    <row r="164" spans="2:65" s="1" customFormat="1" ht="16.5" customHeight="1">
      <c r="B164" s="127"/>
      <c r="C164" s="154" t="s">
        <v>205</v>
      </c>
      <c r="D164" s="154" t="s">
        <v>154</v>
      </c>
      <c r="E164" s="155" t="s">
        <v>206</v>
      </c>
      <c r="F164" s="273" t="s">
        <v>207</v>
      </c>
      <c r="G164" s="273"/>
      <c r="H164" s="273"/>
      <c r="I164" s="273"/>
      <c r="J164" s="156" t="s">
        <v>177</v>
      </c>
      <c r="K164" s="157">
        <v>0</v>
      </c>
      <c r="L164" s="274">
        <v>0</v>
      </c>
      <c r="M164" s="274"/>
      <c r="N164" s="275">
        <f>ROUND(L164*K164,3)</f>
        <v>0</v>
      </c>
      <c r="O164" s="275"/>
      <c r="P164" s="275"/>
      <c r="Q164" s="275"/>
      <c r="R164" s="130"/>
      <c r="T164" s="159" t="s">
        <v>5</v>
      </c>
      <c r="U164" s="44" t="s">
        <v>40</v>
      </c>
      <c r="W164" s="160">
        <f>V164*K164</f>
        <v>0</v>
      </c>
      <c r="X164" s="160">
        <v>0</v>
      </c>
      <c r="Y164" s="160">
        <f>X164*K164</f>
        <v>0</v>
      </c>
      <c r="Z164" s="160">
        <v>0</v>
      </c>
      <c r="AA164" s="161">
        <f>Z164*K164</f>
        <v>0</v>
      </c>
      <c r="AR164" s="22" t="s">
        <v>158</v>
      </c>
      <c r="AT164" s="22" t="s">
        <v>154</v>
      </c>
      <c r="AU164" s="22" t="s">
        <v>83</v>
      </c>
      <c r="AY164" s="22" t="s">
        <v>153</v>
      </c>
      <c r="BE164" s="106">
        <f>IF(U164="základná",N164,0)</f>
        <v>0</v>
      </c>
      <c r="BF164" s="106">
        <f>IF(U164="znížená",N164,0)</f>
        <v>0</v>
      </c>
      <c r="BG164" s="106">
        <f>IF(U164="zákl. prenesená",N164,0)</f>
        <v>0</v>
      </c>
      <c r="BH164" s="106">
        <f>IF(U164="zníž. prenesená",N164,0)</f>
        <v>0</v>
      </c>
      <c r="BI164" s="106">
        <f>IF(U164="nulová",N164,0)</f>
        <v>0</v>
      </c>
      <c r="BJ164" s="22" t="s">
        <v>83</v>
      </c>
      <c r="BK164" s="162">
        <f>ROUND(L164*K164,3)</f>
        <v>0</v>
      </c>
      <c r="BL164" s="22" t="s">
        <v>158</v>
      </c>
      <c r="BM164" s="22" t="s">
        <v>208</v>
      </c>
    </row>
    <row r="165" spans="2:65" s="1" customFormat="1" ht="38.25" customHeight="1">
      <c r="B165" s="127"/>
      <c r="C165" s="154" t="s">
        <v>209</v>
      </c>
      <c r="D165" s="154" t="s">
        <v>154</v>
      </c>
      <c r="E165" s="155" t="s">
        <v>210</v>
      </c>
      <c r="F165" s="273" t="s">
        <v>211</v>
      </c>
      <c r="G165" s="273"/>
      <c r="H165" s="273"/>
      <c r="I165" s="273"/>
      <c r="J165" s="156" t="s">
        <v>177</v>
      </c>
      <c r="K165" s="157">
        <v>0</v>
      </c>
      <c r="L165" s="274">
        <v>0</v>
      </c>
      <c r="M165" s="274"/>
      <c r="N165" s="275">
        <f>ROUND(L165*K165,3)</f>
        <v>0</v>
      </c>
      <c r="O165" s="275"/>
      <c r="P165" s="275"/>
      <c r="Q165" s="275"/>
      <c r="R165" s="130"/>
      <c r="T165" s="159" t="s">
        <v>5</v>
      </c>
      <c r="U165" s="44" t="s">
        <v>40</v>
      </c>
      <c r="W165" s="160">
        <f>V165*K165</f>
        <v>0</v>
      </c>
      <c r="X165" s="160">
        <v>0</v>
      </c>
      <c r="Y165" s="160">
        <f>X165*K165</f>
        <v>0</v>
      </c>
      <c r="Z165" s="160">
        <v>0</v>
      </c>
      <c r="AA165" s="161">
        <f>Z165*K165</f>
        <v>0</v>
      </c>
      <c r="AR165" s="22" t="s">
        <v>158</v>
      </c>
      <c r="AT165" s="22" t="s">
        <v>154</v>
      </c>
      <c r="AU165" s="22" t="s">
        <v>83</v>
      </c>
      <c r="AY165" s="22" t="s">
        <v>153</v>
      </c>
      <c r="BE165" s="106">
        <f>IF(U165="základná",N165,0)</f>
        <v>0</v>
      </c>
      <c r="BF165" s="106">
        <f>IF(U165="znížená",N165,0)</f>
        <v>0</v>
      </c>
      <c r="BG165" s="106">
        <f>IF(U165="zákl. prenesená",N165,0)</f>
        <v>0</v>
      </c>
      <c r="BH165" s="106">
        <f>IF(U165="zníž. prenesená",N165,0)</f>
        <v>0</v>
      </c>
      <c r="BI165" s="106">
        <f>IF(U165="nulová",N165,0)</f>
        <v>0</v>
      </c>
      <c r="BJ165" s="22" t="s">
        <v>83</v>
      </c>
      <c r="BK165" s="162">
        <f>ROUND(L165*K165,3)</f>
        <v>0</v>
      </c>
      <c r="BL165" s="22" t="s">
        <v>158</v>
      </c>
      <c r="BM165" s="22" t="s">
        <v>212</v>
      </c>
    </row>
    <row r="166" spans="2:65" s="12" customFormat="1" ht="16.5" customHeight="1">
      <c r="B166" s="169"/>
      <c r="E166" s="170" t="s">
        <v>5</v>
      </c>
      <c r="F166" s="278" t="s">
        <v>213</v>
      </c>
      <c r="G166" s="279"/>
      <c r="H166" s="279"/>
      <c r="I166" s="279"/>
      <c r="K166" s="170" t="s">
        <v>5</v>
      </c>
      <c r="R166" s="171"/>
      <c r="T166" s="172"/>
      <c r="AA166" s="173"/>
      <c r="AT166" s="170" t="s">
        <v>161</v>
      </c>
      <c r="AU166" s="170" t="s">
        <v>83</v>
      </c>
      <c r="AV166" s="12" t="s">
        <v>79</v>
      </c>
      <c r="AW166" s="12" t="s">
        <v>162</v>
      </c>
      <c r="AX166" s="12" t="s">
        <v>73</v>
      </c>
      <c r="AY166" s="170" t="s">
        <v>153</v>
      </c>
    </row>
    <row r="167" spans="2:65" s="11" customFormat="1" ht="25.5" customHeight="1">
      <c r="B167" s="163"/>
      <c r="E167" s="164" t="s">
        <v>5</v>
      </c>
      <c r="F167" s="280" t="s">
        <v>214</v>
      </c>
      <c r="G167" s="281"/>
      <c r="H167" s="281"/>
      <c r="I167" s="281"/>
      <c r="K167" s="165">
        <v>0</v>
      </c>
      <c r="R167" s="166"/>
      <c r="T167" s="167"/>
      <c r="AA167" s="168"/>
      <c r="AT167" s="164" t="s">
        <v>161</v>
      </c>
      <c r="AU167" s="164" t="s">
        <v>83</v>
      </c>
      <c r="AV167" s="11" t="s">
        <v>83</v>
      </c>
      <c r="AW167" s="11" t="s">
        <v>162</v>
      </c>
      <c r="AX167" s="11" t="s">
        <v>79</v>
      </c>
      <c r="AY167" s="164" t="s">
        <v>153</v>
      </c>
    </row>
    <row r="168" spans="2:65" s="1" customFormat="1" ht="25.5" customHeight="1">
      <c r="B168" s="127"/>
      <c r="C168" s="154" t="s">
        <v>215</v>
      </c>
      <c r="D168" s="154" t="s">
        <v>154</v>
      </c>
      <c r="E168" s="155" t="s">
        <v>216</v>
      </c>
      <c r="F168" s="273" t="s">
        <v>217</v>
      </c>
      <c r="G168" s="273"/>
      <c r="H168" s="273"/>
      <c r="I168" s="273"/>
      <c r="J168" s="156" t="s">
        <v>177</v>
      </c>
      <c r="K168" s="157">
        <v>0</v>
      </c>
      <c r="L168" s="274">
        <v>0</v>
      </c>
      <c r="M168" s="274"/>
      <c r="N168" s="275">
        <f>ROUND(L168*K168,3)</f>
        <v>0</v>
      </c>
      <c r="O168" s="275"/>
      <c r="P168" s="275"/>
      <c r="Q168" s="275"/>
      <c r="R168" s="130"/>
      <c r="T168" s="159" t="s">
        <v>5</v>
      </c>
      <c r="U168" s="44" t="s">
        <v>40</v>
      </c>
      <c r="W168" s="160">
        <f>V168*K168</f>
        <v>0</v>
      </c>
      <c r="X168" s="160">
        <v>0</v>
      </c>
      <c r="Y168" s="160">
        <f>X168*K168</f>
        <v>0</v>
      </c>
      <c r="Z168" s="160">
        <v>0</v>
      </c>
      <c r="AA168" s="161">
        <f>Z168*K168</f>
        <v>0</v>
      </c>
      <c r="AR168" s="22" t="s">
        <v>158</v>
      </c>
      <c r="AT168" s="22" t="s">
        <v>154</v>
      </c>
      <c r="AU168" s="22" t="s">
        <v>83</v>
      </c>
      <c r="AY168" s="22" t="s">
        <v>153</v>
      </c>
      <c r="BE168" s="106">
        <f>IF(U168="základná",N168,0)</f>
        <v>0</v>
      </c>
      <c r="BF168" s="106">
        <f>IF(U168="znížená",N168,0)</f>
        <v>0</v>
      </c>
      <c r="BG168" s="106">
        <f>IF(U168="zákl. prenesená",N168,0)</f>
        <v>0</v>
      </c>
      <c r="BH168" s="106">
        <f>IF(U168="zníž. prenesená",N168,0)</f>
        <v>0</v>
      </c>
      <c r="BI168" s="106">
        <f>IF(U168="nulová",N168,0)</f>
        <v>0</v>
      </c>
      <c r="BJ168" s="22" t="s">
        <v>83</v>
      </c>
      <c r="BK168" s="162">
        <f>ROUND(L168*K168,3)</f>
        <v>0</v>
      </c>
      <c r="BL168" s="22" t="s">
        <v>158</v>
      </c>
      <c r="BM168" s="22" t="s">
        <v>218</v>
      </c>
    </row>
    <row r="169" spans="2:65" s="12" customFormat="1" ht="16.5" customHeight="1">
      <c r="B169" s="169"/>
      <c r="E169" s="170" t="s">
        <v>5</v>
      </c>
      <c r="F169" s="278" t="s">
        <v>213</v>
      </c>
      <c r="G169" s="279"/>
      <c r="H169" s="279"/>
      <c r="I169" s="279"/>
      <c r="K169" s="170" t="s">
        <v>5</v>
      </c>
      <c r="R169" s="171"/>
      <c r="T169" s="172"/>
      <c r="AA169" s="173"/>
      <c r="AT169" s="170" t="s">
        <v>161</v>
      </c>
      <c r="AU169" s="170" t="s">
        <v>83</v>
      </c>
      <c r="AV169" s="12" t="s">
        <v>79</v>
      </c>
      <c r="AW169" s="12" t="s">
        <v>162</v>
      </c>
      <c r="AX169" s="12" t="s">
        <v>73</v>
      </c>
      <c r="AY169" s="170" t="s">
        <v>153</v>
      </c>
    </row>
    <row r="170" spans="2:65" s="11" customFormat="1" ht="25.5" customHeight="1">
      <c r="B170" s="163"/>
      <c r="E170" s="164" t="s">
        <v>5</v>
      </c>
      <c r="F170" s="280" t="s">
        <v>219</v>
      </c>
      <c r="G170" s="281"/>
      <c r="H170" s="281"/>
      <c r="I170" s="281"/>
      <c r="K170" s="165">
        <v>0</v>
      </c>
      <c r="R170" s="166"/>
      <c r="T170" s="167"/>
      <c r="AA170" s="168"/>
      <c r="AT170" s="164" t="s">
        <v>161</v>
      </c>
      <c r="AU170" s="164" t="s">
        <v>83</v>
      </c>
      <c r="AV170" s="11" t="s">
        <v>83</v>
      </c>
      <c r="AW170" s="11" t="s">
        <v>162</v>
      </c>
      <c r="AX170" s="11" t="s">
        <v>79</v>
      </c>
      <c r="AY170" s="164" t="s">
        <v>153</v>
      </c>
    </row>
    <row r="171" spans="2:65" s="1" customFormat="1" ht="25.5" customHeight="1">
      <c r="B171" s="127"/>
      <c r="C171" s="154" t="s">
        <v>220</v>
      </c>
      <c r="D171" s="154" t="s">
        <v>154</v>
      </c>
      <c r="E171" s="155" t="s">
        <v>221</v>
      </c>
      <c r="F171" s="273" t="s">
        <v>222</v>
      </c>
      <c r="G171" s="273"/>
      <c r="H171" s="273"/>
      <c r="I171" s="273"/>
      <c r="J171" s="156" t="s">
        <v>177</v>
      </c>
      <c r="K171" s="157">
        <v>0</v>
      </c>
      <c r="L171" s="274">
        <v>0</v>
      </c>
      <c r="M171" s="274"/>
      <c r="N171" s="275">
        <f>ROUND(L171*K171,3)</f>
        <v>0</v>
      </c>
      <c r="O171" s="275"/>
      <c r="P171" s="275"/>
      <c r="Q171" s="275"/>
      <c r="R171" s="130"/>
      <c r="T171" s="159" t="s">
        <v>5</v>
      </c>
      <c r="U171" s="44" t="s">
        <v>40</v>
      </c>
      <c r="W171" s="160">
        <f>V171*K171</f>
        <v>0</v>
      </c>
      <c r="X171" s="160">
        <v>0</v>
      </c>
      <c r="Y171" s="160">
        <f>X171*K171</f>
        <v>0</v>
      </c>
      <c r="Z171" s="160">
        <v>0</v>
      </c>
      <c r="AA171" s="161">
        <f>Z171*K171</f>
        <v>0</v>
      </c>
      <c r="AR171" s="22" t="s">
        <v>158</v>
      </c>
      <c r="AT171" s="22" t="s">
        <v>154</v>
      </c>
      <c r="AU171" s="22" t="s">
        <v>83</v>
      </c>
      <c r="AY171" s="22" t="s">
        <v>153</v>
      </c>
      <c r="BE171" s="106">
        <f>IF(U171="základná",N171,0)</f>
        <v>0</v>
      </c>
      <c r="BF171" s="106">
        <f>IF(U171="znížená",N171,0)</f>
        <v>0</v>
      </c>
      <c r="BG171" s="106">
        <f>IF(U171="zákl. prenesená",N171,0)</f>
        <v>0</v>
      </c>
      <c r="BH171" s="106">
        <f>IF(U171="zníž. prenesená",N171,0)</f>
        <v>0</v>
      </c>
      <c r="BI171" s="106">
        <f>IF(U171="nulová",N171,0)</f>
        <v>0</v>
      </c>
      <c r="BJ171" s="22" t="s">
        <v>83</v>
      </c>
      <c r="BK171" s="162">
        <f>ROUND(L171*K171,3)</f>
        <v>0</v>
      </c>
      <c r="BL171" s="22" t="s">
        <v>158</v>
      </c>
      <c r="BM171" s="22" t="s">
        <v>223</v>
      </c>
    </row>
    <row r="172" spans="2:65" s="11" customFormat="1" ht="25.5" customHeight="1">
      <c r="B172" s="163"/>
      <c r="E172" s="164" t="s">
        <v>5</v>
      </c>
      <c r="F172" s="276" t="s">
        <v>224</v>
      </c>
      <c r="G172" s="277"/>
      <c r="H172" s="277"/>
      <c r="I172" s="277"/>
      <c r="K172" s="165">
        <v>0</v>
      </c>
      <c r="R172" s="166"/>
      <c r="T172" s="167"/>
      <c r="AA172" s="168"/>
      <c r="AT172" s="164" t="s">
        <v>161</v>
      </c>
      <c r="AU172" s="164" t="s">
        <v>83</v>
      </c>
      <c r="AV172" s="11" t="s">
        <v>83</v>
      </c>
      <c r="AW172" s="11" t="s">
        <v>162</v>
      </c>
      <c r="AX172" s="11" t="s">
        <v>79</v>
      </c>
      <c r="AY172" s="164" t="s">
        <v>153</v>
      </c>
    </row>
    <row r="173" spans="2:65" s="1" customFormat="1" ht="25.5" customHeight="1">
      <c r="B173" s="127"/>
      <c r="C173" s="154" t="s">
        <v>225</v>
      </c>
      <c r="D173" s="154" t="s">
        <v>154</v>
      </c>
      <c r="E173" s="155" t="s">
        <v>226</v>
      </c>
      <c r="F173" s="273" t="s">
        <v>227</v>
      </c>
      <c r="G173" s="273"/>
      <c r="H173" s="273"/>
      <c r="I173" s="273"/>
      <c r="J173" s="156" t="s">
        <v>177</v>
      </c>
      <c r="K173" s="157">
        <v>0</v>
      </c>
      <c r="L173" s="274">
        <v>0</v>
      </c>
      <c r="M173" s="274"/>
      <c r="N173" s="275">
        <f>ROUND(L173*K173,3)</f>
        <v>0</v>
      </c>
      <c r="O173" s="275"/>
      <c r="P173" s="275"/>
      <c r="Q173" s="275"/>
      <c r="R173" s="130"/>
      <c r="T173" s="159" t="s">
        <v>5</v>
      </c>
      <c r="U173" s="44" t="s">
        <v>40</v>
      </c>
      <c r="W173" s="160">
        <f>V173*K173</f>
        <v>0</v>
      </c>
      <c r="X173" s="160">
        <v>0</v>
      </c>
      <c r="Y173" s="160">
        <f>X173*K173</f>
        <v>0</v>
      </c>
      <c r="Z173" s="160">
        <v>0</v>
      </c>
      <c r="AA173" s="161">
        <f>Z173*K173</f>
        <v>0</v>
      </c>
      <c r="AR173" s="22" t="s">
        <v>158</v>
      </c>
      <c r="AT173" s="22" t="s">
        <v>154</v>
      </c>
      <c r="AU173" s="22" t="s">
        <v>83</v>
      </c>
      <c r="AY173" s="22" t="s">
        <v>153</v>
      </c>
      <c r="BE173" s="106">
        <f>IF(U173="základná",N173,0)</f>
        <v>0</v>
      </c>
      <c r="BF173" s="106">
        <f>IF(U173="znížená",N173,0)</f>
        <v>0</v>
      </c>
      <c r="BG173" s="106">
        <f>IF(U173="zákl. prenesená",N173,0)</f>
        <v>0</v>
      </c>
      <c r="BH173" s="106">
        <f>IF(U173="zníž. prenesená",N173,0)</f>
        <v>0</v>
      </c>
      <c r="BI173" s="106">
        <f>IF(U173="nulová",N173,0)</f>
        <v>0</v>
      </c>
      <c r="BJ173" s="22" t="s">
        <v>83</v>
      </c>
      <c r="BK173" s="162">
        <f>ROUND(L173*K173,3)</f>
        <v>0</v>
      </c>
      <c r="BL173" s="22" t="s">
        <v>158</v>
      </c>
      <c r="BM173" s="22" t="s">
        <v>228</v>
      </c>
    </row>
    <row r="174" spans="2:65" s="11" customFormat="1" ht="25.5" customHeight="1">
      <c r="B174" s="163"/>
      <c r="E174" s="164" t="s">
        <v>5</v>
      </c>
      <c r="F174" s="276" t="s">
        <v>229</v>
      </c>
      <c r="G174" s="277"/>
      <c r="H174" s="277"/>
      <c r="I174" s="277"/>
      <c r="K174" s="165">
        <v>0</v>
      </c>
      <c r="R174" s="166"/>
      <c r="T174" s="167"/>
      <c r="AA174" s="168"/>
      <c r="AT174" s="164" t="s">
        <v>161</v>
      </c>
      <c r="AU174" s="164" t="s">
        <v>83</v>
      </c>
      <c r="AV174" s="11" t="s">
        <v>83</v>
      </c>
      <c r="AW174" s="11" t="s">
        <v>162</v>
      </c>
      <c r="AX174" s="11" t="s">
        <v>79</v>
      </c>
      <c r="AY174" s="164" t="s">
        <v>153</v>
      </c>
    </row>
    <row r="175" spans="2:65" s="1" customFormat="1" ht="38.25" customHeight="1">
      <c r="B175" s="127"/>
      <c r="C175" s="154" t="s">
        <v>230</v>
      </c>
      <c r="D175" s="154" t="s">
        <v>154</v>
      </c>
      <c r="E175" s="155" t="s">
        <v>231</v>
      </c>
      <c r="F175" s="273" t="s">
        <v>232</v>
      </c>
      <c r="G175" s="273"/>
      <c r="H175" s="273"/>
      <c r="I175" s="273"/>
      <c r="J175" s="156" t="s">
        <v>157</v>
      </c>
      <c r="K175" s="157">
        <v>0</v>
      </c>
      <c r="L175" s="274">
        <v>0</v>
      </c>
      <c r="M175" s="274"/>
      <c r="N175" s="275">
        <f>ROUND(L175*K175,3)</f>
        <v>0</v>
      </c>
      <c r="O175" s="275"/>
      <c r="P175" s="275"/>
      <c r="Q175" s="275"/>
      <c r="R175" s="130"/>
      <c r="T175" s="159" t="s">
        <v>5</v>
      </c>
      <c r="U175" s="44" t="s">
        <v>40</v>
      </c>
      <c r="W175" s="160">
        <f>V175*K175</f>
        <v>0</v>
      </c>
      <c r="X175" s="160">
        <v>0</v>
      </c>
      <c r="Y175" s="160">
        <f>X175*K175</f>
        <v>0</v>
      </c>
      <c r="Z175" s="160">
        <v>0</v>
      </c>
      <c r="AA175" s="161">
        <f>Z175*K175</f>
        <v>0</v>
      </c>
      <c r="AR175" s="22" t="s">
        <v>158</v>
      </c>
      <c r="AT175" s="22" t="s">
        <v>154</v>
      </c>
      <c r="AU175" s="22" t="s">
        <v>83</v>
      </c>
      <c r="AY175" s="22" t="s">
        <v>153</v>
      </c>
      <c r="BE175" s="106">
        <f>IF(U175="základná",N175,0)</f>
        <v>0</v>
      </c>
      <c r="BF175" s="106">
        <f>IF(U175="znížená",N175,0)</f>
        <v>0</v>
      </c>
      <c r="BG175" s="106">
        <f>IF(U175="zákl. prenesená",N175,0)</f>
        <v>0</v>
      </c>
      <c r="BH175" s="106">
        <f>IF(U175="zníž. prenesená",N175,0)</f>
        <v>0</v>
      </c>
      <c r="BI175" s="106">
        <f>IF(U175="nulová",N175,0)</f>
        <v>0</v>
      </c>
      <c r="BJ175" s="22" t="s">
        <v>83</v>
      </c>
      <c r="BK175" s="162">
        <f>ROUND(L175*K175,3)</f>
        <v>0</v>
      </c>
      <c r="BL175" s="22" t="s">
        <v>158</v>
      </c>
      <c r="BM175" s="22" t="s">
        <v>233</v>
      </c>
    </row>
    <row r="176" spans="2:65" s="11" customFormat="1" ht="25.5" customHeight="1">
      <c r="B176" s="163"/>
      <c r="E176" s="164" t="s">
        <v>5</v>
      </c>
      <c r="F176" s="276" t="s">
        <v>234</v>
      </c>
      <c r="G176" s="277"/>
      <c r="H176" s="277"/>
      <c r="I176" s="277"/>
      <c r="K176" s="165">
        <v>0</v>
      </c>
      <c r="R176" s="166"/>
      <c r="T176" s="167"/>
      <c r="AA176" s="168"/>
      <c r="AT176" s="164" t="s">
        <v>161</v>
      </c>
      <c r="AU176" s="164" t="s">
        <v>83</v>
      </c>
      <c r="AV176" s="11" t="s">
        <v>83</v>
      </c>
      <c r="AW176" s="11" t="s">
        <v>162</v>
      </c>
      <c r="AX176" s="11" t="s">
        <v>79</v>
      </c>
      <c r="AY176" s="164" t="s">
        <v>153</v>
      </c>
    </row>
    <row r="177" spans="2:65" s="10" customFormat="1" ht="29.85" customHeight="1">
      <c r="B177" s="144"/>
      <c r="D177" s="153" t="s">
        <v>120</v>
      </c>
      <c r="E177" s="153"/>
      <c r="F177" s="153"/>
      <c r="G177" s="153"/>
      <c r="H177" s="153"/>
      <c r="I177" s="153"/>
      <c r="J177" s="153"/>
      <c r="K177" s="153"/>
      <c r="L177" s="153"/>
      <c r="M177" s="153"/>
      <c r="N177" s="298">
        <f>BK177</f>
        <v>0</v>
      </c>
      <c r="O177" s="299"/>
      <c r="P177" s="299"/>
      <c r="Q177" s="299"/>
      <c r="R177" s="146"/>
      <c r="T177" s="147"/>
      <c r="W177" s="148">
        <f>SUM(W178:W201)</f>
        <v>0</v>
      </c>
      <c r="Y177" s="148">
        <f>SUM(Y178:Y201)</f>
        <v>0</v>
      </c>
      <c r="AA177" s="149">
        <f>SUM(AA178:AA201)</f>
        <v>0</v>
      </c>
      <c r="AR177" s="150" t="s">
        <v>79</v>
      </c>
      <c r="AT177" s="151" t="s">
        <v>72</v>
      </c>
      <c r="AU177" s="151" t="s">
        <v>79</v>
      </c>
      <c r="AY177" s="150" t="s">
        <v>153</v>
      </c>
      <c r="BK177" s="152">
        <f>SUM(BK178:BK201)</f>
        <v>0</v>
      </c>
    </row>
    <row r="178" spans="2:65" s="1" customFormat="1" ht="38.25" customHeight="1">
      <c r="B178" s="127"/>
      <c r="C178" s="154" t="s">
        <v>235</v>
      </c>
      <c r="D178" s="154" t="s">
        <v>154</v>
      </c>
      <c r="E178" s="155" t="s">
        <v>236</v>
      </c>
      <c r="F178" s="273" t="s">
        <v>237</v>
      </c>
      <c r="G178" s="273"/>
      <c r="H178" s="273"/>
      <c r="I178" s="273"/>
      <c r="J178" s="156" t="s">
        <v>157</v>
      </c>
      <c r="K178" s="157">
        <v>0</v>
      </c>
      <c r="L178" s="274">
        <v>0</v>
      </c>
      <c r="M178" s="274"/>
      <c r="N178" s="275">
        <f>ROUND(L178*K178,3)</f>
        <v>0</v>
      </c>
      <c r="O178" s="275"/>
      <c r="P178" s="275"/>
      <c r="Q178" s="275"/>
      <c r="R178" s="130"/>
      <c r="T178" s="159" t="s">
        <v>5</v>
      </c>
      <c r="U178" s="44" t="s">
        <v>40</v>
      </c>
      <c r="W178" s="160">
        <f>V178*K178</f>
        <v>0</v>
      </c>
      <c r="X178" s="160">
        <v>0</v>
      </c>
      <c r="Y178" s="160">
        <f>X178*K178</f>
        <v>0</v>
      </c>
      <c r="Z178" s="160">
        <v>0</v>
      </c>
      <c r="AA178" s="161">
        <f>Z178*K178</f>
        <v>0</v>
      </c>
      <c r="AR178" s="22" t="s">
        <v>158</v>
      </c>
      <c r="AT178" s="22" t="s">
        <v>154</v>
      </c>
      <c r="AU178" s="22" t="s">
        <v>83</v>
      </c>
      <c r="AY178" s="22" t="s">
        <v>153</v>
      </c>
      <c r="BE178" s="106">
        <f>IF(U178="základná",N178,0)</f>
        <v>0</v>
      </c>
      <c r="BF178" s="106">
        <f>IF(U178="znížená",N178,0)</f>
        <v>0</v>
      </c>
      <c r="BG178" s="106">
        <f>IF(U178="zákl. prenesená",N178,0)</f>
        <v>0</v>
      </c>
      <c r="BH178" s="106">
        <f>IF(U178="zníž. prenesená",N178,0)</f>
        <v>0</v>
      </c>
      <c r="BI178" s="106">
        <f>IF(U178="nulová",N178,0)</f>
        <v>0</v>
      </c>
      <c r="BJ178" s="22" t="s">
        <v>83</v>
      </c>
      <c r="BK178" s="162">
        <f>ROUND(L178*K178,3)</f>
        <v>0</v>
      </c>
      <c r="BL178" s="22" t="s">
        <v>158</v>
      </c>
      <c r="BM178" s="22" t="s">
        <v>238</v>
      </c>
    </row>
    <row r="179" spans="2:65" s="11" customFormat="1" ht="25.5" customHeight="1">
      <c r="B179" s="163"/>
      <c r="E179" s="164" t="s">
        <v>5</v>
      </c>
      <c r="F179" s="276" t="s">
        <v>239</v>
      </c>
      <c r="G179" s="277"/>
      <c r="H179" s="277"/>
      <c r="I179" s="277"/>
      <c r="K179" s="165">
        <v>0</v>
      </c>
      <c r="R179" s="166"/>
      <c r="T179" s="167"/>
      <c r="AA179" s="168"/>
      <c r="AT179" s="164" t="s">
        <v>161</v>
      </c>
      <c r="AU179" s="164" t="s">
        <v>83</v>
      </c>
      <c r="AV179" s="11" t="s">
        <v>83</v>
      </c>
      <c r="AW179" s="11" t="s">
        <v>162</v>
      </c>
      <c r="AX179" s="11" t="s">
        <v>79</v>
      </c>
      <c r="AY179" s="164" t="s">
        <v>153</v>
      </c>
    </row>
    <row r="180" spans="2:65" s="1" customFormat="1" ht="25.5" customHeight="1">
      <c r="B180" s="127"/>
      <c r="C180" s="154" t="s">
        <v>240</v>
      </c>
      <c r="D180" s="154" t="s">
        <v>154</v>
      </c>
      <c r="E180" s="155" t="s">
        <v>241</v>
      </c>
      <c r="F180" s="273" t="s">
        <v>242</v>
      </c>
      <c r="G180" s="273"/>
      <c r="H180" s="273"/>
      <c r="I180" s="273"/>
      <c r="J180" s="156" t="s">
        <v>177</v>
      </c>
      <c r="K180" s="157">
        <v>0</v>
      </c>
      <c r="L180" s="274">
        <v>0</v>
      </c>
      <c r="M180" s="274"/>
      <c r="N180" s="275">
        <f>ROUND(L180*K180,3)</f>
        <v>0</v>
      </c>
      <c r="O180" s="275"/>
      <c r="P180" s="275"/>
      <c r="Q180" s="275"/>
      <c r="R180" s="130"/>
      <c r="T180" s="159" t="s">
        <v>5</v>
      </c>
      <c r="U180" s="44" t="s">
        <v>40</v>
      </c>
      <c r="W180" s="160">
        <f>V180*K180</f>
        <v>0</v>
      </c>
      <c r="X180" s="160">
        <v>2.0699999999999998</v>
      </c>
      <c r="Y180" s="160">
        <f>X180*K180</f>
        <v>0</v>
      </c>
      <c r="Z180" s="160">
        <v>0</v>
      </c>
      <c r="AA180" s="161">
        <f>Z180*K180</f>
        <v>0</v>
      </c>
      <c r="AR180" s="22" t="s">
        <v>158</v>
      </c>
      <c r="AT180" s="22" t="s">
        <v>154</v>
      </c>
      <c r="AU180" s="22" t="s">
        <v>83</v>
      </c>
      <c r="AY180" s="22" t="s">
        <v>153</v>
      </c>
      <c r="BE180" s="106">
        <f>IF(U180="základná",N180,0)</f>
        <v>0</v>
      </c>
      <c r="BF180" s="106">
        <f>IF(U180="znížená",N180,0)</f>
        <v>0</v>
      </c>
      <c r="BG180" s="106">
        <f>IF(U180="zákl. prenesená",N180,0)</f>
        <v>0</v>
      </c>
      <c r="BH180" s="106">
        <f>IF(U180="zníž. prenesená",N180,0)</f>
        <v>0</v>
      </c>
      <c r="BI180" s="106">
        <f>IF(U180="nulová",N180,0)</f>
        <v>0</v>
      </c>
      <c r="BJ180" s="22" t="s">
        <v>83</v>
      </c>
      <c r="BK180" s="162">
        <f>ROUND(L180*K180,3)</f>
        <v>0</v>
      </c>
      <c r="BL180" s="22" t="s">
        <v>158</v>
      </c>
      <c r="BM180" s="22" t="s">
        <v>243</v>
      </c>
    </row>
    <row r="181" spans="2:65" s="11" customFormat="1" ht="25.5" customHeight="1">
      <c r="B181" s="163"/>
      <c r="E181" s="164" t="s">
        <v>5</v>
      </c>
      <c r="F181" s="276" t="s">
        <v>244</v>
      </c>
      <c r="G181" s="277"/>
      <c r="H181" s="277"/>
      <c r="I181" s="277"/>
      <c r="K181" s="165">
        <v>0</v>
      </c>
      <c r="R181" s="166"/>
      <c r="T181" s="167"/>
      <c r="AA181" s="168"/>
      <c r="AT181" s="164" t="s">
        <v>161</v>
      </c>
      <c r="AU181" s="164" t="s">
        <v>83</v>
      </c>
      <c r="AV181" s="11" t="s">
        <v>83</v>
      </c>
      <c r="AW181" s="11" t="s">
        <v>162</v>
      </c>
      <c r="AX181" s="11" t="s">
        <v>79</v>
      </c>
      <c r="AY181" s="164" t="s">
        <v>153</v>
      </c>
    </row>
    <row r="182" spans="2:65" s="1" customFormat="1" ht="25.5" customHeight="1">
      <c r="B182" s="127"/>
      <c r="C182" s="154" t="s">
        <v>245</v>
      </c>
      <c r="D182" s="154" t="s">
        <v>154</v>
      </c>
      <c r="E182" s="155" t="s">
        <v>246</v>
      </c>
      <c r="F182" s="273" t="s">
        <v>247</v>
      </c>
      <c r="G182" s="273"/>
      <c r="H182" s="273"/>
      <c r="I182" s="273"/>
      <c r="J182" s="156" t="s">
        <v>177</v>
      </c>
      <c r="K182" s="157">
        <v>0</v>
      </c>
      <c r="L182" s="274">
        <v>0</v>
      </c>
      <c r="M182" s="274"/>
      <c r="N182" s="275">
        <f>ROUND(L182*K182,3)</f>
        <v>0</v>
      </c>
      <c r="O182" s="275"/>
      <c r="P182" s="275"/>
      <c r="Q182" s="275"/>
      <c r="R182" s="130"/>
      <c r="T182" s="159" t="s">
        <v>5</v>
      </c>
      <c r="U182" s="44" t="s">
        <v>40</v>
      </c>
      <c r="W182" s="160">
        <f>V182*K182</f>
        <v>0</v>
      </c>
      <c r="X182" s="160">
        <v>2.4204400000000001</v>
      </c>
      <c r="Y182" s="160">
        <f>X182*K182</f>
        <v>0</v>
      </c>
      <c r="Z182" s="160">
        <v>0</v>
      </c>
      <c r="AA182" s="161">
        <f>Z182*K182</f>
        <v>0</v>
      </c>
      <c r="AR182" s="22" t="s">
        <v>158</v>
      </c>
      <c r="AT182" s="22" t="s">
        <v>154</v>
      </c>
      <c r="AU182" s="22" t="s">
        <v>83</v>
      </c>
      <c r="AY182" s="22" t="s">
        <v>153</v>
      </c>
      <c r="BE182" s="106">
        <f>IF(U182="základná",N182,0)</f>
        <v>0</v>
      </c>
      <c r="BF182" s="106">
        <f>IF(U182="znížená",N182,0)</f>
        <v>0</v>
      </c>
      <c r="BG182" s="106">
        <f>IF(U182="zákl. prenesená",N182,0)</f>
        <v>0</v>
      </c>
      <c r="BH182" s="106">
        <f>IF(U182="zníž. prenesená",N182,0)</f>
        <v>0</v>
      </c>
      <c r="BI182" s="106">
        <f>IF(U182="nulová",N182,0)</f>
        <v>0</v>
      </c>
      <c r="BJ182" s="22" t="s">
        <v>83</v>
      </c>
      <c r="BK182" s="162">
        <f>ROUND(L182*K182,3)</f>
        <v>0</v>
      </c>
      <c r="BL182" s="22" t="s">
        <v>158</v>
      </c>
      <c r="BM182" s="22" t="s">
        <v>248</v>
      </c>
    </row>
    <row r="183" spans="2:65" s="11" customFormat="1" ht="25.5" customHeight="1">
      <c r="B183" s="163"/>
      <c r="E183" s="164" t="s">
        <v>5</v>
      </c>
      <c r="F183" s="276" t="s">
        <v>249</v>
      </c>
      <c r="G183" s="277"/>
      <c r="H183" s="277"/>
      <c r="I183" s="277"/>
      <c r="K183" s="165">
        <v>0</v>
      </c>
      <c r="R183" s="166"/>
      <c r="T183" s="167"/>
      <c r="AA183" s="168"/>
      <c r="AT183" s="164" t="s">
        <v>161</v>
      </c>
      <c r="AU183" s="164" t="s">
        <v>83</v>
      </c>
      <c r="AV183" s="11" t="s">
        <v>83</v>
      </c>
      <c r="AW183" s="11" t="s">
        <v>162</v>
      </c>
      <c r="AX183" s="11" t="s">
        <v>79</v>
      </c>
      <c r="AY183" s="164" t="s">
        <v>153</v>
      </c>
    </row>
    <row r="184" spans="2:65" s="1" customFormat="1" ht="25.5" customHeight="1">
      <c r="B184" s="127"/>
      <c r="C184" s="154" t="s">
        <v>250</v>
      </c>
      <c r="D184" s="154" t="s">
        <v>154</v>
      </c>
      <c r="E184" s="155" t="s">
        <v>251</v>
      </c>
      <c r="F184" s="273" t="s">
        <v>252</v>
      </c>
      <c r="G184" s="273"/>
      <c r="H184" s="273"/>
      <c r="I184" s="273"/>
      <c r="J184" s="156" t="s">
        <v>157</v>
      </c>
      <c r="K184" s="157">
        <v>0</v>
      </c>
      <c r="L184" s="274">
        <v>0</v>
      </c>
      <c r="M184" s="274"/>
      <c r="N184" s="275">
        <f>ROUND(L184*K184,3)</f>
        <v>0</v>
      </c>
      <c r="O184" s="275"/>
      <c r="P184" s="275"/>
      <c r="Q184" s="275"/>
      <c r="R184" s="130"/>
      <c r="T184" s="159" t="s">
        <v>5</v>
      </c>
      <c r="U184" s="44" t="s">
        <v>40</v>
      </c>
      <c r="W184" s="160">
        <f>V184*K184</f>
        <v>0</v>
      </c>
      <c r="X184" s="160">
        <v>1.149E-2</v>
      </c>
      <c r="Y184" s="160">
        <f>X184*K184</f>
        <v>0</v>
      </c>
      <c r="Z184" s="160">
        <v>0</v>
      </c>
      <c r="AA184" s="161">
        <f>Z184*K184</f>
        <v>0</v>
      </c>
      <c r="AR184" s="22" t="s">
        <v>158</v>
      </c>
      <c r="AT184" s="22" t="s">
        <v>154</v>
      </c>
      <c r="AU184" s="22" t="s">
        <v>83</v>
      </c>
      <c r="AY184" s="22" t="s">
        <v>153</v>
      </c>
      <c r="BE184" s="106">
        <f>IF(U184="základná",N184,0)</f>
        <v>0</v>
      </c>
      <c r="BF184" s="106">
        <f>IF(U184="znížená",N184,0)</f>
        <v>0</v>
      </c>
      <c r="BG184" s="106">
        <f>IF(U184="zákl. prenesená",N184,0)</f>
        <v>0</v>
      </c>
      <c r="BH184" s="106">
        <f>IF(U184="zníž. prenesená",N184,0)</f>
        <v>0</v>
      </c>
      <c r="BI184" s="106">
        <f>IF(U184="nulová",N184,0)</f>
        <v>0</v>
      </c>
      <c r="BJ184" s="22" t="s">
        <v>83</v>
      </c>
      <c r="BK184" s="162">
        <f>ROUND(L184*K184,3)</f>
        <v>0</v>
      </c>
      <c r="BL184" s="22" t="s">
        <v>158</v>
      </c>
      <c r="BM184" s="22" t="s">
        <v>253</v>
      </c>
    </row>
    <row r="185" spans="2:65" s="11" customFormat="1" ht="25.5" customHeight="1">
      <c r="B185" s="163"/>
      <c r="E185" s="164" t="s">
        <v>5</v>
      </c>
      <c r="F185" s="276" t="s">
        <v>254</v>
      </c>
      <c r="G185" s="277"/>
      <c r="H185" s="277"/>
      <c r="I185" s="277"/>
      <c r="K185" s="165">
        <v>0</v>
      </c>
      <c r="R185" s="166"/>
      <c r="T185" s="167"/>
      <c r="AA185" s="168"/>
      <c r="AT185" s="164" t="s">
        <v>161</v>
      </c>
      <c r="AU185" s="164" t="s">
        <v>83</v>
      </c>
      <c r="AV185" s="11" t="s">
        <v>83</v>
      </c>
      <c r="AW185" s="11" t="s">
        <v>162</v>
      </c>
      <c r="AX185" s="11" t="s">
        <v>79</v>
      </c>
      <c r="AY185" s="164" t="s">
        <v>153</v>
      </c>
    </row>
    <row r="186" spans="2:65" s="1" customFormat="1" ht="25.5" customHeight="1">
      <c r="B186" s="127"/>
      <c r="C186" s="154" t="s">
        <v>10</v>
      </c>
      <c r="D186" s="154" t="s">
        <v>154</v>
      </c>
      <c r="E186" s="155" t="s">
        <v>255</v>
      </c>
      <c r="F186" s="273" t="s">
        <v>256</v>
      </c>
      <c r="G186" s="273"/>
      <c r="H186" s="273"/>
      <c r="I186" s="273"/>
      <c r="J186" s="156" t="s">
        <v>157</v>
      </c>
      <c r="K186" s="157">
        <v>0</v>
      </c>
      <c r="L186" s="274">
        <v>0</v>
      </c>
      <c r="M186" s="274"/>
      <c r="N186" s="275">
        <f>ROUND(L186*K186,3)</f>
        <v>0</v>
      </c>
      <c r="O186" s="275"/>
      <c r="P186" s="275"/>
      <c r="Q186" s="275"/>
      <c r="R186" s="130"/>
      <c r="T186" s="159" t="s">
        <v>5</v>
      </c>
      <c r="U186" s="44" t="s">
        <v>40</v>
      </c>
      <c r="W186" s="160">
        <f>V186*K186</f>
        <v>0</v>
      </c>
      <c r="X186" s="160">
        <v>1.149E-2</v>
      </c>
      <c r="Y186" s="160">
        <f>X186*K186</f>
        <v>0</v>
      </c>
      <c r="Z186" s="160">
        <v>0</v>
      </c>
      <c r="AA186" s="161">
        <f>Z186*K186</f>
        <v>0</v>
      </c>
      <c r="AR186" s="22" t="s">
        <v>158</v>
      </c>
      <c r="AT186" s="22" t="s">
        <v>154</v>
      </c>
      <c r="AU186" s="22" t="s">
        <v>83</v>
      </c>
      <c r="AY186" s="22" t="s">
        <v>153</v>
      </c>
      <c r="BE186" s="106">
        <f>IF(U186="základná",N186,0)</f>
        <v>0</v>
      </c>
      <c r="BF186" s="106">
        <f>IF(U186="znížená",N186,0)</f>
        <v>0</v>
      </c>
      <c r="BG186" s="106">
        <f>IF(U186="zákl. prenesená",N186,0)</f>
        <v>0</v>
      </c>
      <c r="BH186" s="106">
        <f>IF(U186="zníž. prenesená",N186,0)</f>
        <v>0</v>
      </c>
      <c r="BI186" s="106">
        <f>IF(U186="nulová",N186,0)</f>
        <v>0</v>
      </c>
      <c r="BJ186" s="22" t="s">
        <v>83</v>
      </c>
      <c r="BK186" s="162">
        <f>ROUND(L186*K186,3)</f>
        <v>0</v>
      </c>
      <c r="BL186" s="22" t="s">
        <v>158</v>
      </c>
      <c r="BM186" s="22" t="s">
        <v>257</v>
      </c>
    </row>
    <row r="187" spans="2:65" s="11" customFormat="1" ht="25.5" customHeight="1">
      <c r="B187" s="163"/>
      <c r="E187" s="164" t="s">
        <v>5</v>
      </c>
      <c r="F187" s="276" t="s">
        <v>254</v>
      </c>
      <c r="G187" s="277"/>
      <c r="H187" s="277"/>
      <c r="I187" s="277"/>
      <c r="K187" s="165">
        <v>0</v>
      </c>
      <c r="R187" s="166"/>
      <c r="T187" s="167"/>
      <c r="AA187" s="168"/>
      <c r="AT187" s="164" t="s">
        <v>161</v>
      </c>
      <c r="AU187" s="164" t="s">
        <v>83</v>
      </c>
      <c r="AV187" s="11" t="s">
        <v>83</v>
      </c>
      <c r="AW187" s="11" t="s">
        <v>162</v>
      </c>
      <c r="AX187" s="11" t="s">
        <v>79</v>
      </c>
      <c r="AY187" s="164" t="s">
        <v>153</v>
      </c>
    </row>
    <row r="188" spans="2:65" s="1" customFormat="1" ht="38.25" customHeight="1">
      <c r="B188" s="127"/>
      <c r="C188" s="154" t="s">
        <v>258</v>
      </c>
      <c r="D188" s="154" t="s">
        <v>154</v>
      </c>
      <c r="E188" s="155" t="s">
        <v>259</v>
      </c>
      <c r="F188" s="273" t="s">
        <v>260</v>
      </c>
      <c r="G188" s="273"/>
      <c r="H188" s="273"/>
      <c r="I188" s="273"/>
      <c r="J188" s="156" t="s">
        <v>157</v>
      </c>
      <c r="K188" s="157">
        <v>0</v>
      </c>
      <c r="L188" s="274">
        <v>0</v>
      </c>
      <c r="M188" s="274"/>
      <c r="N188" s="275">
        <f>ROUND(L188*K188,3)</f>
        <v>0</v>
      </c>
      <c r="O188" s="275"/>
      <c r="P188" s="275"/>
      <c r="Q188" s="275"/>
      <c r="R188" s="130"/>
      <c r="T188" s="159" t="s">
        <v>5</v>
      </c>
      <c r="U188" s="44" t="s">
        <v>40</v>
      </c>
      <c r="W188" s="160">
        <f>V188*K188</f>
        <v>0</v>
      </c>
      <c r="X188" s="160">
        <v>4.9399999999999999E-3</v>
      </c>
      <c r="Y188" s="160">
        <f>X188*K188</f>
        <v>0</v>
      </c>
      <c r="Z188" s="160">
        <v>0</v>
      </c>
      <c r="AA188" s="161">
        <f>Z188*K188</f>
        <v>0</v>
      </c>
      <c r="AR188" s="22" t="s">
        <v>158</v>
      </c>
      <c r="AT188" s="22" t="s">
        <v>154</v>
      </c>
      <c r="AU188" s="22" t="s">
        <v>83</v>
      </c>
      <c r="AY188" s="22" t="s">
        <v>153</v>
      </c>
      <c r="BE188" s="106">
        <f>IF(U188="základná",N188,0)</f>
        <v>0</v>
      </c>
      <c r="BF188" s="106">
        <f>IF(U188="znížená",N188,0)</f>
        <v>0</v>
      </c>
      <c r="BG188" s="106">
        <f>IF(U188="zákl. prenesená",N188,0)</f>
        <v>0</v>
      </c>
      <c r="BH188" s="106">
        <f>IF(U188="zníž. prenesená",N188,0)</f>
        <v>0</v>
      </c>
      <c r="BI188" s="106">
        <f>IF(U188="nulová",N188,0)</f>
        <v>0</v>
      </c>
      <c r="BJ188" s="22" t="s">
        <v>83</v>
      </c>
      <c r="BK188" s="162">
        <f>ROUND(L188*K188,3)</f>
        <v>0</v>
      </c>
      <c r="BL188" s="22" t="s">
        <v>158</v>
      </c>
      <c r="BM188" s="22" t="s">
        <v>261</v>
      </c>
    </row>
    <row r="189" spans="2:65" s="11" customFormat="1" ht="25.5" customHeight="1">
      <c r="B189" s="163"/>
      <c r="E189" s="164" t="s">
        <v>5</v>
      </c>
      <c r="F189" s="276" t="s">
        <v>262</v>
      </c>
      <c r="G189" s="277"/>
      <c r="H189" s="277"/>
      <c r="I189" s="277"/>
      <c r="K189" s="165">
        <v>0</v>
      </c>
      <c r="R189" s="166"/>
      <c r="T189" s="167"/>
      <c r="AA189" s="168"/>
      <c r="AT189" s="164" t="s">
        <v>161</v>
      </c>
      <c r="AU189" s="164" t="s">
        <v>83</v>
      </c>
      <c r="AV189" s="11" t="s">
        <v>83</v>
      </c>
      <c r="AW189" s="11" t="s">
        <v>162</v>
      </c>
      <c r="AX189" s="11" t="s">
        <v>79</v>
      </c>
      <c r="AY189" s="164" t="s">
        <v>153</v>
      </c>
    </row>
    <row r="190" spans="2:65" s="1" customFormat="1" ht="25.5" customHeight="1">
      <c r="B190" s="127"/>
      <c r="C190" s="154" t="s">
        <v>263</v>
      </c>
      <c r="D190" s="154" t="s">
        <v>154</v>
      </c>
      <c r="E190" s="155" t="s">
        <v>264</v>
      </c>
      <c r="F190" s="273" t="s">
        <v>265</v>
      </c>
      <c r="G190" s="273"/>
      <c r="H190" s="273"/>
      <c r="I190" s="273"/>
      <c r="J190" s="156" t="s">
        <v>177</v>
      </c>
      <c r="K190" s="157">
        <v>0</v>
      </c>
      <c r="L190" s="274">
        <v>0</v>
      </c>
      <c r="M190" s="274"/>
      <c r="N190" s="275">
        <f>ROUND(L190*K190,3)</f>
        <v>0</v>
      </c>
      <c r="O190" s="275"/>
      <c r="P190" s="275"/>
      <c r="Q190" s="275"/>
      <c r="R190" s="130"/>
      <c r="T190" s="159" t="s">
        <v>5</v>
      </c>
      <c r="U190" s="44" t="s">
        <v>40</v>
      </c>
      <c r="W190" s="160">
        <f>V190*K190</f>
        <v>0</v>
      </c>
      <c r="X190" s="160">
        <v>2.3132299999999999</v>
      </c>
      <c r="Y190" s="160">
        <f>X190*K190</f>
        <v>0</v>
      </c>
      <c r="Z190" s="160">
        <v>0</v>
      </c>
      <c r="AA190" s="161">
        <f>Z190*K190</f>
        <v>0</v>
      </c>
      <c r="AR190" s="22" t="s">
        <v>158</v>
      </c>
      <c r="AT190" s="22" t="s">
        <v>154</v>
      </c>
      <c r="AU190" s="22" t="s">
        <v>83</v>
      </c>
      <c r="AY190" s="22" t="s">
        <v>153</v>
      </c>
      <c r="BE190" s="106">
        <f>IF(U190="základná",N190,0)</f>
        <v>0</v>
      </c>
      <c r="BF190" s="106">
        <f>IF(U190="znížená",N190,0)</f>
        <v>0</v>
      </c>
      <c r="BG190" s="106">
        <f>IF(U190="zákl. prenesená",N190,0)</f>
        <v>0</v>
      </c>
      <c r="BH190" s="106">
        <f>IF(U190="zníž. prenesená",N190,0)</f>
        <v>0</v>
      </c>
      <c r="BI190" s="106">
        <f>IF(U190="nulová",N190,0)</f>
        <v>0</v>
      </c>
      <c r="BJ190" s="22" t="s">
        <v>83</v>
      </c>
      <c r="BK190" s="162">
        <f>ROUND(L190*K190,3)</f>
        <v>0</v>
      </c>
      <c r="BL190" s="22" t="s">
        <v>158</v>
      </c>
      <c r="BM190" s="22" t="s">
        <v>266</v>
      </c>
    </row>
    <row r="191" spans="2:65" s="11" customFormat="1" ht="25.5" customHeight="1">
      <c r="B191" s="163"/>
      <c r="E191" s="164" t="s">
        <v>5</v>
      </c>
      <c r="F191" s="276" t="s">
        <v>267</v>
      </c>
      <c r="G191" s="277"/>
      <c r="H191" s="277"/>
      <c r="I191" s="277"/>
      <c r="K191" s="165">
        <v>0</v>
      </c>
      <c r="R191" s="166"/>
      <c r="T191" s="167"/>
      <c r="AA191" s="168"/>
      <c r="AT191" s="164" t="s">
        <v>161</v>
      </c>
      <c r="AU191" s="164" t="s">
        <v>83</v>
      </c>
      <c r="AV191" s="11" t="s">
        <v>83</v>
      </c>
      <c r="AW191" s="11" t="s">
        <v>162</v>
      </c>
      <c r="AX191" s="11" t="s">
        <v>73</v>
      </c>
      <c r="AY191" s="164" t="s">
        <v>153</v>
      </c>
    </row>
    <row r="192" spans="2:65" s="11" customFormat="1" ht="25.5" customHeight="1">
      <c r="B192" s="163"/>
      <c r="E192" s="164" t="s">
        <v>5</v>
      </c>
      <c r="F192" s="280" t="s">
        <v>268</v>
      </c>
      <c r="G192" s="281"/>
      <c r="H192" s="281"/>
      <c r="I192" s="281"/>
      <c r="K192" s="165">
        <v>0</v>
      </c>
      <c r="R192" s="166"/>
      <c r="T192" s="167"/>
      <c r="AA192" s="168"/>
      <c r="AT192" s="164" t="s">
        <v>161</v>
      </c>
      <c r="AU192" s="164" t="s">
        <v>83</v>
      </c>
      <c r="AV192" s="11" t="s">
        <v>83</v>
      </c>
      <c r="AW192" s="11" t="s">
        <v>162</v>
      </c>
      <c r="AX192" s="11" t="s">
        <v>73</v>
      </c>
      <c r="AY192" s="164" t="s">
        <v>153</v>
      </c>
    </row>
    <row r="193" spans="2:65" s="14" customFormat="1" ht="16.5" customHeight="1">
      <c r="B193" s="180"/>
      <c r="E193" s="181" t="s">
        <v>5</v>
      </c>
      <c r="F193" s="286" t="s">
        <v>204</v>
      </c>
      <c r="G193" s="287"/>
      <c r="H193" s="287"/>
      <c r="I193" s="287"/>
      <c r="K193" s="182">
        <v>0</v>
      </c>
      <c r="R193" s="183"/>
      <c r="T193" s="184"/>
      <c r="AA193" s="185"/>
      <c r="AT193" s="181" t="s">
        <v>161</v>
      </c>
      <c r="AU193" s="181" t="s">
        <v>83</v>
      </c>
      <c r="AV193" s="14" t="s">
        <v>167</v>
      </c>
      <c r="AW193" s="14" t="s">
        <v>162</v>
      </c>
      <c r="AX193" s="14" t="s">
        <v>73</v>
      </c>
      <c r="AY193" s="181" t="s">
        <v>153</v>
      </c>
    </row>
    <row r="194" spans="2:65" s="13" customFormat="1" ht="16.5" customHeight="1">
      <c r="B194" s="174"/>
      <c r="E194" s="175" t="s">
        <v>5</v>
      </c>
      <c r="F194" s="282" t="s">
        <v>182</v>
      </c>
      <c r="G194" s="283"/>
      <c r="H194" s="283"/>
      <c r="I194" s="283"/>
      <c r="K194" s="176">
        <v>0</v>
      </c>
      <c r="R194" s="177"/>
      <c r="T194" s="178"/>
      <c r="AA194" s="179"/>
      <c r="AT194" s="175" t="s">
        <v>161</v>
      </c>
      <c r="AU194" s="175" t="s">
        <v>83</v>
      </c>
      <c r="AV194" s="13" t="s">
        <v>158</v>
      </c>
      <c r="AW194" s="13" t="s">
        <v>162</v>
      </c>
      <c r="AX194" s="13" t="s">
        <v>79</v>
      </c>
      <c r="AY194" s="175" t="s">
        <v>153</v>
      </c>
    </row>
    <row r="195" spans="2:65" s="1" customFormat="1" ht="25.5" customHeight="1">
      <c r="B195" s="127"/>
      <c r="C195" s="154" t="s">
        <v>269</v>
      </c>
      <c r="D195" s="154" t="s">
        <v>154</v>
      </c>
      <c r="E195" s="155" t="s">
        <v>270</v>
      </c>
      <c r="F195" s="273" t="s">
        <v>271</v>
      </c>
      <c r="G195" s="273"/>
      <c r="H195" s="273"/>
      <c r="I195" s="273"/>
      <c r="J195" s="156" t="s">
        <v>157</v>
      </c>
      <c r="K195" s="157">
        <v>0</v>
      </c>
      <c r="L195" s="274">
        <v>0</v>
      </c>
      <c r="M195" s="274"/>
      <c r="N195" s="275">
        <f>ROUND(L195*K195,3)</f>
        <v>0</v>
      </c>
      <c r="O195" s="275"/>
      <c r="P195" s="275"/>
      <c r="Q195" s="275"/>
      <c r="R195" s="130"/>
      <c r="T195" s="159" t="s">
        <v>5</v>
      </c>
      <c r="U195" s="44" t="s">
        <v>40</v>
      </c>
      <c r="W195" s="160">
        <f>V195*K195</f>
        <v>0</v>
      </c>
      <c r="X195" s="160">
        <v>1.149E-2</v>
      </c>
      <c r="Y195" s="160">
        <f>X195*K195</f>
        <v>0</v>
      </c>
      <c r="Z195" s="160">
        <v>0</v>
      </c>
      <c r="AA195" s="161">
        <f>Z195*K195</f>
        <v>0</v>
      </c>
      <c r="AR195" s="22" t="s">
        <v>158</v>
      </c>
      <c r="AT195" s="22" t="s">
        <v>154</v>
      </c>
      <c r="AU195" s="22" t="s">
        <v>83</v>
      </c>
      <c r="AY195" s="22" t="s">
        <v>153</v>
      </c>
      <c r="BE195" s="106">
        <f>IF(U195="základná",N195,0)</f>
        <v>0</v>
      </c>
      <c r="BF195" s="106">
        <f>IF(U195="znížená",N195,0)</f>
        <v>0</v>
      </c>
      <c r="BG195" s="106">
        <f>IF(U195="zákl. prenesená",N195,0)</f>
        <v>0</v>
      </c>
      <c r="BH195" s="106">
        <f>IF(U195="zníž. prenesená",N195,0)</f>
        <v>0</v>
      </c>
      <c r="BI195" s="106">
        <f>IF(U195="nulová",N195,0)</f>
        <v>0</v>
      </c>
      <c r="BJ195" s="22" t="s">
        <v>83</v>
      </c>
      <c r="BK195" s="162">
        <f>ROUND(L195*K195,3)</f>
        <v>0</v>
      </c>
      <c r="BL195" s="22" t="s">
        <v>158</v>
      </c>
      <c r="BM195" s="22" t="s">
        <v>272</v>
      </c>
    </row>
    <row r="196" spans="2:65" s="11" customFormat="1" ht="25.5" customHeight="1">
      <c r="B196" s="163"/>
      <c r="E196" s="164" t="s">
        <v>5</v>
      </c>
      <c r="F196" s="276" t="s">
        <v>273</v>
      </c>
      <c r="G196" s="277"/>
      <c r="H196" s="277"/>
      <c r="I196" s="277"/>
      <c r="K196" s="165">
        <v>0</v>
      </c>
      <c r="R196" s="166"/>
      <c r="T196" s="167"/>
      <c r="AA196" s="168"/>
      <c r="AT196" s="164" t="s">
        <v>161</v>
      </c>
      <c r="AU196" s="164" t="s">
        <v>83</v>
      </c>
      <c r="AV196" s="11" t="s">
        <v>83</v>
      </c>
      <c r="AW196" s="11" t="s">
        <v>162</v>
      </c>
      <c r="AX196" s="11" t="s">
        <v>73</v>
      </c>
      <c r="AY196" s="164" t="s">
        <v>153</v>
      </c>
    </row>
    <row r="197" spans="2:65" s="11" customFormat="1" ht="25.5" customHeight="1">
      <c r="B197" s="163"/>
      <c r="E197" s="164" t="s">
        <v>5</v>
      </c>
      <c r="F197" s="280" t="s">
        <v>274</v>
      </c>
      <c r="G197" s="281"/>
      <c r="H197" s="281"/>
      <c r="I197" s="281"/>
      <c r="K197" s="165">
        <v>0</v>
      </c>
      <c r="R197" s="166"/>
      <c r="T197" s="167"/>
      <c r="AA197" s="168"/>
      <c r="AT197" s="164" t="s">
        <v>161</v>
      </c>
      <c r="AU197" s="164" t="s">
        <v>83</v>
      </c>
      <c r="AV197" s="11" t="s">
        <v>83</v>
      </c>
      <c r="AW197" s="11" t="s">
        <v>162</v>
      </c>
      <c r="AX197" s="11" t="s">
        <v>73</v>
      </c>
      <c r="AY197" s="164" t="s">
        <v>153</v>
      </c>
    </row>
    <row r="198" spans="2:65" s="13" customFormat="1" ht="16.5" customHeight="1">
      <c r="B198" s="174"/>
      <c r="E198" s="175" t="s">
        <v>5</v>
      </c>
      <c r="F198" s="282" t="s">
        <v>182</v>
      </c>
      <c r="G198" s="283"/>
      <c r="H198" s="283"/>
      <c r="I198" s="283"/>
      <c r="K198" s="176">
        <v>0</v>
      </c>
      <c r="R198" s="177"/>
      <c r="T198" s="178"/>
      <c r="AA198" s="179"/>
      <c r="AT198" s="175" t="s">
        <v>161</v>
      </c>
      <c r="AU198" s="175" t="s">
        <v>83</v>
      </c>
      <c r="AV198" s="13" t="s">
        <v>158</v>
      </c>
      <c r="AW198" s="13" t="s">
        <v>162</v>
      </c>
      <c r="AX198" s="13" t="s">
        <v>79</v>
      </c>
      <c r="AY198" s="175" t="s">
        <v>153</v>
      </c>
    </row>
    <row r="199" spans="2:65" s="1" customFormat="1" ht="25.5" customHeight="1">
      <c r="B199" s="127"/>
      <c r="C199" s="154" t="s">
        <v>275</v>
      </c>
      <c r="D199" s="154" t="s">
        <v>154</v>
      </c>
      <c r="E199" s="155" t="s">
        <v>276</v>
      </c>
      <c r="F199" s="273" t="s">
        <v>277</v>
      </c>
      <c r="G199" s="273"/>
      <c r="H199" s="273"/>
      <c r="I199" s="273"/>
      <c r="J199" s="156" t="s">
        <v>157</v>
      </c>
      <c r="K199" s="157">
        <v>0</v>
      </c>
      <c r="L199" s="274">
        <v>0</v>
      </c>
      <c r="M199" s="274"/>
      <c r="N199" s="275">
        <f>ROUND(L199*K199,3)</f>
        <v>0</v>
      </c>
      <c r="O199" s="275"/>
      <c r="P199" s="275"/>
      <c r="Q199" s="275"/>
      <c r="R199" s="130"/>
      <c r="T199" s="159" t="s">
        <v>5</v>
      </c>
      <c r="U199" s="44" t="s">
        <v>40</v>
      </c>
      <c r="W199" s="160">
        <f>V199*K199</f>
        <v>0</v>
      </c>
      <c r="X199" s="160">
        <v>0</v>
      </c>
      <c r="Y199" s="160">
        <f>X199*K199</f>
        <v>0</v>
      </c>
      <c r="Z199" s="160">
        <v>0</v>
      </c>
      <c r="AA199" s="161">
        <f>Z199*K199</f>
        <v>0</v>
      </c>
      <c r="AR199" s="22" t="s">
        <v>158</v>
      </c>
      <c r="AT199" s="22" t="s">
        <v>154</v>
      </c>
      <c r="AU199" s="22" t="s">
        <v>83</v>
      </c>
      <c r="AY199" s="22" t="s">
        <v>153</v>
      </c>
      <c r="BE199" s="106">
        <f>IF(U199="základná",N199,0)</f>
        <v>0</v>
      </c>
      <c r="BF199" s="106">
        <f>IF(U199="znížená",N199,0)</f>
        <v>0</v>
      </c>
      <c r="BG199" s="106">
        <f>IF(U199="zákl. prenesená",N199,0)</f>
        <v>0</v>
      </c>
      <c r="BH199" s="106">
        <f>IF(U199="zníž. prenesená",N199,0)</f>
        <v>0</v>
      </c>
      <c r="BI199" s="106">
        <f>IF(U199="nulová",N199,0)</f>
        <v>0</v>
      </c>
      <c r="BJ199" s="22" t="s">
        <v>83</v>
      </c>
      <c r="BK199" s="162">
        <f>ROUND(L199*K199,3)</f>
        <v>0</v>
      </c>
      <c r="BL199" s="22" t="s">
        <v>158</v>
      </c>
      <c r="BM199" s="22" t="s">
        <v>278</v>
      </c>
    </row>
    <row r="200" spans="2:65" s="1" customFormat="1" ht="16.5" customHeight="1">
      <c r="B200" s="127"/>
      <c r="C200" s="154" t="s">
        <v>279</v>
      </c>
      <c r="D200" s="154" t="s">
        <v>154</v>
      </c>
      <c r="E200" s="155" t="s">
        <v>280</v>
      </c>
      <c r="F200" s="273" t="s">
        <v>281</v>
      </c>
      <c r="G200" s="273"/>
      <c r="H200" s="273"/>
      <c r="I200" s="273"/>
      <c r="J200" s="156" t="s">
        <v>282</v>
      </c>
      <c r="K200" s="157">
        <v>0</v>
      </c>
      <c r="L200" s="274">
        <v>0</v>
      </c>
      <c r="M200" s="274"/>
      <c r="N200" s="275">
        <f>ROUND(L200*K200,3)</f>
        <v>0</v>
      </c>
      <c r="O200" s="275"/>
      <c r="P200" s="275"/>
      <c r="Q200" s="275"/>
      <c r="R200" s="130"/>
      <c r="T200" s="159" t="s">
        <v>5</v>
      </c>
      <c r="U200" s="44" t="s">
        <v>40</v>
      </c>
      <c r="W200" s="160">
        <f>V200*K200</f>
        <v>0</v>
      </c>
      <c r="X200" s="160">
        <v>1.01895</v>
      </c>
      <c r="Y200" s="160">
        <f>X200*K200</f>
        <v>0</v>
      </c>
      <c r="Z200" s="160">
        <v>0</v>
      </c>
      <c r="AA200" s="161">
        <f>Z200*K200</f>
        <v>0</v>
      </c>
      <c r="AR200" s="22" t="s">
        <v>158</v>
      </c>
      <c r="AT200" s="22" t="s">
        <v>154</v>
      </c>
      <c r="AU200" s="22" t="s">
        <v>83</v>
      </c>
      <c r="AY200" s="22" t="s">
        <v>153</v>
      </c>
      <c r="BE200" s="106">
        <f>IF(U200="základná",N200,0)</f>
        <v>0</v>
      </c>
      <c r="BF200" s="106">
        <f>IF(U200="znížená",N200,0)</f>
        <v>0</v>
      </c>
      <c r="BG200" s="106">
        <f>IF(U200="zákl. prenesená",N200,0)</f>
        <v>0</v>
      </c>
      <c r="BH200" s="106">
        <f>IF(U200="zníž. prenesená",N200,0)</f>
        <v>0</v>
      </c>
      <c r="BI200" s="106">
        <f>IF(U200="nulová",N200,0)</f>
        <v>0</v>
      </c>
      <c r="BJ200" s="22" t="s">
        <v>83</v>
      </c>
      <c r="BK200" s="162">
        <f>ROUND(L200*K200,3)</f>
        <v>0</v>
      </c>
      <c r="BL200" s="22" t="s">
        <v>158</v>
      </c>
      <c r="BM200" s="22" t="s">
        <v>283</v>
      </c>
    </row>
    <row r="201" spans="2:65" s="11" customFormat="1" ht="25.5" customHeight="1">
      <c r="B201" s="163"/>
      <c r="E201" s="164" t="s">
        <v>5</v>
      </c>
      <c r="F201" s="276" t="s">
        <v>284</v>
      </c>
      <c r="G201" s="277"/>
      <c r="H201" s="277"/>
      <c r="I201" s="277"/>
      <c r="K201" s="165">
        <v>0</v>
      </c>
      <c r="R201" s="166"/>
      <c r="T201" s="167"/>
      <c r="AA201" s="168"/>
      <c r="AT201" s="164" t="s">
        <v>161</v>
      </c>
      <c r="AU201" s="164" t="s">
        <v>83</v>
      </c>
      <c r="AV201" s="11" t="s">
        <v>83</v>
      </c>
      <c r="AW201" s="11" t="s">
        <v>162</v>
      </c>
      <c r="AX201" s="11" t="s">
        <v>79</v>
      </c>
      <c r="AY201" s="164" t="s">
        <v>153</v>
      </c>
    </row>
    <row r="202" spans="2:65" s="10" customFormat="1" ht="29.85" customHeight="1">
      <c r="B202" s="144"/>
      <c r="D202" s="153" t="s">
        <v>121</v>
      </c>
      <c r="E202" s="153"/>
      <c r="F202" s="153"/>
      <c r="G202" s="153"/>
      <c r="H202" s="153"/>
      <c r="I202" s="153"/>
      <c r="J202" s="153"/>
      <c r="K202" s="153"/>
      <c r="L202" s="153"/>
      <c r="M202" s="153"/>
      <c r="N202" s="298">
        <f>BK202</f>
        <v>0</v>
      </c>
      <c r="O202" s="299"/>
      <c r="P202" s="299"/>
      <c r="Q202" s="299"/>
      <c r="R202" s="146"/>
      <c r="T202" s="147"/>
      <c r="W202" s="148">
        <f>SUM(W203:W205)</f>
        <v>0</v>
      </c>
      <c r="Y202" s="148">
        <f>SUM(Y203:Y205)</f>
        <v>9.6454799999999992</v>
      </c>
      <c r="AA202" s="149">
        <f>SUM(AA203:AA205)</f>
        <v>0</v>
      </c>
      <c r="AR202" s="150" t="s">
        <v>79</v>
      </c>
      <c r="AT202" s="151" t="s">
        <v>72</v>
      </c>
      <c r="AU202" s="151" t="s">
        <v>79</v>
      </c>
      <c r="AY202" s="150" t="s">
        <v>153</v>
      </c>
      <c r="BK202" s="152">
        <f>SUM(BK203:BK205)</f>
        <v>0</v>
      </c>
    </row>
    <row r="203" spans="2:65" s="1" customFormat="1" ht="25.5" customHeight="1">
      <c r="B203" s="127"/>
      <c r="C203" s="195" t="s">
        <v>285</v>
      </c>
      <c r="D203" s="195" t="s">
        <v>154</v>
      </c>
      <c r="E203" s="196" t="s">
        <v>286</v>
      </c>
      <c r="F203" s="300" t="s">
        <v>287</v>
      </c>
      <c r="G203" s="300"/>
      <c r="H203" s="300"/>
      <c r="I203" s="300"/>
      <c r="J203" s="197" t="s">
        <v>288</v>
      </c>
      <c r="K203" s="198">
        <v>108</v>
      </c>
      <c r="L203" s="290"/>
      <c r="M203" s="290"/>
      <c r="N203" s="290">
        <f>ROUND(L203*K203,3)</f>
        <v>0</v>
      </c>
      <c r="O203" s="290"/>
      <c r="P203" s="290"/>
      <c r="Q203" s="290"/>
      <c r="R203" s="130"/>
      <c r="T203" s="159" t="s">
        <v>5</v>
      </c>
      <c r="U203" s="44" t="s">
        <v>40</v>
      </c>
      <c r="W203" s="160">
        <f>V203*K203</f>
        <v>0</v>
      </c>
      <c r="X203" s="160">
        <v>4.2100000000000002E-3</v>
      </c>
      <c r="Y203" s="160">
        <f>X203*K203</f>
        <v>0.45468000000000003</v>
      </c>
      <c r="Z203" s="160">
        <v>0</v>
      </c>
      <c r="AA203" s="161">
        <f>Z203*K203</f>
        <v>0</v>
      </c>
      <c r="AR203" s="22" t="s">
        <v>158</v>
      </c>
      <c r="AT203" s="22" t="s">
        <v>154</v>
      </c>
      <c r="AU203" s="22" t="s">
        <v>83</v>
      </c>
      <c r="AY203" s="22" t="s">
        <v>153</v>
      </c>
      <c r="BE203" s="106">
        <f>IF(U203="základná",N203,0)</f>
        <v>0</v>
      </c>
      <c r="BF203" s="106">
        <f>IF(U203="znížená",N203,0)</f>
        <v>0</v>
      </c>
      <c r="BG203" s="106">
        <f>IF(U203="zákl. prenesená",N203,0)</f>
        <v>0</v>
      </c>
      <c r="BH203" s="106">
        <f>IF(U203="zníž. prenesená",N203,0)</f>
        <v>0</v>
      </c>
      <c r="BI203" s="106">
        <f>IF(U203="nulová",N203,0)</f>
        <v>0</v>
      </c>
      <c r="BJ203" s="22" t="s">
        <v>83</v>
      </c>
      <c r="BK203" s="162">
        <f>ROUND(L203*K203,3)</f>
        <v>0</v>
      </c>
      <c r="BL203" s="22" t="s">
        <v>158</v>
      </c>
      <c r="BM203" s="22" t="s">
        <v>289</v>
      </c>
    </row>
    <row r="204" spans="2:65" s="11" customFormat="1" ht="16.5" customHeight="1">
      <c r="B204" s="163"/>
      <c r="E204" s="164" t="s">
        <v>5</v>
      </c>
      <c r="F204" s="276" t="s">
        <v>290</v>
      </c>
      <c r="G204" s="277"/>
      <c r="H204" s="277"/>
      <c r="I204" s="277"/>
      <c r="K204" s="165">
        <v>144</v>
      </c>
      <c r="R204" s="166"/>
      <c r="T204" s="167"/>
      <c r="AA204" s="168"/>
      <c r="AT204" s="164" t="s">
        <v>161</v>
      </c>
      <c r="AU204" s="164" t="s">
        <v>83</v>
      </c>
      <c r="AV204" s="11" t="s">
        <v>83</v>
      </c>
      <c r="AW204" s="11" t="s">
        <v>162</v>
      </c>
      <c r="AX204" s="11" t="s">
        <v>79</v>
      </c>
      <c r="AY204" s="164" t="s">
        <v>153</v>
      </c>
    </row>
    <row r="205" spans="2:65" s="1" customFormat="1" ht="25.5" customHeight="1">
      <c r="B205" s="127"/>
      <c r="C205" s="200" t="s">
        <v>291</v>
      </c>
      <c r="D205" s="200" t="s">
        <v>292</v>
      </c>
      <c r="E205" s="201" t="s">
        <v>293</v>
      </c>
      <c r="F205" s="288" t="s">
        <v>294</v>
      </c>
      <c r="G205" s="288"/>
      <c r="H205" s="288"/>
      <c r="I205" s="288"/>
      <c r="J205" s="202" t="s">
        <v>288</v>
      </c>
      <c r="K205" s="203">
        <v>108</v>
      </c>
      <c r="L205" s="289"/>
      <c r="M205" s="289"/>
      <c r="N205" s="289">
        <f>ROUND(L205*K205,3)</f>
        <v>0</v>
      </c>
      <c r="O205" s="290"/>
      <c r="P205" s="290"/>
      <c r="Q205" s="290"/>
      <c r="R205" s="130"/>
      <c r="T205" s="159" t="s">
        <v>5</v>
      </c>
      <c r="U205" s="44" t="s">
        <v>40</v>
      </c>
      <c r="W205" s="160">
        <f>V205*K205</f>
        <v>0</v>
      </c>
      <c r="X205" s="160">
        <v>8.5099999999999995E-2</v>
      </c>
      <c r="Y205" s="160">
        <f>X205*K205</f>
        <v>9.1907999999999994</v>
      </c>
      <c r="Z205" s="160">
        <v>0</v>
      </c>
      <c r="AA205" s="161">
        <f>Z205*K205</f>
        <v>0</v>
      </c>
      <c r="AR205" s="22" t="s">
        <v>195</v>
      </c>
      <c r="AT205" s="22" t="s">
        <v>292</v>
      </c>
      <c r="AU205" s="22" t="s">
        <v>83</v>
      </c>
      <c r="AY205" s="22" t="s">
        <v>153</v>
      </c>
      <c r="BE205" s="106">
        <f>IF(U205="základná",N205,0)</f>
        <v>0</v>
      </c>
      <c r="BF205" s="106">
        <f>IF(U205="znížená",N205,0)</f>
        <v>0</v>
      </c>
      <c r="BG205" s="106">
        <f>IF(U205="zákl. prenesená",N205,0)</f>
        <v>0</v>
      </c>
      <c r="BH205" s="106">
        <f>IF(U205="zníž. prenesená",N205,0)</f>
        <v>0</v>
      </c>
      <c r="BI205" s="106">
        <f>IF(U205="nulová",N205,0)</f>
        <v>0</v>
      </c>
      <c r="BJ205" s="22" t="s">
        <v>83</v>
      </c>
      <c r="BK205" s="162">
        <f>ROUND(L205*K205,3)</f>
        <v>0</v>
      </c>
      <c r="BL205" s="22" t="s">
        <v>158</v>
      </c>
      <c r="BM205" s="22" t="s">
        <v>295</v>
      </c>
    </row>
    <row r="206" spans="2:65" s="10" customFormat="1" ht="29.85" customHeight="1">
      <c r="B206" s="144"/>
      <c r="D206" s="153" t="s">
        <v>122</v>
      </c>
      <c r="E206" s="153"/>
      <c r="F206" s="153"/>
      <c r="G206" s="153"/>
      <c r="H206" s="153"/>
      <c r="I206" s="153"/>
      <c r="J206" s="153"/>
      <c r="K206" s="153"/>
      <c r="L206" s="153"/>
      <c r="M206" s="153"/>
      <c r="N206" s="294">
        <f>BK206</f>
        <v>0</v>
      </c>
      <c r="O206" s="295"/>
      <c r="P206" s="295"/>
      <c r="Q206" s="295"/>
      <c r="R206" s="146"/>
      <c r="T206" s="147"/>
      <c r="W206" s="148">
        <f>SUM(W207:W218)</f>
        <v>0</v>
      </c>
      <c r="Y206" s="148">
        <f>SUM(Y207:Y218)</f>
        <v>0</v>
      </c>
      <c r="AA206" s="149">
        <f>SUM(AA207:AA218)</f>
        <v>0</v>
      </c>
      <c r="AR206" s="150" t="s">
        <v>79</v>
      </c>
      <c r="AT206" s="151" t="s">
        <v>72</v>
      </c>
      <c r="AU206" s="151" t="s">
        <v>79</v>
      </c>
      <c r="AY206" s="150" t="s">
        <v>153</v>
      </c>
      <c r="BK206" s="152">
        <f>SUM(BK207:BK218)</f>
        <v>0</v>
      </c>
    </row>
    <row r="207" spans="2:65" s="1" customFormat="1" ht="25.5" customHeight="1">
      <c r="B207" s="127"/>
      <c r="C207" s="154" t="s">
        <v>296</v>
      </c>
      <c r="D207" s="154" t="s">
        <v>154</v>
      </c>
      <c r="E207" s="155" t="s">
        <v>297</v>
      </c>
      <c r="F207" s="273" t="s">
        <v>298</v>
      </c>
      <c r="G207" s="273"/>
      <c r="H207" s="273"/>
      <c r="I207" s="273"/>
      <c r="J207" s="156" t="s">
        <v>177</v>
      </c>
      <c r="K207" s="157">
        <v>0</v>
      </c>
      <c r="L207" s="274">
        <v>0</v>
      </c>
      <c r="M207" s="274"/>
      <c r="N207" s="275">
        <f>ROUND(L207*K207,3)</f>
        <v>0</v>
      </c>
      <c r="O207" s="275"/>
      <c r="P207" s="275"/>
      <c r="Q207" s="275"/>
      <c r="R207" s="130"/>
      <c r="T207" s="159" t="s">
        <v>5</v>
      </c>
      <c r="U207" s="44" t="s">
        <v>40</v>
      </c>
      <c r="W207" s="160">
        <f>V207*K207</f>
        <v>0</v>
      </c>
      <c r="X207" s="160">
        <v>2.48251</v>
      </c>
      <c r="Y207" s="160">
        <f>X207*K207</f>
        <v>0</v>
      </c>
      <c r="Z207" s="160">
        <v>0</v>
      </c>
      <c r="AA207" s="161">
        <f>Z207*K207</f>
        <v>0</v>
      </c>
      <c r="AR207" s="22" t="s">
        <v>158</v>
      </c>
      <c r="AT207" s="22" t="s">
        <v>154</v>
      </c>
      <c r="AU207" s="22" t="s">
        <v>83</v>
      </c>
      <c r="AY207" s="22" t="s">
        <v>153</v>
      </c>
      <c r="BE207" s="106">
        <f>IF(U207="základná",N207,0)</f>
        <v>0</v>
      </c>
      <c r="BF207" s="106">
        <f>IF(U207="znížená",N207,0)</f>
        <v>0</v>
      </c>
      <c r="BG207" s="106">
        <f>IF(U207="zákl. prenesená",N207,0)</f>
        <v>0</v>
      </c>
      <c r="BH207" s="106">
        <f>IF(U207="zníž. prenesená",N207,0)</f>
        <v>0</v>
      </c>
      <c r="BI207" s="106">
        <f>IF(U207="nulová",N207,0)</f>
        <v>0</v>
      </c>
      <c r="BJ207" s="22" t="s">
        <v>83</v>
      </c>
      <c r="BK207" s="162">
        <f>ROUND(L207*K207,3)</f>
        <v>0</v>
      </c>
      <c r="BL207" s="22" t="s">
        <v>158</v>
      </c>
      <c r="BM207" s="22" t="s">
        <v>299</v>
      </c>
    </row>
    <row r="208" spans="2:65" s="11" customFormat="1" ht="25.5" customHeight="1">
      <c r="B208" s="163"/>
      <c r="E208" s="164" t="s">
        <v>5</v>
      </c>
      <c r="F208" s="276" t="s">
        <v>300</v>
      </c>
      <c r="G208" s="277"/>
      <c r="H208" s="277"/>
      <c r="I208" s="277"/>
      <c r="K208" s="165">
        <v>0</v>
      </c>
      <c r="R208" s="166"/>
      <c r="T208" s="167"/>
      <c r="AA208" s="168"/>
      <c r="AT208" s="164" t="s">
        <v>161</v>
      </c>
      <c r="AU208" s="164" t="s">
        <v>83</v>
      </c>
      <c r="AV208" s="11" t="s">
        <v>83</v>
      </c>
      <c r="AW208" s="11" t="s">
        <v>162</v>
      </c>
      <c r="AX208" s="11" t="s">
        <v>79</v>
      </c>
      <c r="AY208" s="164" t="s">
        <v>153</v>
      </c>
    </row>
    <row r="209" spans="2:65" s="1" customFormat="1" ht="25.5" customHeight="1">
      <c r="B209" s="127"/>
      <c r="C209" s="154" t="s">
        <v>301</v>
      </c>
      <c r="D209" s="154" t="s">
        <v>154</v>
      </c>
      <c r="E209" s="155" t="s">
        <v>302</v>
      </c>
      <c r="F209" s="273" t="s">
        <v>303</v>
      </c>
      <c r="G209" s="273"/>
      <c r="H209" s="273"/>
      <c r="I209" s="273"/>
      <c r="J209" s="156" t="s">
        <v>157</v>
      </c>
      <c r="K209" s="157">
        <v>0</v>
      </c>
      <c r="L209" s="274">
        <v>0</v>
      </c>
      <c r="M209" s="274"/>
      <c r="N209" s="275">
        <f>ROUND(L209*K209,3)</f>
        <v>0</v>
      </c>
      <c r="O209" s="275"/>
      <c r="P209" s="275"/>
      <c r="Q209" s="275"/>
      <c r="R209" s="130"/>
      <c r="T209" s="159" t="s">
        <v>5</v>
      </c>
      <c r="U209" s="44" t="s">
        <v>40</v>
      </c>
      <c r="W209" s="160">
        <f>V209*K209</f>
        <v>0</v>
      </c>
      <c r="X209" s="160">
        <v>6.9499999999999996E-3</v>
      </c>
      <c r="Y209" s="160">
        <f>X209*K209</f>
        <v>0</v>
      </c>
      <c r="Z209" s="160">
        <v>0</v>
      </c>
      <c r="AA209" s="161">
        <f>Z209*K209</f>
        <v>0</v>
      </c>
      <c r="AR209" s="22" t="s">
        <v>158</v>
      </c>
      <c r="AT209" s="22" t="s">
        <v>154</v>
      </c>
      <c r="AU209" s="22" t="s">
        <v>83</v>
      </c>
      <c r="AY209" s="22" t="s">
        <v>153</v>
      </c>
      <c r="BE209" s="106">
        <f>IF(U209="základná",N209,0)</f>
        <v>0</v>
      </c>
      <c r="BF209" s="106">
        <f>IF(U209="znížená",N209,0)</f>
        <v>0</v>
      </c>
      <c r="BG209" s="106">
        <f>IF(U209="zákl. prenesená",N209,0)</f>
        <v>0</v>
      </c>
      <c r="BH209" s="106">
        <f>IF(U209="zníž. prenesená",N209,0)</f>
        <v>0</v>
      </c>
      <c r="BI209" s="106">
        <f>IF(U209="nulová",N209,0)</f>
        <v>0</v>
      </c>
      <c r="BJ209" s="22" t="s">
        <v>83</v>
      </c>
      <c r="BK209" s="162">
        <f>ROUND(L209*K209,3)</f>
        <v>0</v>
      </c>
      <c r="BL209" s="22" t="s">
        <v>158</v>
      </c>
      <c r="BM209" s="22" t="s">
        <v>304</v>
      </c>
    </row>
    <row r="210" spans="2:65" s="11" customFormat="1" ht="25.5" customHeight="1">
      <c r="B210" s="163"/>
      <c r="E210" s="164" t="s">
        <v>5</v>
      </c>
      <c r="F210" s="276" t="s">
        <v>305</v>
      </c>
      <c r="G210" s="277"/>
      <c r="H210" s="277"/>
      <c r="I210" s="277"/>
      <c r="K210" s="165">
        <v>0</v>
      </c>
      <c r="R210" s="166"/>
      <c r="T210" s="167"/>
      <c r="AA210" s="168"/>
      <c r="AT210" s="164" t="s">
        <v>161</v>
      </c>
      <c r="AU210" s="164" t="s">
        <v>83</v>
      </c>
      <c r="AV210" s="11" t="s">
        <v>83</v>
      </c>
      <c r="AW210" s="11" t="s">
        <v>162</v>
      </c>
      <c r="AX210" s="11" t="s">
        <v>79</v>
      </c>
      <c r="AY210" s="164" t="s">
        <v>153</v>
      </c>
    </row>
    <row r="211" spans="2:65" s="1" customFormat="1" ht="25.5" customHeight="1">
      <c r="B211" s="127"/>
      <c r="C211" s="154" t="s">
        <v>306</v>
      </c>
      <c r="D211" s="154" t="s">
        <v>154</v>
      </c>
      <c r="E211" s="155" t="s">
        <v>307</v>
      </c>
      <c r="F211" s="273" t="s">
        <v>308</v>
      </c>
      <c r="G211" s="273"/>
      <c r="H211" s="273"/>
      <c r="I211" s="273"/>
      <c r="J211" s="156" t="s">
        <v>157</v>
      </c>
      <c r="K211" s="157">
        <v>0</v>
      </c>
      <c r="L211" s="274">
        <v>0</v>
      </c>
      <c r="M211" s="274"/>
      <c r="N211" s="275">
        <f>ROUND(L211*K211,3)</f>
        <v>0</v>
      </c>
      <c r="O211" s="275"/>
      <c r="P211" s="275"/>
      <c r="Q211" s="275"/>
      <c r="R211" s="130"/>
      <c r="T211" s="159" t="s">
        <v>5</v>
      </c>
      <c r="U211" s="44" t="s">
        <v>40</v>
      </c>
      <c r="W211" s="160">
        <f>V211*K211</f>
        <v>0</v>
      </c>
      <c r="X211" s="160">
        <v>0</v>
      </c>
      <c r="Y211" s="160">
        <f>X211*K211</f>
        <v>0</v>
      </c>
      <c r="Z211" s="160">
        <v>0</v>
      </c>
      <c r="AA211" s="161">
        <f>Z211*K211</f>
        <v>0</v>
      </c>
      <c r="AR211" s="22" t="s">
        <v>158</v>
      </c>
      <c r="AT211" s="22" t="s">
        <v>154</v>
      </c>
      <c r="AU211" s="22" t="s">
        <v>83</v>
      </c>
      <c r="AY211" s="22" t="s">
        <v>153</v>
      </c>
      <c r="BE211" s="106">
        <f>IF(U211="základná",N211,0)</f>
        <v>0</v>
      </c>
      <c r="BF211" s="106">
        <f>IF(U211="znížená",N211,0)</f>
        <v>0</v>
      </c>
      <c r="BG211" s="106">
        <f>IF(U211="zákl. prenesená",N211,0)</f>
        <v>0</v>
      </c>
      <c r="BH211" s="106">
        <f>IF(U211="zníž. prenesená",N211,0)</f>
        <v>0</v>
      </c>
      <c r="BI211" s="106">
        <f>IF(U211="nulová",N211,0)</f>
        <v>0</v>
      </c>
      <c r="BJ211" s="22" t="s">
        <v>83</v>
      </c>
      <c r="BK211" s="162">
        <f>ROUND(L211*K211,3)</f>
        <v>0</v>
      </c>
      <c r="BL211" s="22" t="s">
        <v>158</v>
      </c>
      <c r="BM211" s="22" t="s">
        <v>309</v>
      </c>
    </row>
    <row r="212" spans="2:65" s="11" customFormat="1" ht="25.5" customHeight="1">
      <c r="B212" s="163"/>
      <c r="E212" s="164" t="s">
        <v>5</v>
      </c>
      <c r="F212" s="276" t="s">
        <v>310</v>
      </c>
      <c r="G212" s="277"/>
      <c r="H212" s="277"/>
      <c r="I212" s="277"/>
      <c r="K212" s="165">
        <v>0</v>
      </c>
      <c r="R212" s="166"/>
      <c r="T212" s="167"/>
      <c r="AA212" s="168"/>
      <c r="AT212" s="164" t="s">
        <v>161</v>
      </c>
      <c r="AU212" s="164" t="s">
        <v>83</v>
      </c>
      <c r="AV212" s="11" t="s">
        <v>83</v>
      </c>
      <c r="AW212" s="11" t="s">
        <v>162</v>
      </c>
      <c r="AX212" s="11" t="s">
        <v>79</v>
      </c>
      <c r="AY212" s="164" t="s">
        <v>153</v>
      </c>
    </row>
    <row r="213" spans="2:65" s="1" customFormat="1" ht="16.5" customHeight="1">
      <c r="B213" s="127"/>
      <c r="C213" s="154" t="s">
        <v>311</v>
      </c>
      <c r="D213" s="154" t="s">
        <v>154</v>
      </c>
      <c r="E213" s="155" t="s">
        <v>312</v>
      </c>
      <c r="F213" s="273" t="s">
        <v>313</v>
      </c>
      <c r="G213" s="273"/>
      <c r="H213" s="273"/>
      <c r="I213" s="273"/>
      <c r="J213" s="156" t="s">
        <v>157</v>
      </c>
      <c r="K213" s="157">
        <v>0</v>
      </c>
      <c r="L213" s="274">
        <v>0</v>
      </c>
      <c r="M213" s="274"/>
      <c r="N213" s="275">
        <f>ROUND(L213*K213,3)</f>
        <v>0</v>
      </c>
      <c r="O213" s="275"/>
      <c r="P213" s="275"/>
      <c r="Q213" s="275"/>
      <c r="R213" s="130"/>
      <c r="T213" s="159" t="s">
        <v>5</v>
      </c>
      <c r="U213" s="44" t="s">
        <v>40</v>
      </c>
      <c r="W213" s="160">
        <f>V213*K213</f>
        <v>0</v>
      </c>
      <c r="X213" s="160">
        <v>0.12878000000000001</v>
      </c>
      <c r="Y213" s="160">
        <f>X213*K213</f>
        <v>0</v>
      </c>
      <c r="Z213" s="160">
        <v>0</v>
      </c>
      <c r="AA213" s="161">
        <f>Z213*K213</f>
        <v>0</v>
      </c>
      <c r="AR213" s="22" t="s">
        <v>158</v>
      </c>
      <c r="AT213" s="22" t="s">
        <v>154</v>
      </c>
      <c r="AU213" s="22" t="s">
        <v>83</v>
      </c>
      <c r="AY213" s="22" t="s">
        <v>153</v>
      </c>
      <c r="BE213" s="106">
        <f>IF(U213="základná",N213,0)</f>
        <v>0</v>
      </c>
      <c r="BF213" s="106">
        <f>IF(U213="znížená",N213,0)</f>
        <v>0</v>
      </c>
      <c r="BG213" s="106">
        <f>IF(U213="zákl. prenesená",N213,0)</f>
        <v>0</v>
      </c>
      <c r="BH213" s="106">
        <f>IF(U213="zníž. prenesená",N213,0)</f>
        <v>0</v>
      </c>
      <c r="BI213" s="106">
        <f>IF(U213="nulová",N213,0)</f>
        <v>0</v>
      </c>
      <c r="BJ213" s="22" t="s">
        <v>83</v>
      </c>
      <c r="BK213" s="162">
        <f>ROUND(L213*K213,3)</f>
        <v>0</v>
      </c>
      <c r="BL213" s="22" t="s">
        <v>158</v>
      </c>
      <c r="BM213" s="22" t="s">
        <v>314</v>
      </c>
    </row>
    <row r="214" spans="2:65" s="11" customFormat="1" ht="25.5" customHeight="1">
      <c r="B214" s="163"/>
      <c r="E214" s="164" t="s">
        <v>5</v>
      </c>
      <c r="F214" s="276" t="s">
        <v>315</v>
      </c>
      <c r="G214" s="277"/>
      <c r="H214" s="277"/>
      <c r="I214" s="277"/>
      <c r="K214" s="165">
        <v>0</v>
      </c>
      <c r="R214" s="166"/>
      <c r="T214" s="167"/>
      <c r="AA214" s="168"/>
      <c r="AT214" s="164" t="s">
        <v>161</v>
      </c>
      <c r="AU214" s="164" t="s">
        <v>83</v>
      </c>
      <c r="AV214" s="11" t="s">
        <v>83</v>
      </c>
      <c r="AW214" s="11" t="s">
        <v>162</v>
      </c>
      <c r="AX214" s="11" t="s">
        <v>79</v>
      </c>
      <c r="AY214" s="164" t="s">
        <v>153</v>
      </c>
    </row>
    <row r="215" spans="2:65" s="1" customFormat="1" ht="51" customHeight="1">
      <c r="B215" s="127"/>
      <c r="C215" s="154" t="s">
        <v>316</v>
      </c>
      <c r="D215" s="154" t="s">
        <v>154</v>
      </c>
      <c r="E215" s="155" t="s">
        <v>317</v>
      </c>
      <c r="F215" s="273" t="s">
        <v>318</v>
      </c>
      <c r="G215" s="273"/>
      <c r="H215" s="273"/>
      <c r="I215" s="273"/>
      <c r="J215" s="156" t="s">
        <v>157</v>
      </c>
      <c r="K215" s="157">
        <v>0</v>
      </c>
      <c r="L215" s="274">
        <v>0</v>
      </c>
      <c r="M215" s="274"/>
      <c r="N215" s="275">
        <f>ROUND(L215*K215,3)</f>
        <v>0</v>
      </c>
      <c r="O215" s="275"/>
      <c r="P215" s="275"/>
      <c r="Q215" s="275"/>
      <c r="R215" s="130"/>
      <c r="T215" s="159" t="s">
        <v>5</v>
      </c>
      <c r="U215" s="44" t="s">
        <v>40</v>
      </c>
      <c r="W215" s="160">
        <f>V215*K215</f>
        <v>0</v>
      </c>
      <c r="X215" s="160">
        <v>6.2700000000000004E-3</v>
      </c>
      <c r="Y215" s="160">
        <f>X215*K215</f>
        <v>0</v>
      </c>
      <c r="Z215" s="160">
        <v>0</v>
      </c>
      <c r="AA215" s="161">
        <f>Z215*K215</f>
        <v>0</v>
      </c>
      <c r="AR215" s="22" t="s">
        <v>158</v>
      </c>
      <c r="AT215" s="22" t="s">
        <v>154</v>
      </c>
      <c r="AU215" s="22" t="s">
        <v>83</v>
      </c>
      <c r="AY215" s="22" t="s">
        <v>153</v>
      </c>
      <c r="BE215" s="106">
        <f>IF(U215="základná",N215,0)</f>
        <v>0</v>
      </c>
      <c r="BF215" s="106">
        <f>IF(U215="znížená",N215,0)</f>
        <v>0</v>
      </c>
      <c r="BG215" s="106">
        <f>IF(U215="zákl. prenesená",N215,0)</f>
        <v>0</v>
      </c>
      <c r="BH215" s="106">
        <f>IF(U215="zníž. prenesená",N215,0)</f>
        <v>0</v>
      </c>
      <c r="BI215" s="106">
        <f>IF(U215="nulová",N215,0)</f>
        <v>0</v>
      </c>
      <c r="BJ215" s="22" t="s">
        <v>83</v>
      </c>
      <c r="BK215" s="162">
        <f>ROUND(L215*K215,3)</f>
        <v>0</v>
      </c>
      <c r="BL215" s="22" t="s">
        <v>158</v>
      </c>
      <c r="BM215" s="22" t="s">
        <v>319</v>
      </c>
    </row>
    <row r="216" spans="2:65" s="11" customFormat="1" ht="25.5" customHeight="1">
      <c r="B216" s="163"/>
      <c r="E216" s="164" t="s">
        <v>5</v>
      </c>
      <c r="F216" s="276" t="s">
        <v>320</v>
      </c>
      <c r="G216" s="277"/>
      <c r="H216" s="277"/>
      <c r="I216" s="277"/>
      <c r="K216" s="165">
        <v>0</v>
      </c>
      <c r="R216" s="166"/>
      <c r="T216" s="167"/>
      <c r="AA216" s="168"/>
      <c r="AT216" s="164" t="s">
        <v>161</v>
      </c>
      <c r="AU216" s="164" t="s">
        <v>83</v>
      </c>
      <c r="AV216" s="11" t="s">
        <v>83</v>
      </c>
      <c r="AW216" s="11" t="s">
        <v>162</v>
      </c>
      <c r="AX216" s="11" t="s">
        <v>79</v>
      </c>
      <c r="AY216" s="164" t="s">
        <v>153</v>
      </c>
    </row>
    <row r="217" spans="2:65" s="1" customFormat="1" ht="38.25" customHeight="1">
      <c r="B217" s="127"/>
      <c r="C217" s="154" t="s">
        <v>321</v>
      </c>
      <c r="D217" s="154" t="s">
        <v>154</v>
      </c>
      <c r="E217" s="155" t="s">
        <v>322</v>
      </c>
      <c r="F217" s="273" t="s">
        <v>323</v>
      </c>
      <c r="G217" s="273"/>
      <c r="H217" s="273"/>
      <c r="I217" s="273"/>
      <c r="J217" s="156" t="s">
        <v>157</v>
      </c>
      <c r="K217" s="157">
        <v>0</v>
      </c>
      <c r="L217" s="274">
        <v>0</v>
      </c>
      <c r="M217" s="274"/>
      <c r="N217" s="275">
        <f>ROUND(L217*K217,3)</f>
        <v>0</v>
      </c>
      <c r="O217" s="275"/>
      <c r="P217" s="275"/>
      <c r="Q217" s="275"/>
      <c r="R217" s="130"/>
      <c r="T217" s="159" t="s">
        <v>5</v>
      </c>
      <c r="U217" s="44" t="s">
        <v>40</v>
      </c>
      <c r="W217" s="160">
        <f>V217*K217</f>
        <v>0</v>
      </c>
      <c r="X217" s="160">
        <v>0.16192000000000001</v>
      </c>
      <c r="Y217" s="160">
        <f>X217*K217</f>
        <v>0</v>
      </c>
      <c r="Z217" s="160">
        <v>0</v>
      </c>
      <c r="AA217" s="161">
        <f>Z217*K217</f>
        <v>0</v>
      </c>
      <c r="AR217" s="22" t="s">
        <v>158</v>
      </c>
      <c r="AT217" s="22" t="s">
        <v>154</v>
      </c>
      <c r="AU217" s="22" t="s">
        <v>83</v>
      </c>
      <c r="AY217" s="22" t="s">
        <v>153</v>
      </c>
      <c r="BE217" s="106">
        <f>IF(U217="základná",N217,0)</f>
        <v>0</v>
      </c>
      <c r="BF217" s="106">
        <f>IF(U217="znížená",N217,0)</f>
        <v>0</v>
      </c>
      <c r="BG217" s="106">
        <f>IF(U217="zákl. prenesená",N217,0)</f>
        <v>0</v>
      </c>
      <c r="BH217" s="106">
        <f>IF(U217="zníž. prenesená",N217,0)</f>
        <v>0</v>
      </c>
      <c r="BI217" s="106">
        <f>IF(U217="nulová",N217,0)</f>
        <v>0</v>
      </c>
      <c r="BJ217" s="22" t="s">
        <v>83</v>
      </c>
      <c r="BK217" s="162">
        <f>ROUND(L217*K217,3)</f>
        <v>0</v>
      </c>
      <c r="BL217" s="22" t="s">
        <v>158</v>
      </c>
      <c r="BM217" s="22" t="s">
        <v>324</v>
      </c>
    </row>
    <row r="218" spans="2:65" s="11" customFormat="1" ht="25.5" customHeight="1">
      <c r="B218" s="163"/>
      <c r="E218" s="164" t="s">
        <v>5</v>
      </c>
      <c r="F218" s="276" t="s">
        <v>239</v>
      </c>
      <c r="G218" s="277"/>
      <c r="H218" s="277"/>
      <c r="I218" s="277"/>
      <c r="K218" s="165">
        <v>0</v>
      </c>
      <c r="R218" s="166"/>
      <c r="T218" s="167"/>
      <c r="AA218" s="168"/>
      <c r="AT218" s="164" t="s">
        <v>161</v>
      </c>
      <c r="AU218" s="164" t="s">
        <v>83</v>
      </c>
      <c r="AV218" s="11" t="s">
        <v>83</v>
      </c>
      <c r="AW218" s="11" t="s">
        <v>162</v>
      </c>
      <c r="AX218" s="11" t="s">
        <v>79</v>
      </c>
      <c r="AY218" s="164" t="s">
        <v>153</v>
      </c>
    </row>
    <row r="219" spans="2:65" s="10" customFormat="1" ht="29.85" customHeight="1">
      <c r="B219" s="144"/>
      <c r="D219" s="153" t="s">
        <v>123</v>
      </c>
      <c r="E219" s="153"/>
      <c r="F219" s="153"/>
      <c r="G219" s="153"/>
      <c r="H219" s="153"/>
      <c r="I219" s="153"/>
      <c r="J219" s="153"/>
      <c r="K219" s="153"/>
      <c r="L219" s="153"/>
      <c r="M219" s="153"/>
      <c r="N219" s="298">
        <f>BK219</f>
        <v>0</v>
      </c>
      <c r="O219" s="299"/>
      <c r="P219" s="299"/>
      <c r="Q219" s="299"/>
      <c r="R219" s="146"/>
      <c r="T219" s="147"/>
      <c r="W219" s="148">
        <f>SUM(W220:W226)</f>
        <v>0</v>
      </c>
      <c r="Y219" s="148">
        <f>SUM(Y220:Y226)</f>
        <v>0</v>
      </c>
      <c r="AA219" s="149">
        <f>SUM(AA220:AA226)</f>
        <v>0</v>
      </c>
      <c r="AR219" s="150" t="s">
        <v>79</v>
      </c>
      <c r="AT219" s="151" t="s">
        <v>72</v>
      </c>
      <c r="AU219" s="151" t="s">
        <v>79</v>
      </c>
      <c r="AY219" s="150" t="s">
        <v>153</v>
      </c>
      <c r="BK219" s="152">
        <f>SUM(BK220:BK226)</f>
        <v>0</v>
      </c>
    </row>
    <row r="220" spans="2:65" s="1" customFormat="1" ht="38.25" customHeight="1">
      <c r="B220" s="127"/>
      <c r="C220" s="154" t="s">
        <v>325</v>
      </c>
      <c r="D220" s="154" t="s">
        <v>154</v>
      </c>
      <c r="E220" s="155" t="s">
        <v>326</v>
      </c>
      <c r="F220" s="273" t="s">
        <v>327</v>
      </c>
      <c r="G220" s="273"/>
      <c r="H220" s="273"/>
      <c r="I220" s="273"/>
      <c r="J220" s="156" t="s">
        <v>157</v>
      </c>
      <c r="K220" s="157">
        <v>0</v>
      </c>
      <c r="L220" s="274">
        <v>0</v>
      </c>
      <c r="M220" s="274"/>
      <c r="N220" s="275">
        <f>ROUND(L220*K220,3)</f>
        <v>0</v>
      </c>
      <c r="O220" s="275"/>
      <c r="P220" s="275"/>
      <c r="Q220" s="275"/>
      <c r="R220" s="130"/>
      <c r="T220" s="159" t="s">
        <v>5</v>
      </c>
      <c r="U220" s="44" t="s">
        <v>40</v>
      </c>
      <c r="W220" s="160">
        <f>V220*K220</f>
        <v>0</v>
      </c>
      <c r="X220" s="160">
        <v>0.33360000000000001</v>
      </c>
      <c r="Y220" s="160">
        <f>X220*K220</f>
        <v>0</v>
      </c>
      <c r="Z220" s="160">
        <v>0</v>
      </c>
      <c r="AA220" s="161">
        <f>Z220*K220</f>
        <v>0</v>
      </c>
      <c r="AR220" s="22" t="s">
        <v>158</v>
      </c>
      <c r="AT220" s="22" t="s">
        <v>154</v>
      </c>
      <c r="AU220" s="22" t="s">
        <v>83</v>
      </c>
      <c r="AY220" s="22" t="s">
        <v>153</v>
      </c>
      <c r="BE220" s="106">
        <f>IF(U220="základná",N220,0)</f>
        <v>0</v>
      </c>
      <c r="BF220" s="106">
        <f>IF(U220="znížená",N220,0)</f>
        <v>0</v>
      </c>
      <c r="BG220" s="106">
        <f>IF(U220="zákl. prenesená",N220,0)</f>
        <v>0</v>
      </c>
      <c r="BH220" s="106">
        <f>IF(U220="zníž. prenesená",N220,0)</f>
        <v>0</v>
      </c>
      <c r="BI220" s="106">
        <f>IF(U220="nulová",N220,0)</f>
        <v>0</v>
      </c>
      <c r="BJ220" s="22" t="s">
        <v>83</v>
      </c>
      <c r="BK220" s="162">
        <f>ROUND(L220*K220,3)</f>
        <v>0</v>
      </c>
      <c r="BL220" s="22" t="s">
        <v>158</v>
      </c>
      <c r="BM220" s="22" t="s">
        <v>328</v>
      </c>
    </row>
    <row r="221" spans="2:65" s="11" customFormat="1" ht="25.5" customHeight="1">
      <c r="B221" s="163"/>
      <c r="E221" s="164" t="s">
        <v>5</v>
      </c>
      <c r="F221" s="276" t="s">
        <v>239</v>
      </c>
      <c r="G221" s="277"/>
      <c r="H221" s="277"/>
      <c r="I221" s="277"/>
      <c r="K221" s="165">
        <v>0</v>
      </c>
      <c r="R221" s="166"/>
      <c r="T221" s="167"/>
      <c r="AA221" s="168"/>
      <c r="AT221" s="164" t="s">
        <v>161</v>
      </c>
      <c r="AU221" s="164" t="s">
        <v>83</v>
      </c>
      <c r="AV221" s="11" t="s">
        <v>83</v>
      </c>
      <c r="AW221" s="11" t="s">
        <v>162</v>
      </c>
      <c r="AX221" s="11" t="s">
        <v>79</v>
      </c>
      <c r="AY221" s="164" t="s">
        <v>153</v>
      </c>
    </row>
    <row r="222" spans="2:65" s="1" customFormat="1" ht="25.5" customHeight="1">
      <c r="B222" s="127"/>
      <c r="C222" s="154" t="s">
        <v>329</v>
      </c>
      <c r="D222" s="154" t="s">
        <v>154</v>
      </c>
      <c r="E222" s="155" t="s">
        <v>330</v>
      </c>
      <c r="F222" s="273" t="s">
        <v>331</v>
      </c>
      <c r="G222" s="273"/>
      <c r="H222" s="273"/>
      <c r="I222" s="273"/>
      <c r="J222" s="156" t="s">
        <v>157</v>
      </c>
      <c r="K222" s="157">
        <v>0</v>
      </c>
      <c r="L222" s="274">
        <v>0</v>
      </c>
      <c r="M222" s="274"/>
      <c r="N222" s="275">
        <f>ROUND(L222*K222,3)</f>
        <v>0</v>
      </c>
      <c r="O222" s="275"/>
      <c r="P222" s="275"/>
      <c r="Q222" s="275"/>
      <c r="R222" s="130"/>
      <c r="T222" s="159" t="s">
        <v>5</v>
      </c>
      <c r="U222" s="44" t="s">
        <v>40</v>
      </c>
      <c r="W222" s="160">
        <f>V222*K222</f>
        <v>0</v>
      </c>
      <c r="X222" s="160">
        <v>0.38419999999999999</v>
      </c>
      <c r="Y222" s="160">
        <f>X222*K222</f>
        <v>0</v>
      </c>
      <c r="Z222" s="160">
        <v>0</v>
      </c>
      <c r="AA222" s="161">
        <f>Z222*K222</f>
        <v>0</v>
      </c>
      <c r="AR222" s="22" t="s">
        <v>158</v>
      </c>
      <c r="AT222" s="22" t="s">
        <v>154</v>
      </c>
      <c r="AU222" s="22" t="s">
        <v>83</v>
      </c>
      <c r="AY222" s="22" t="s">
        <v>153</v>
      </c>
      <c r="BE222" s="106">
        <f>IF(U222="základná",N222,0)</f>
        <v>0</v>
      </c>
      <c r="BF222" s="106">
        <f>IF(U222="znížená",N222,0)</f>
        <v>0</v>
      </c>
      <c r="BG222" s="106">
        <f>IF(U222="zákl. prenesená",N222,0)</f>
        <v>0</v>
      </c>
      <c r="BH222" s="106">
        <f>IF(U222="zníž. prenesená",N222,0)</f>
        <v>0</v>
      </c>
      <c r="BI222" s="106">
        <f>IF(U222="nulová",N222,0)</f>
        <v>0</v>
      </c>
      <c r="BJ222" s="22" t="s">
        <v>83</v>
      </c>
      <c r="BK222" s="162">
        <f>ROUND(L222*K222,3)</f>
        <v>0</v>
      </c>
      <c r="BL222" s="22" t="s">
        <v>158</v>
      </c>
      <c r="BM222" s="22" t="s">
        <v>332</v>
      </c>
    </row>
    <row r="223" spans="2:65" s="11" customFormat="1" ht="25.5" customHeight="1">
      <c r="B223" s="163"/>
      <c r="E223" s="164" t="s">
        <v>5</v>
      </c>
      <c r="F223" s="276" t="s">
        <v>239</v>
      </c>
      <c r="G223" s="277"/>
      <c r="H223" s="277"/>
      <c r="I223" s="277"/>
      <c r="K223" s="165">
        <v>0</v>
      </c>
      <c r="R223" s="166"/>
      <c r="T223" s="167"/>
      <c r="AA223" s="168"/>
      <c r="AT223" s="164" t="s">
        <v>161</v>
      </c>
      <c r="AU223" s="164" t="s">
        <v>83</v>
      </c>
      <c r="AV223" s="11" t="s">
        <v>83</v>
      </c>
      <c r="AW223" s="11" t="s">
        <v>162</v>
      </c>
      <c r="AX223" s="11" t="s">
        <v>79</v>
      </c>
      <c r="AY223" s="164" t="s">
        <v>153</v>
      </c>
    </row>
    <row r="224" spans="2:65" s="1" customFormat="1" ht="38.25" customHeight="1">
      <c r="B224" s="127"/>
      <c r="C224" s="154" t="s">
        <v>333</v>
      </c>
      <c r="D224" s="154" t="s">
        <v>154</v>
      </c>
      <c r="E224" s="155" t="s">
        <v>334</v>
      </c>
      <c r="F224" s="273" t="s">
        <v>335</v>
      </c>
      <c r="G224" s="273"/>
      <c r="H224" s="273"/>
      <c r="I224" s="273"/>
      <c r="J224" s="156" t="s">
        <v>157</v>
      </c>
      <c r="K224" s="157">
        <v>0</v>
      </c>
      <c r="L224" s="274">
        <v>0</v>
      </c>
      <c r="M224" s="274"/>
      <c r="N224" s="275">
        <f>ROUND(L224*K224,3)</f>
        <v>0</v>
      </c>
      <c r="O224" s="275"/>
      <c r="P224" s="275"/>
      <c r="Q224" s="275"/>
      <c r="R224" s="130"/>
      <c r="T224" s="159" t="s">
        <v>5</v>
      </c>
      <c r="U224" s="44" t="s">
        <v>40</v>
      </c>
      <c r="W224" s="160">
        <f>V224*K224</f>
        <v>0</v>
      </c>
      <c r="X224" s="160">
        <v>0.112</v>
      </c>
      <c r="Y224" s="160">
        <f>X224*K224</f>
        <v>0</v>
      </c>
      <c r="Z224" s="160">
        <v>0</v>
      </c>
      <c r="AA224" s="161">
        <f>Z224*K224</f>
        <v>0</v>
      </c>
      <c r="AR224" s="22" t="s">
        <v>158</v>
      </c>
      <c r="AT224" s="22" t="s">
        <v>154</v>
      </c>
      <c r="AU224" s="22" t="s">
        <v>83</v>
      </c>
      <c r="AY224" s="22" t="s">
        <v>153</v>
      </c>
      <c r="BE224" s="106">
        <f>IF(U224="základná",N224,0)</f>
        <v>0</v>
      </c>
      <c r="BF224" s="106">
        <f>IF(U224="znížená",N224,0)</f>
        <v>0</v>
      </c>
      <c r="BG224" s="106">
        <f>IF(U224="zákl. prenesená",N224,0)</f>
        <v>0</v>
      </c>
      <c r="BH224" s="106">
        <f>IF(U224="zníž. prenesená",N224,0)</f>
        <v>0</v>
      </c>
      <c r="BI224" s="106">
        <f>IF(U224="nulová",N224,0)</f>
        <v>0</v>
      </c>
      <c r="BJ224" s="22" t="s">
        <v>83</v>
      </c>
      <c r="BK224" s="162">
        <f>ROUND(L224*K224,3)</f>
        <v>0</v>
      </c>
      <c r="BL224" s="22" t="s">
        <v>158</v>
      </c>
      <c r="BM224" s="22" t="s">
        <v>336</v>
      </c>
    </row>
    <row r="225" spans="2:65" s="11" customFormat="1" ht="25.5" customHeight="1">
      <c r="B225" s="163"/>
      <c r="E225" s="164" t="s">
        <v>5</v>
      </c>
      <c r="F225" s="276" t="s">
        <v>239</v>
      </c>
      <c r="G225" s="277"/>
      <c r="H225" s="277"/>
      <c r="I225" s="277"/>
      <c r="K225" s="165">
        <v>0</v>
      </c>
      <c r="R225" s="166"/>
      <c r="T225" s="167"/>
      <c r="AA225" s="168"/>
      <c r="AT225" s="164" t="s">
        <v>161</v>
      </c>
      <c r="AU225" s="164" t="s">
        <v>83</v>
      </c>
      <c r="AV225" s="11" t="s">
        <v>83</v>
      </c>
      <c r="AW225" s="11" t="s">
        <v>162</v>
      </c>
      <c r="AX225" s="11" t="s">
        <v>79</v>
      </c>
      <c r="AY225" s="164" t="s">
        <v>153</v>
      </c>
    </row>
    <row r="226" spans="2:65" s="1" customFormat="1" ht="16.5" customHeight="1">
      <c r="B226" s="127"/>
      <c r="C226" s="186" t="s">
        <v>337</v>
      </c>
      <c r="D226" s="186" t="s">
        <v>292</v>
      </c>
      <c r="E226" s="187" t="s">
        <v>338</v>
      </c>
      <c r="F226" s="291" t="s">
        <v>339</v>
      </c>
      <c r="G226" s="291"/>
      <c r="H226" s="291"/>
      <c r="I226" s="291"/>
      <c r="J226" s="188" t="s">
        <v>157</v>
      </c>
      <c r="K226" s="189">
        <v>0</v>
      </c>
      <c r="L226" s="292">
        <v>0</v>
      </c>
      <c r="M226" s="292"/>
      <c r="N226" s="293">
        <f>ROUND(L226*K226,3)</f>
        <v>0</v>
      </c>
      <c r="O226" s="275"/>
      <c r="P226" s="275"/>
      <c r="Q226" s="275"/>
      <c r="R226" s="130"/>
      <c r="T226" s="159" t="s">
        <v>5</v>
      </c>
      <c r="U226" s="44" t="s">
        <v>40</v>
      </c>
      <c r="W226" s="160">
        <f>V226*K226</f>
        <v>0</v>
      </c>
      <c r="X226" s="160">
        <v>0.13</v>
      </c>
      <c r="Y226" s="160">
        <f>X226*K226</f>
        <v>0</v>
      </c>
      <c r="Z226" s="160">
        <v>0</v>
      </c>
      <c r="AA226" s="161">
        <f>Z226*K226</f>
        <v>0</v>
      </c>
      <c r="AR226" s="22" t="s">
        <v>195</v>
      </c>
      <c r="AT226" s="22" t="s">
        <v>292</v>
      </c>
      <c r="AU226" s="22" t="s">
        <v>83</v>
      </c>
      <c r="AY226" s="22" t="s">
        <v>153</v>
      </c>
      <c r="BE226" s="106">
        <f>IF(U226="základná",N226,0)</f>
        <v>0</v>
      </c>
      <c r="BF226" s="106">
        <f>IF(U226="znížená",N226,0)</f>
        <v>0</v>
      </c>
      <c r="BG226" s="106">
        <f>IF(U226="zákl. prenesená",N226,0)</f>
        <v>0</v>
      </c>
      <c r="BH226" s="106">
        <f>IF(U226="zníž. prenesená",N226,0)</f>
        <v>0</v>
      </c>
      <c r="BI226" s="106">
        <f>IF(U226="nulová",N226,0)</f>
        <v>0</v>
      </c>
      <c r="BJ226" s="22" t="s">
        <v>83</v>
      </c>
      <c r="BK226" s="162">
        <f>ROUND(L226*K226,3)</f>
        <v>0</v>
      </c>
      <c r="BL226" s="22" t="s">
        <v>158</v>
      </c>
      <c r="BM226" s="22" t="s">
        <v>340</v>
      </c>
    </row>
    <row r="227" spans="2:65" s="10" customFormat="1" ht="29.85" customHeight="1">
      <c r="B227" s="144"/>
      <c r="D227" s="153" t="s">
        <v>124</v>
      </c>
      <c r="E227" s="153"/>
      <c r="F227" s="153"/>
      <c r="G227" s="153"/>
      <c r="H227" s="153"/>
      <c r="I227" s="153"/>
      <c r="J227" s="153"/>
      <c r="K227" s="153"/>
      <c r="L227" s="153"/>
      <c r="M227" s="153"/>
      <c r="N227" s="294">
        <f>BK227</f>
        <v>0</v>
      </c>
      <c r="O227" s="295"/>
      <c r="P227" s="295"/>
      <c r="Q227" s="295"/>
      <c r="R227" s="146"/>
      <c r="T227" s="147"/>
      <c r="W227" s="148">
        <f>SUM(W228:W248)</f>
        <v>0</v>
      </c>
      <c r="Y227" s="148">
        <f>SUM(Y228:Y248)</f>
        <v>3.2900400000000003</v>
      </c>
      <c r="AA227" s="149">
        <f>SUM(AA228:AA248)</f>
        <v>0</v>
      </c>
      <c r="AR227" s="150" t="s">
        <v>79</v>
      </c>
      <c r="AT227" s="151" t="s">
        <v>72</v>
      </c>
      <c r="AU227" s="151" t="s">
        <v>79</v>
      </c>
      <c r="AY227" s="150" t="s">
        <v>153</v>
      </c>
      <c r="BK227" s="152">
        <f>SUM(BK228:BK248)</f>
        <v>0</v>
      </c>
    </row>
    <row r="228" spans="2:65" s="1" customFormat="1" ht="38.25" customHeight="1">
      <c r="B228" s="127"/>
      <c r="C228" s="154" t="s">
        <v>341</v>
      </c>
      <c r="D228" s="154" t="s">
        <v>154</v>
      </c>
      <c r="E228" s="155" t="s">
        <v>342</v>
      </c>
      <c r="F228" s="273" t="s">
        <v>343</v>
      </c>
      <c r="G228" s="273"/>
      <c r="H228" s="273"/>
      <c r="I228" s="273"/>
      <c r="J228" s="156" t="s">
        <v>344</v>
      </c>
      <c r="K228" s="157">
        <v>0</v>
      </c>
      <c r="L228" s="274">
        <v>0</v>
      </c>
      <c r="M228" s="274"/>
      <c r="N228" s="275">
        <f>ROUND(L228*K228,3)</f>
        <v>0</v>
      </c>
      <c r="O228" s="275"/>
      <c r="P228" s="275"/>
      <c r="Q228" s="275"/>
      <c r="R228" s="130"/>
      <c r="T228" s="159" t="s">
        <v>5</v>
      </c>
      <c r="U228" s="44" t="s">
        <v>40</v>
      </c>
      <c r="W228" s="160">
        <f>V228*K228</f>
        <v>0</v>
      </c>
      <c r="X228" s="160">
        <v>9.9330000000000002E-2</v>
      </c>
      <c r="Y228" s="160">
        <f>X228*K228</f>
        <v>0</v>
      </c>
      <c r="Z228" s="160">
        <v>0</v>
      </c>
      <c r="AA228" s="161">
        <f>Z228*K228</f>
        <v>0</v>
      </c>
      <c r="AR228" s="22" t="s">
        <v>158</v>
      </c>
      <c r="AT228" s="22" t="s">
        <v>154</v>
      </c>
      <c r="AU228" s="22" t="s">
        <v>83</v>
      </c>
      <c r="AY228" s="22" t="s">
        <v>153</v>
      </c>
      <c r="BE228" s="106">
        <f>IF(U228="základná",N228,0)</f>
        <v>0</v>
      </c>
      <c r="BF228" s="106">
        <f>IF(U228="znížená",N228,0)</f>
        <v>0</v>
      </c>
      <c r="BG228" s="106">
        <f>IF(U228="zákl. prenesená",N228,0)</f>
        <v>0</v>
      </c>
      <c r="BH228" s="106">
        <f>IF(U228="zníž. prenesená",N228,0)</f>
        <v>0</v>
      </c>
      <c r="BI228" s="106">
        <f>IF(U228="nulová",N228,0)</f>
        <v>0</v>
      </c>
      <c r="BJ228" s="22" t="s">
        <v>83</v>
      </c>
      <c r="BK228" s="162">
        <f>ROUND(L228*K228,3)</f>
        <v>0</v>
      </c>
      <c r="BL228" s="22" t="s">
        <v>158</v>
      </c>
      <c r="BM228" s="22" t="s">
        <v>345</v>
      </c>
    </row>
    <row r="229" spans="2:65" s="11" customFormat="1" ht="25.5" customHeight="1">
      <c r="B229" s="163"/>
      <c r="E229" s="164" t="s">
        <v>5</v>
      </c>
      <c r="F229" s="276" t="s">
        <v>346</v>
      </c>
      <c r="G229" s="277"/>
      <c r="H229" s="277"/>
      <c r="I229" s="277"/>
      <c r="K229" s="165">
        <v>0</v>
      </c>
      <c r="R229" s="166"/>
      <c r="T229" s="167"/>
      <c r="AA229" s="168"/>
      <c r="AT229" s="164" t="s">
        <v>161</v>
      </c>
      <c r="AU229" s="164" t="s">
        <v>83</v>
      </c>
      <c r="AV229" s="11" t="s">
        <v>83</v>
      </c>
      <c r="AW229" s="11" t="s">
        <v>162</v>
      </c>
      <c r="AX229" s="11" t="s">
        <v>73</v>
      </c>
      <c r="AY229" s="164" t="s">
        <v>153</v>
      </c>
    </row>
    <row r="230" spans="2:65" s="11" customFormat="1" ht="25.5" customHeight="1">
      <c r="B230" s="163"/>
      <c r="E230" s="164" t="s">
        <v>5</v>
      </c>
      <c r="F230" s="280" t="s">
        <v>347</v>
      </c>
      <c r="G230" s="281"/>
      <c r="H230" s="281"/>
      <c r="I230" s="281"/>
      <c r="K230" s="165">
        <v>0</v>
      </c>
      <c r="R230" s="166"/>
      <c r="T230" s="167"/>
      <c r="AA230" s="168"/>
      <c r="AT230" s="164" t="s">
        <v>161</v>
      </c>
      <c r="AU230" s="164" t="s">
        <v>83</v>
      </c>
      <c r="AV230" s="11" t="s">
        <v>83</v>
      </c>
      <c r="AW230" s="11" t="s">
        <v>162</v>
      </c>
      <c r="AX230" s="11" t="s">
        <v>73</v>
      </c>
      <c r="AY230" s="164" t="s">
        <v>153</v>
      </c>
    </row>
    <row r="231" spans="2:65" s="13" customFormat="1" ht="16.5" customHeight="1">
      <c r="B231" s="174"/>
      <c r="E231" s="175" t="s">
        <v>5</v>
      </c>
      <c r="F231" s="282" t="s">
        <v>182</v>
      </c>
      <c r="G231" s="283"/>
      <c r="H231" s="283"/>
      <c r="I231" s="283"/>
      <c r="K231" s="176">
        <v>0</v>
      </c>
      <c r="R231" s="177"/>
      <c r="T231" s="178"/>
      <c r="AA231" s="179"/>
      <c r="AT231" s="175" t="s">
        <v>161</v>
      </c>
      <c r="AU231" s="175" t="s">
        <v>83</v>
      </c>
      <c r="AV231" s="13" t="s">
        <v>158</v>
      </c>
      <c r="AW231" s="13" t="s">
        <v>162</v>
      </c>
      <c r="AX231" s="13" t="s">
        <v>79</v>
      </c>
      <c r="AY231" s="175" t="s">
        <v>153</v>
      </c>
    </row>
    <row r="232" spans="2:65" s="1" customFormat="1" ht="16.5" customHeight="1">
      <c r="B232" s="127"/>
      <c r="C232" s="186" t="s">
        <v>348</v>
      </c>
      <c r="D232" s="186" t="s">
        <v>292</v>
      </c>
      <c r="E232" s="187" t="s">
        <v>349</v>
      </c>
      <c r="F232" s="291" t="s">
        <v>350</v>
      </c>
      <c r="G232" s="291"/>
      <c r="H232" s="291"/>
      <c r="I232" s="291"/>
      <c r="J232" s="188" t="s">
        <v>288</v>
      </c>
      <c r="K232" s="189">
        <v>0</v>
      </c>
      <c r="L232" s="292">
        <v>0</v>
      </c>
      <c r="M232" s="292"/>
      <c r="N232" s="293">
        <f>ROUND(L232*K232,3)</f>
        <v>0</v>
      </c>
      <c r="O232" s="275"/>
      <c r="P232" s="275"/>
      <c r="Q232" s="275"/>
      <c r="R232" s="130"/>
      <c r="T232" s="159" t="s">
        <v>5</v>
      </c>
      <c r="U232" s="44" t="s">
        <v>40</v>
      </c>
      <c r="W232" s="160">
        <f>V232*K232</f>
        <v>0</v>
      </c>
      <c r="X232" s="160">
        <v>2.3E-2</v>
      </c>
      <c r="Y232" s="160">
        <f>X232*K232</f>
        <v>0</v>
      </c>
      <c r="Z232" s="160">
        <v>0</v>
      </c>
      <c r="AA232" s="161">
        <f>Z232*K232</f>
        <v>0</v>
      </c>
      <c r="AR232" s="22" t="s">
        <v>195</v>
      </c>
      <c r="AT232" s="22" t="s">
        <v>292</v>
      </c>
      <c r="AU232" s="22" t="s">
        <v>83</v>
      </c>
      <c r="AY232" s="22" t="s">
        <v>153</v>
      </c>
      <c r="BE232" s="106">
        <f>IF(U232="základná",N232,0)</f>
        <v>0</v>
      </c>
      <c r="BF232" s="106">
        <f>IF(U232="znížená",N232,0)</f>
        <v>0</v>
      </c>
      <c r="BG232" s="106">
        <f>IF(U232="zákl. prenesená",N232,0)</f>
        <v>0</v>
      </c>
      <c r="BH232" s="106">
        <f>IF(U232="zníž. prenesená",N232,0)</f>
        <v>0</v>
      </c>
      <c r="BI232" s="106">
        <f>IF(U232="nulová",N232,0)</f>
        <v>0</v>
      </c>
      <c r="BJ232" s="22" t="s">
        <v>83</v>
      </c>
      <c r="BK232" s="162">
        <f>ROUND(L232*K232,3)</f>
        <v>0</v>
      </c>
      <c r="BL232" s="22" t="s">
        <v>158</v>
      </c>
      <c r="BM232" s="22" t="s">
        <v>351</v>
      </c>
    </row>
    <row r="233" spans="2:65" s="1" customFormat="1" ht="16.5" customHeight="1">
      <c r="B233" s="127"/>
      <c r="C233" s="195" t="s">
        <v>352</v>
      </c>
      <c r="D233" s="195" t="s">
        <v>154</v>
      </c>
      <c r="E233" s="196" t="s">
        <v>353</v>
      </c>
      <c r="F233" s="300" t="s">
        <v>354</v>
      </c>
      <c r="G233" s="300"/>
      <c r="H233" s="300"/>
      <c r="I233" s="300"/>
      <c r="J233" s="197" t="s">
        <v>288</v>
      </c>
      <c r="K233" s="199">
        <v>9</v>
      </c>
      <c r="L233" s="290"/>
      <c r="M233" s="290"/>
      <c r="N233" s="290">
        <f>ROUND(L233*K233,3)</f>
        <v>0</v>
      </c>
      <c r="O233" s="290"/>
      <c r="P233" s="290"/>
      <c r="Q233" s="290"/>
      <c r="R233" s="130"/>
      <c r="T233" s="159" t="s">
        <v>5</v>
      </c>
      <c r="U233" s="44" t="s">
        <v>40</v>
      </c>
      <c r="W233" s="160">
        <f>V233*K233</f>
        <v>0</v>
      </c>
      <c r="X233" s="160">
        <v>0.16556000000000001</v>
      </c>
      <c r="Y233" s="160">
        <f>X233*K233</f>
        <v>1.49004</v>
      </c>
      <c r="Z233" s="160">
        <v>0</v>
      </c>
      <c r="AA233" s="161">
        <f>Z233*K233</f>
        <v>0</v>
      </c>
      <c r="AR233" s="22" t="s">
        <v>158</v>
      </c>
      <c r="AT233" s="22" t="s">
        <v>154</v>
      </c>
      <c r="AU233" s="22" t="s">
        <v>83</v>
      </c>
      <c r="AY233" s="22" t="s">
        <v>153</v>
      </c>
      <c r="BE233" s="106">
        <f>IF(U233="základná",N233,0)</f>
        <v>0</v>
      </c>
      <c r="BF233" s="106">
        <f>IF(U233="znížená",N233,0)</f>
        <v>0</v>
      </c>
      <c r="BG233" s="106">
        <f>IF(U233="zákl. prenesená",N233,0)</f>
        <v>0</v>
      </c>
      <c r="BH233" s="106">
        <f>IF(U233="zníž. prenesená",N233,0)</f>
        <v>0</v>
      </c>
      <c r="BI233" s="106">
        <f>IF(U233="nulová",N233,0)</f>
        <v>0</v>
      </c>
      <c r="BJ233" s="22" t="s">
        <v>83</v>
      </c>
      <c r="BK233" s="162">
        <f>ROUND(L233*K233,3)</f>
        <v>0</v>
      </c>
      <c r="BL233" s="22" t="s">
        <v>158</v>
      </c>
      <c r="BM233" s="22" t="s">
        <v>355</v>
      </c>
    </row>
    <row r="234" spans="2:65" s="11" customFormat="1" ht="16.5" customHeight="1">
      <c r="B234" s="163"/>
      <c r="E234" s="164" t="s">
        <v>5</v>
      </c>
      <c r="F234" s="276" t="s">
        <v>356</v>
      </c>
      <c r="G234" s="277"/>
      <c r="H234" s="277"/>
      <c r="I234" s="277"/>
      <c r="K234" s="165">
        <v>9</v>
      </c>
      <c r="R234" s="166"/>
      <c r="T234" s="167"/>
      <c r="AA234" s="168"/>
      <c r="AT234" s="164" t="s">
        <v>161</v>
      </c>
      <c r="AU234" s="164" t="s">
        <v>83</v>
      </c>
      <c r="AV234" s="11" t="s">
        <v>83</v>
      </c>
      <c r="AW234" s="11" t="s">
        <v>162</v>
      </c>
      <c r="AX234" s="11" t="s">
        <v>79</v>
      </c>
      <c r="AY234" s="164" t="s">
        <v>153</v>
      </c>
    </row>
    <row r="235" spans="2:65" s="1" customFormat="1" ht="38.25" customHeight="1">
      <c r="B235" s="127"/>
      <c r="C235" s="200" t="s">
        <v>357</v>
      </c>
      <c r="D235" s="200" t="s">
        <v>292</v>
      </c>
      <c r="E235" s="201" t="s">
        <v>358</v>
      </c>
      <c r="F235" s="288" t="s">
        <v>359</v>
      </c>
      <c r="G235" s="288"/>
      <c r="H235" s="288"/>
      <c r="I235" s="288"/>
      <c r="J235" s="202" t="s">
        <v>288</v>
      </c>
      <c r="K235" s="203">
        <v>9</v>
      </c>
      <c r="L235" s="289"/>
      <c r="M235" s="289"/>
      <c r="N235" s="289">
        <f>ROUND(L235*K235,3)</f>
        <v>0</v>
      </c>
      <c r="O235" s="290"/>
      <c r="P235" s="290"/>
      <c r="Q235" s="290"/>
      <c r="R235" s="130"/>
      <c r="T235" s="159" t="s">
        <v>5</v>
      </c>
      <c r="U235" s="44" t="s">
        <v>40</v>
      </c>
      <c r="W235" s="160">
        <f>V235*K235</f>
        <v>0</v>
      </c>
      <c r="X235" s="160">
        <v>0.2</v>
      </c>
      <c r="Y235" s="160">
        <f>X235*K235</f>
        <v>1.8</v>
      </c>
      <c r="Z235" s="160">
        <v>0</v>
      </c>
      <c r="AA235" s="161">
        <f>Z235*K235</f>
        <v>0</v>
      </c>
      <c r="AR235" s="22" t="s">
        <v>195</v>
      </c>
      <c r="AT235" s="22" t="s">
        <v>292</v>
      </c>
      <c r="AU235" s="22" t="s">
        <v>83</v>
      </c>
      <c r="AY235" s="22" t="s">
        <v>153</v>
      </c>
      <c r="BE235" s="106">
        <f>IF(U235="základná",N235,0)</f>
        <v>0</v>
      </c>
      <c r="BF235" s="106">
        <f>IF(U235="znížená",N235,0)</f>
        <v>0</v>
      </c>
      <c r="BG235" s="106">
        <f>IF(U235="zákl. prenesená",N235,0)</f>
        <v>0</v>
      </c>
      <c r="BH235" s="106">
        <f>IF(U235="zníž. prenesená",N235,0)</f>
        <v>0</v>
      </c>
      <c r="BI235" s="106">
        <f>IF(U235="nulová",N235,0)</f>
        <v>0</v>
      </c>
      <c r="BJ235" s="22" t="s">
        <v>83</v>
      </c>
      <c r="BK235" s="162">
        <f>ROUND(L235*K235,3)</f>
        <v>0</v>
      </c>
      <c r="BL235" s="22" t="s">
        <v>158</v>
      </c>
      <c r="BM235" s="22" t="s">
        <v>360</v>
      </c>
    </row>
    <row r="236" spans="2:65" s="1" customFormat="1" ht="38.25" customHeight="1">
      <c r="B236" s="127"/>
      <c r="C236" s="154" t="s">
        <v>361</v>
      </c>
      <c r="D236" s="154" t="s">
        <v>154</v>
      </c>
      <c r="E236" s="155" t="s">
        <v>362</v>
      </c>
      <c r="F236" s="273" t="s">
        <v>363</v>
      </c>
      <c r="G236" s="273"/>
      <c r="H236" s="273"/>
      <c r="I236" s="273"/>
      <c r="J236" s="156" t="s">
        <v>344</v>
      </c>
      <c r="K236" s="157">
        <v>0</v>
      </c>
      <c r="L236" s="274">
        <v>0</v>
      </c>
      <c r="M236" s="274"/>
      <c r="N236" s="275">
        <f>ROUND(L236*K236,3)</f>
        <v>0</v>
      </c>
      <c r="O236" s="275"/>
      <c r="P236" s="275"/>
      <c r="Q236" s="275"/>
      <c r="R236" s="130"/>
      <c r="T236" s="159" t="s">
        <v>5</v>
      </c>
      <c r="U236" s="44" t="s">
        <v>40</v>
      </c>
      <c r="W236" s="160">
        <f>V236*K236</f>
        <v>0</v>
      </c>
      <c r="X236" s="160">
        <v>3.6299999999999999E-2</v>
      </c>
      <c r="Y236" s="160">
        <f>X236*K236</f>
        <v>0</v>
      </c>
      <c r="Z236" s="160">
        <v>0</v>
      </c>
      <c r="AA236" s="161">
        <f>Z236*K236</f>
        <v>0</v>
      </c>
      <c r="AR236" s="22" t="s">
        <v>158</v>
      </c>
      <c r="AT236" s="22" t="s">
        <v>154</v>
      </c>
      <c r="AU236" s="22" t="s">
        <v>83</v>
      </c>
      <c r="AY236" s="22" t="s">
        <v>153</v>
      </c>
      <c r="BE236" s="106">
        <f>IF(U236="základná",N236,0)</f>
        <v>0</v>
      </c>
      <c r="BF236" s="106">
        <f>IF(U236="znížená",N236,0)</f>
        <v>0</v>
      </c>
      <c r="BG236" s="106">
        <f>IF(U236="zákl. prenesená",N236,0)</f>
        <v>0</v>
      </c>
      <c r="BH236" s="106">
        <f>IF(U236="zníž. prenesená",N236,0)</f>
        <v>0</v>
      </c>
      <c r="BI236" s="106">
        <f>IF(U236="nulová",N236,0)</f>
        <v>0</v>
      </c>
      <c r="BJ236" s="22" t="s">
        <v>83</v>
      </c>
      <c r="BK236" s="162">
        <f>ROUND(L236*K236,3)</f>
        <v>0</v>
      </c>
      <c r="BL236" s="22" t="s">
        <v>158</v>
      </c>
      <c r="BM236" s="22" t="s">
        <v>364</v>
      </c>
    </row>
    <row r="237" spans="2:65" s="11" customFormat="1" ht="25.5" customHeight="1">
      <c r="B237" s="163"/>
      <c r="E237" s="164" t="s">
        <v>5</v>
      </c>
      <c r="F237" s="276" t="s">
        <v>365</v>
      </c>
      <c r="G237" s="277"/>
      <c r="H237" s="277"/>
      <c r="I237" s="277"/>
      <c r="K237" s="165">
        <v>0</v>
      </c>
      <c r="R237" s="166"/>
      <c r="T237" s="167"/>
      <c r="AA237" s="168"/>
      <c r="AT237" s="164" t="s">
        <v>161</v>
      </c>
      <c r="AU237" s="164" t="s">
        <v>83</v>
      </c>
      <c r="AV237" s="11" t="s">
        <v>83</v>
      </c>
      <c r="AW237" s="11" t="s">
        <v>162</v>
      </c>
      <c r="AX237" s="11" t="s">
        <v>79</v>
      </c>
      <c r="AY237" s="164" t="s">
        <v>153</v>
      </c>
    </row>
    <row r="238" spans="2:65" s="1" customFormat="1" ht="25.5" customHeight="1">
      <c r="B238" s="127"/>
      <c r="C238" s="154" t="s">
        <v>366</v>
      </c>
      <c r="D238" s="154" t="s">
        <v>154</v>
      </c>
      <c r="E238" s="155" t="s">
        <v>367</v>
      </c>
      <c r="F238" s="273" t="s">
        <v>368</v>
      </c>
      <c r="G238" s="273"/>
      <c r="H238" s="273"/>
      <c r="I238" s="273"/>
      <c r="J238" s="156" t="s">
        <v>344</v>
      </c>
      <c r="K238" s="157">
        <v>0</v>
      </c>
      <c r="L238" s="274">
        <v>0</v>
      </c>
      <c r="M238" s="274"/>
      <c r="N238" s="275">
        <f>ROUND(L238*K238,3)</f>
        <v>0</v>
      </c>
      <c r="O238" s="275"/>
      <c r="P238" s="275"/>
      <c r="Q238" s="275"/>
      <c r="R238" s="130"/>
      <c r="T238" s="159" t="s">
        <v>5</v>
      </c>
      <c r="U238" s="44" t="s">
        <v>40</v>
      </c>
      <c r="W238" s="160">
        <f>V238*K238</f>
        <v>0</v>
      </c>
      <c r="X238" s="160">
        <v>4.2520000000000002E-2</v>
      </c>
      <c r="Y238" s="160">
        <f>X238*K238</f>
        <v>0</v>
      </c>
      <c r="Z238" s="160">
        <v>0</v>
      </c>
      <c r="AA238" s="161">
        <f>Z238*K238</f>
        <v>0</v>
      </c>
      <c r="AR238" s="22" t="s">
        <v>158</v>
      </c>
      <c r="AT238" s="22" t="s">
        <v>154</v>
      </c>
      <c r="AU238" s="22" t="s">
        <v>83</v>
      </c>
      <c r="AY238" s="22" t="s">
        <v>153</v>
      </c>
      <c r="BE238" s="106">
        <f>IF(U238="základná",N238,0)</f>
        <v>0</v>
      </c>
      <c r="BF238" s="106">
        <f>IF(U238="znížená",N238,0)</f>
        <v>0</v>
      </c>
      <c r="BG238" s="106">
        <f>IF(U238="zákl. prenesená",N238,0)</f>
        <v>0</v>
      </c>
      <c r="BH238" s="106">
        <f>IF(U238="zníž. prenesená",N238,0)</f>
        <v>0</v>
      </c>
      <c r="BI238" s="106">
        <f>IF(U238="nulová",N238,0)</f>
        <v>0</v>
      </c>
      <c r="BJ238" s="22" t="s">
        <v>83</v>
      </c>
      <c r="BK238" s="162">
        <f>ROUND(L238*K238,3)</f>
        <v>0</v>
      </c>
      <c r="BL238" s="22" t="s">
        <v>158</v>
      </c>
      <c r="BM238" s="22" t="s">
        <v>369</v>
      </c>
    </row>
    <row r="239" spans="2:65" s="11" customFormat="1" ht="25.5" customHeight="1">
      <c r="B239" s="163"/>
      <c r="E239" s="164" t="s">
        <v>5</v>
      </c>
      <c r="F239" s="276" t="s">
        <v>370</v>
      </c>
      <c r="G239" s="277"/>
      <c r="H239" s="277"/>
      <c r="I239" s="277"/>
      <c r="K239" s="165">
        <v>0</v>
      </c>
      <c r="R239" s="166"/>
      <c r="T239" s="167"/>
      <c r="AA239" s="168"/>
      <c r="AT239" s="164" t="s">
        <v>161</v>
      </c>
      <c r="AU239" s="164" t="s">
        <v>83</v>
      </c>
      <c r="AV239" s="11" t="s">
        <v>83</v>
      </c>
      <c r="AW239" s="11" t="s">
        <v>162</v>
      </c>
      <c r="AX239" s="11" t="s">
        <v>79</v>
      </c>
      <c r="AY239" s="164" t="s">
        <v>153</v>
      </c>
    </row>
    <row r="240" spans="2:65" s="1" customFormat="1" ht="25.5" customHeight="1">
      <c r="B240" s="127"/>
      <c r="C240" s="154" t="s">
        <v>371</v>
      </c>
      <c r="D240" s="154" t="s">
        <v>154</v>
      </c>
      <c r="E240" s="155" t="s">
        <v>372</v>
      </c>
      <c r="F240" s="273" t="s">
        <v>373</v>
      </c>
      <c r="G240" s="273"/>
      <c r="H240" s="273"/>
      <c r="I240" s="273"/>
      <c r="J240" s="156" t="s">
        <v>282</v>
      </c>
      <c r="K240" s="157">
        <v>0</v>
      </c>
      <c r="L240" s="274">
        <v>0</v>
      </c>
      <c r="M240" s="274"/>
      <c r="N240" s="275">
        <f>ROUND(L240*K240,3)</f>
        <v>0</v>
      </c>
      <c r="O240" s="275"/>
      <c r="P240" s="275"/>
      <c r="Q240" s="275"/>
      <c r="R240" s="130"/>
      <c r="T240" s="159" t="s">
        <v>5</v>
      </c>
      <c r="U240" s="44" t="s">
        <v>40</v>
      </c>
      <c r="W240" s="160">
        <f>V240*K240</f>
        <v>0</v>
      </c>
      <c r="X240" s="160">
        <v>0</v>
      </c>
      <c r="Y240" s="160">
        <f>X240*K240</f>
        <v>0</v>
      </c>
      <c r="Z240" s="160">
        <v>0</v>
      </c>
      <c r="AA240" s="161">
        <f>Z240*K240</f>
        <v>0</v>
      </c>
      <c r="AR240" s="22" t="s">
        <v>158</v>
      </c>
      <c r="AT240" s="22" t="s">
        <v>154</v>
      </c>
      <c r="AU240" s="22" t="s">
        <v>83</v>
      </c>
      <c r="AY240" s="22" t="s">
        <v>153</v>
      </c>
      <c r="BE240" s="106">
        <f>IF(U240="základná",N240,0)</f>
        <v>0</v>
      </c>
      <c r="BF240" s="106">
        <f>IF(U240="znížená",N240,0)</f>
        <v>0</v>
      </c>
      <c r="BG240" s="106">
        <f>IF(U240="zákl. prenesená",N240,0)</f>
        <v>0</v>
      </c>
      <c r="BH240" s="106">
        <f>IF(U240="zníž. prenesená",N240,0)</f>
        <v>0</v>
      </c>
      <c r="BI240" s="106">
        <f>IF(U240="nulová",N240,0)</f>
        <v>0</v>
      </c>
      <c r="BJ240" s="22" t="s">
        <v>83</v>
      </c>
      <c r="BK240" s="162">
        <f>ROUND(L240*K240,3)</f>
        <v>0</v>
      </c>
      <c r="BL240" s="22" t="s">
        <v>158</v>
      </c>
      <c r="BM240" s="22" t="s">
        <v>374</v>
      </c>
    </row>
    <row r="241" spans="2:65" s="1" customFormat="1" ht="25.5" customHeight="1">
      <c r="B241" s="127"/>
      <c r="C241" s="154" t="s">
        <v>375</v>
      </c>
      <c r="D241" s="154" t="s">
        <v>154</v>
      </c>
      <c r="E241" s="155" t="s">
        <v>376</v>
      </c>
      <c r="F241" s="273" t="s">
        <v>377</v>
      </c>
      <c r="G241" s="273"/>
      <c r="H241" s="273"/>
      <c r="I241" s="273"/>
      <c r="J241" s="156" t="s">
        <v>282</v>
      </c>
      <c r="K241" s="157">
        <v>0</v>
      </c>
      <c r="L241" s="274">
        <v>0</v>
      </c>
      <c r="M241" s="274"/>
      <c r="N241" s="275">
        <f>ROUND(L241*K241,3)</f>
        <v>0</v>
      </c>
      <c r="O241" s="275"/>
      <c r="P241" s="275"/>
      <c r="Q241" s="275"/>
      <c r="R241" s="130"/>
      <c r="T241" s="159" t="s">
        <v>5</v>
      </c>
      <c r="U241" s="44" t="s">
        <v>40</v>
      </c>
      <c r="W241" s="160">
        <f>V241*K241</f>
        <v>0</v>
      </c>
      <c r="X241" s="160">
        <v>0</v>
      </c>
      <c r="Y241" s="160">
        <f>X241*K241</f>
        <v>0</v>
      </c>
      <c r="Z241" s="160">
        <v>0</v>
      </c>
      <c r="AA241" s="161">
        <f>Z241*K241</f>
        <v>0</v>
      </c>
      <c r="AR241" s="22" t="s">
        <v>158</v>
      </c>
      <c r="AT241" s="22" t="s">
        <v>154</v>
      </c>
      <c r="AU241" s="22" t="s">
        <v>83</v>
      </c>
      <c r="AY241" s="22" t="s">
        <v>153</v>
      </c>
      <c r="BE241" s="106">
        <f>IF(U241="základná",N241,0)</f>
        <v>0</v>
      </c>
      <c r="BF241" s="106">
        <f>IF(U241="znížená",N241,0)</f>
        <v>0</v>
      </c>
      <c r="BG241" s="106">
        <f>IF(U241="zákl. prenesená",N241,0)</f>
        <v>0</v>
      </c>
      <c r="BH241" s="106">
        <f>IF(U241="zníž. prenesená",N241,0)</f>
        <v>0</v>
      </c>
      <c r="BI241" s="106">
        <f>IF(U241="nulová",N241,0)</f>
        <v>0</v>
      </c>
      <c r="BJ241" s="22" t="s">
        <v>83</v>
      </c>
      <c r="BK241" s="162">
        <f>ROUND(L241*K241,3)</f>
        <v>0</v>
      </c>
      <c r="BL241" s="22" t="s">
        <v>158</v>
      </c>
      <c r="BM241" s="22" t="s">
        <v>378</v>
      </c>
    </row>
    <row r="242" spans="2:65" s="1" customFormat="1" ht="25.5" customHeight="1">
      <c r="B242" s="127"/>
      <c r="C242" s="154" t="s">
        <v>379</v>
      </c>
      <c r="D242" s="154" t="s">
        <v>154</v>
      </c>
      <c r="E242" s="155" t="s">
        <v>380</v>
      </c>
      <c r="F242" s="273" t="s">
        <v>381</v>
      </c>
      <c r="G242" s="273"/>
      <c r="H242" s="273"/>
      <c r="I242" s="273"/>
      <c r="J242" s="156" t="s">
        <v>282</v>
      </c>
      <c r="K242" s="157">
        <v>0</v>
      </c>
      <c r="L242" s="274">
        <v>0</v>
      </c>
      <c r="M242" s="274"/>
      <c r="N242" s="275">
        <f>ROUND(L242*K242,3)</f>
        <v>0</v>
      </c>
      <c r="O242" s="275"/>
      <c r="P242" s="275"/>
      <c r="Q242" s="275"/>
      <c r="R242" s="130"/>
      <c r="T242" s="159" t="s">
        <v>5</v>
      </c>
      <c r="U242" s="44" t="s">
        <v>40</v>
      </c>
      <c r="W242" s="160">
        <f>V242*K242</f>
        <v>0</v>
      </c>
      <c r="X242" s="160">
        <v>0</v>
      </c>
      <c r="Y242" s="160">
        <f>X242*K242</f>
        <v>0</v>
      </c>
      <c r="Z242" s="160">
        <v>0</v>
      </c>
      <c r="AA242" s="161">
        <f>Z242*K242</f>
        <v>0</v>
      </c>
      <c r="AR242" s="22" t="s">
        <v>158</v>
      </c>
      <c r="AT242" s="22" t="s">
        <v>154</v>
      </c>
      <c r="AU242" s="22" t="s">
        <v>83</v>
      </c>
      <c r="AY242" s="22" t="s">
        <v>153</v>
      </c>
      <c r="BE242" s="106">
        <f>IF(U242="základná",N242,0)</f>
        <v>0</v>
      </c>
      <c r="BF242" s="106">
        <f>IF(U242="znížená",N242,0)</f>
        <v>0</v>
      </c>
      <c r="BG242" s="106">
        <f>IF(U242="zákl. prenesená",N242,0)</f>
        <v>0</v>
      </c>
      <c r="BH242" s="106">
        <f>IF(U242="zníž. prenesená",N242,0)</f>
        <v>0</v>
      </c>
      <c r="BI242" s="106">
        <f>IF(U242="nulová",N242,0)</f>
        <v>0</v>
      </c>
      <c r="BJ242" s="22" t="s">
        <v>83</v>
      </c>
      <c r="BK242" s="162">
        <f>ROUND(L242*K242,3)</f>
        <v>0</v>
      </c>
      <c r="BL242" s="22" t="s">
        <v>158</v>
      </c>
      <c r="BM242" s="22" t="s">
        <v>382</v>
      </c>
    </row>
    <row r="243" spans="2:65" s="1" customFormat="1" ht="25.5" customHeight="1">
      <c r="B243" s="127"/>
      <c r="C243" s="154" t="s">
        <v>383</v>
      </c>
      <c r="D243" s="154" t="s">
        <v>154</v>
      </c>
      <c r="E243" s="155" t="s">
        <v>384</v>
      </c>
      <c r="F243" s="273" t="s">
        <v>385</v>
      </c>
      <c r="G243" s="273"/>
      <c r="H243" s="273"/>
      <c r="I243" s="273"/>
      <c r="J243" s="156" t="s">
        <v>282</v>
      </c>
      <c r="K243" s="157">
        <v>0</v>
      </c>
      <c r="L243" s="274">
        <v>0</v>
      </c>
      <c r="M243" s="274"/>
      <c r="N243" s="275">
        <f>ROUND(L243*K243,3)</f>
        <v>0</v>
      </c>
      <c r="O243" s="275"/>
      <c r="P243" s="275"/>
      <c r="Q243" s="275"/>
      <c r="R243" s="130"/>
      <c r="T243" s="159" t="s">
        <v>5</v>
      </c>
      <c r="U243" s="44" t="s">
        <v>40</v>
      </c>
      <c r="W243" s="160">
        <f>V243*K243</f>
        <v>0</v>
      </c>
      <c r="X243" s="160">
        <v>0</v>
      </c>
      <c r="Y243" s="160">
        <f>X243*K243</f>
        <v>0</v>
      </c>
      <c r="Z243" s="160">
        <v>0</v>
      </c>
      <c r="AA243" s="161">
        <f>Z243*K243</f>
        <v>0</v>
      </c>
      <c r="AR243" s="22" t="s">
        <v>158</v>
      </c>
      <c r="AT243" s="22" t="s">
        <v>154</v>
      </c>
      <c r="AU243" s="22" t="s">
        <v>83</v>
      </c>
      <c r="AY243" s="22" t="s">
        <v>153</v>
      </c>
      <c r="BE243" s="106">
        <f>IF(U243="základná",N243,0)</f>
        <v>0</v>
      </c>
      <c r="BF243" s="106">
        <f>IF(U243="znížená",N243,0)</f>
        <v>0</v>
      </c>
      <c r="BG243" s="106">
        <f>IF(U243="zákl. prenesená",N243,0)</f>
        <v>0</v>
      </c>
      <c r="BH243" s="106">
        <f>IF(U243="zníž. prenesená",N243,0)</f>
        <v>0</v>
      </c>
      <c r="BI243" s="106">
        <f>IF(U243="nulová",N243,0)</f>
        <v>0</v>
      </c>
      <c r="BJ243" s="22" t="s">
        <v>83</v>
      </c>
      <c r="BK243" s="162">
        <f>ROUND(L243*K243,3)</f>
        <v>0</v>
      </c>
      <c r="BL243" s="22" t="s">
        <v>158</v>
      </c>
      <c r="BM243" s="22" t="s">
        <v>386</v>
      </c>
    </row>
    <row r="244" spans="2:65" s="11" customFormat="1" ht="25.5" customHeight="1">
      <c r="B244" s="163"/>
      <c r="E244" s="164" t="s">
        <v>5</v>
      </c>
      <c r="F244" s="276" t="s">
        <v>387</v>
      </c>
      <c r="G244" s="277"/>
      <c r="H244" s="277"/>
      <c r="I244" s="277"/>
      <c r="K244" s="165">
        <v>0</v>
      </c>
      <c r="R244" s="166"/>
      <c r="T244" s="167"/>
      <c r="AA244" s="168"/>
      <c r="AT244" s="164" t="s">
        <v>161</v>
      </c>
      <c r="AU244" s="164" t="s">
        <v>83</v>
      </c>
      <c r="AV244" s="11" t="s">
        <v>83</v>
      </c>
      <c r="AW244" s="11" t="s">
        <v>162</v>
      </c>
      <c r="AX244" s="11" t="s">
        <v>73</v>
      </c>
      <c r="AY244" s="164" t="s">
        <v>153</v>
      </c>
    </row>
    <row r="245" spans="2:65" s="11" customFormat="1" ht="25.5" customHeight="1">
      <c r="B245" s="163"/>
      <c r="E245" s="164" t="s">
        <v>5</v>
      </c>
      <c r="F245" s="280" t="s">
        <v>388</v>
      </c>
      <c r="G245" s="281"/>
      <c r="H245" s="281"/>
      <c r="I245" s="281"/>
      <c r="K245" s="165">
        <v>0</v>
      </c>
      <c r="R245" s="166"/>
      <c r="T245" s="167"/>
      <c r="AA245" s="168"/>
      <c r="AT245" s="164" t="s">
        <v>161</v>
      </c>
      <c r="AU245" s="164" t="s">
        <v>83</v>
      </c>
      <c r="AV245" s="11" t="s">
        <v>83</v>
      </c>
      <c r="AW245" s="11" t="s">
        <v>162</v>
      </c>
      <c r="AX245" s="11" t="s">
        <v>73</v>
      </c>
      <c r="AY245" s="164" t="s">
        <v>153</v>
      </c>
    </row>
    <row r="246" spans="2:65" s="13" customFormat="1" ht="16.5" customHeight="1">
      <c r="B246" s="174"/>
      <c r="E246" s="175" t="s">
        <v>5</v>
      </c>
      <c r="F246" s="282" t="s">
        <v>182</v>
      </c>
      <c r="G246" s="283"/>
      <c r="H246" s="283"/>
      <c r="I246" s="283"/>
      <c r="K246" s="176">
        <v>0</v>
      </c>
      <c r="R246" s="177"/>
      <c r="T246" s="178"/>
      <c r="AA246" s="179"/>
      <c r="AT246" s="175" t="s">
        <v>161</v>
      </c>
      <c r="AU246" s="175" t="s">
        <v>83</v>
      </c>
      <c r="AV246" s="13" t="s">
        <v>158</v>
      </c>
      <c r="AW246" s="13" t="s">
        <v>162</v>
      </c>
      <c r="AX246" s="13" t="s">
        <v>79</v>
      </c>
      <c r="AY246" s="175" t="s">
        <v>153</v>
      </c>
    </row>
    <row r="247" spans="2:65" s="1" customFormat="1" ht="38.25" customHeight="1">
      <c r="B247" s="127"/>
      <c r="C247" s="154" t="s">
        <v>389</v>
      </c>
      <c r="D247" s="154" t="s">
        <v>154</v>
      </c>
      <c r="E247" s="155" t="s">
        <v>390</v>
      </c>
      <c r="F247" s="273" t="s">
        <v>391</v>
      </c>
      <c r="G247" s="273"/>
      <c r="H247" s="273"/>
      <c r="I247" s="273"/>
      <c r="J247" s="156" t="s">
        <v>282</v>
      </c>
      <c r="K247" s="157">
        <v>0</v>
      </c>
      <c r="L247" s="274">
        <v>0</v>
      </c>
      <c r="M247" s="274"/>
      <c r="N247" s="275">
        <f>ROUND(L247*K247,3)</f>
        <v>0</v>
      </c>
      <c r="O247" s="275"/>
      <c r="P247" s="275"/>
      <c r="Q247" s="275"/>
      <c r="R247" s="130"/>
      <c r="T247" s="159" t="s">
        <v>5</v>
      </c>
      <c r="U247" s="44" t="s">
        <v>40</v>
      </c>
      <c r="W247" s="160">
        <f>V247*K247</f>
        <v>0</v>
      </c>
      <c r="X247" s="160">
        <v>0</v>
      </c>
      <c r="Y247" s="160">
        <f>X247*K247</f>
        <v>0</v>
      </c>
      <c r="Z247" s="160">
        <v>0</v>
      </c>
      <c r="AA247" s="161">
        <f>Z247*K247</f>
        <v>0</v>
      </c>
      <c r="AR247" s="22" t="s">
        <v>158</v>
      </c>
      <c r="AT247" s="22" t="s">
        <v>154</v>
      </c>
      <c r="AU247" s="22" t="s">
        <v>83</v>
      </c>
      <c r="AY247" s="22" t="s">
        <v>153</v>
      </c>
      <c r="BE247" s="106">
        <f>IF(U247="základná",N247,0)</f>
        <v>0</v>
      </c>
      <c r="BF247" s="106">
        <f>IF(U247="znížená",N247,0)</f>
        <v>0</v>
      </c>
      <c r="BG247" s="106">
        <f>IF(U247="zákl. prenesená",N247,0)</f>
        <v>0</v>
      </c>
      <c r="BH247" s="106">
        <f>IF(U247="zníž. prenesená",N247,0)</f>
        <v>0</v>
      </c>
      <c r="BI247" s="106">
        <f>IF(U247="nulová",N247,0)</f>
        <v>0</v>
      </c>
      <c r="BJ247" s="22" t="s">
        <v>83</v>
      </c>
      <c r="BK247" s="162">
        <f>ROUND(L247*K247,3)</f>
        <v>0</v>
      </c>
      <c r="BL247" s="22" t="s">
        <v>158</v>
      </c>
      <c r="BM247" s="22" t="s">
        <v>392</v>
      </c>
    </row>
    <row r="248" spans="2:65" s="11" customFormat="1" ht="25.5" customHeight="1">
      <c r="B248" s="163"/>
      <c r="E248" s="164" t="s">
        <v>5</v>
      </c>
      <c r="F248" s="276" t="s">
        <v>393</v>
      </c>
      <c r="G248" s="277"/>
      <c r="H248" s="277"/>
      <c r="I248" s="277"/>
      <c r="K248" s="165">
        <v>0</v>
      </c>
      <c r="R248" s="166"/>
      <c r="T248" s="167"/>
      <c r="AA248" s="168"/>
      <c r="AT248" s="164" t="s">
        <v>161</v>
      </c>
      <c r="AU248" s="164" t="s">
        <v>83</v>
      </c>
      <c r="AV248" s="11" t="s">
        <v>83</v>
      </c>
      <c r="AW248" s="11" t="s">
        <v>162</v>
      </c>
      <c r="AX248" s="11" t="s">
        <v>79</v>
      </c>
      <c r="AY248" s="164" t="s">
        <v>153</v>
      </c>
    </row>
    <row r="249" spans="2:65" s="10" customFormat="1" ht="29.85" customHeight="1">
      <c r="B249" s="144"/>
      <c r="D249" s="153" t="s">
        <v>125</v>
      </c>
      <c r="E249" s="153"/>
      <c r="F249" s="153"/>
      <c r="G249" s="153"/>
      <c r="H249" s="153"/>
      <c r="I249" s="153"/>
      <c r="J249" s="153"/>
      <c r="K249" s="153"/>
      <c r="L249" s="153"/>
      <c r="M249" s="153"/>
      <c r="N249" s="298">
        <f>BK249</f>
        <v>0</v>
      </c>
      <c r="O249" s="299"/>
      <c r="P249" s="299"/>
      <c r="Q249" s="299"/>
      <c r="R249" s="146"/>
      <c r="T249" s="147"/>
      <c r="W249" s="148">
        <f>W250</f>
        <v>0</v>
      </c>
      <c r="Y249" s="148">
        <f>Y250</f>
        <v>0</v>
      </c>
      <c r="AA249" s="149">
        <f>AA250</f>
        <v>0</v>
      </c>
      <c r="AR249" s="150" t="s">
        <v>79</v>
      </c>
      <c r="AT249" s="151" t="s">
        <v>72</v>
      </c>
      <c r="AU249" s="151" t="s">
        <v>79</v>
      </c>
      <c r="AY249" s="150" t="s">
        <v>153</v>
      </c>
      <c r="BK249" s="152">
        <f>BK250</f>
        <v>0</v>
      </c>
    </row>
    <row r="250" spans="2:65" s="1" customFormat="1" ht="38.25" customHeight="1">
      <c r="B250" s="127"/>
      <c r="C250" s="154" t="s">
        <v>394</v>
      </c>
      <c r="D250" s="154" t="s">
        <v>154</v>
      </c>
      <c r="E250" s="155" t="s">
        <v>395</v>
      </c>
      <c r="F250" s="273" t="s">
        <v>396</v>
      </c>
      <c r="G250" s="273"/>
      <c r="H250" s="273"/>
      <c r="I250" s="273"/>
      <c r="J250" s="156" t="s">
        <v>282</v>
      </c>
      <c r="K250" s="157">
        <v>0</v>
      </c>
      <c r="L250" s="274">
        <v>0</v>
      </c>
      <c r="M250" s="274"/>
      <c r="N250" s="275">
        <f>ROUND(L250*K250,3)</f>
        <v>0</v>
      </c>
      <c r="O250" s="275"/>
      <c r="P250" s="275"/>
      <c r="Q250" s="275"/>
      <c r="R250" s="130"/>
      <c r="T250" s="159" t="s">
        <v>5</v>
      </c>
      <c r="U250" s="44" t="s">
        <v>40</v>
      </c>
      <c r="W250" s="160">
        <f>V250*K250</f>
        <v>0</v>
      </c>
      <c r="X250" s="160">
        <v>0</v>
      </c>
      <c r="Y250" s="160">
        <f>X250*K250</f>
        <v>0</v>
      </c>
      <c r="Z250" s="160">
        <v>0</v>
      </c>
      <c r="AA250" s="161">
        <f>Z250*K250</f>
        <v>0</v>
      </c>
      <c r="AR250" s="22" t="s">
        <v>158</v>
      </c>
      <c r="AT250" s="22" t="s">
        <v>154</v>
      </c>
      <c r="AU250" s="22" t="s">
        <v>83</v>
      </c>
      <c r="AY250" s="22" t="s">
        <v>153</v>
      </c>
      <c r="BE250" s="106">
        <f>IF(U250="základná",N250,0)</f>
        <v>0</v>
      </c>
      <c r="BF250" s="106">
        <f>IF(U250="znížená",N250,0)</f>
        <v>0</v>
      </c>
      <c r="BG250" s="106">
        <f>IF(U250="zákl. prenesená",N250,0)</f>
        <v>0</v>
      </c>
      <c r="BH250" s="106">
        <f>IF(U250="zníž. prenesená",N250,0)</f>
        <v>0</v>
      </c>
      <c r="BI250" s="106">
        <f>IF(U250="nulová",N250,0)</f>
        <v>0</v>
      </c>
      <c r="BJ250" s="22" t="s">
        <v>83</v>
      </c>
      <c r="BK250" s="162">
        <f>ROUND(L250*K250,3)</f>
        <v>0</v>
      </c>
      <c r="BL250" s="22" t="s">
        <v>158</v>
      </c>
      <c r="BM250" s="22" t="s">
        <v>397</v>
      </c>
    </row>
    <row r="251" spans="2:65" s="10" customFormat="1" ht="37.35" customHeight="1">
      <c r="B251" s="144"/>
      <c r="D251" s="145" t="s">
        <v>126</v>
      </c>
      <c r="E251" s="145"/>
      <c r="F251" s="145"/>
      <c r="G251" s="145"/>
      <c r="H251" s="145"/>
      <c r="I251" s="145"/>
      <c r="J251" s="145"/>
      <c r="K251" s="145"/>
      <c r="L251" s="145"/>
      <c r="M251" s="145"/>
      <c r="N251" s="296">
        <f>BK251</f>
        <v>0</v>
      </c>
      <c r="O251" s="297"/>
      <c r="P251" s="297"/>
      <c r="Q251" s="297"/>
      <c r="R251" s="146"/>
      <c r="T251" s="147"/>
      <c r="W251" s="148">
        <f>W252+W259</f>
        <v>0</v>
      </c>
      <c r="Y251" s="148">
        <f>Y252+Y259</f>
        <v>324.91188</v>
      </c>
      <c r="AA251" s="149">
        <f>AA252+AA259</f>
        <v>0</v>
      </c>
      <c r="AR251" s="150" t="s">
        <v>83</v>
      </c>
      <c r="AT251" s="151" t="s">
        <v>72</v>
      </c>
      <c r="AU251" s="151" t="s">
        <v>73</v>
      </c>
      <c r="AY251" s="150" t="s">
        <v>153</v>
      </c>
      <c r="BK251" s="152">
        <f>BK252+BK259</f>
        <v>0</v>
      </c>
    </row>
    <row r="252" spans="2:65" s="10" customFormat="1" ht="19.899999999999999" customHeight="1">
      <c r="B252" s="144"/>
      <c r="D252" s="153" t="s">
        <v>127</v>
      </c>
      <c r="E252" s="153"/>
      <c r="F252" s="153"/>
      <c r="G252" s="153"/>
      <c r="H252" s="153"/>
      <c r="I252" s="153"/>
      <c r="J252" s="153"/>
      <c r="K252" s="153"/>
      <c r="L252" s="153"/>
      <c r="M252" s="153"/>
      <c r="N252" s="298">
        <f>BK252</f>
        <v>0</v>
      </c>
      <c r="O252" s="299"/>
      <c r="P252" s="299"/>
      <c r="Q252" s="299"/>
      <c r="R252" s="146"/>
      <c r="T252" s="147"/>
      <c r="W252" s="148">
        <f>SUM(W253:W258)</f>
        <v>0</v>
      </c>
      <c r="Y252" s="148">
        <f>SUM(Y253:Y258)</f>
        <v>0</v>
      </c>
      <c r="AA252" s="149">
        <f>SUM(AA253:AA258)</f>
        <v>0</v>
      </c>
      <c r="AR252" s="150" t="s">
        <v>83</v>
      </c>
      <c r="AT252" s="151" t="s">
        <v>72</v>
      </c>
      <c r="AU252" s="151" t="s">
        <v>79</v>
      </c>
      <c r="AY252" s="150" t="s">
        <v>153</v>
      </c>
      <c r="BK252" s="152">
        <f>SUM(BK253:BK258)</f>
        <v>0</v>
      </c>
    </row>
    <row r="253" spans="2:65" s="1" customFormat="1" ht="25.5" customHeight="1">
      <c r="B253" s="127"/>
      <c r="C253" s="154" t="s">
        <v>398</v>
      </c>
      <c r="D253" s="154" t="s">
        <v>154</v>
      </c>
      <c r="E253" s="155" t="s">
        <v>399</v>
      </c>
      <c r="F253" s="273" t="s">
        <v>400</v>
      </c>
      <c r="G253" s="273"/>
      <c r="H253" s="273"/>
      <c r="I253" s="273"/>
      <c r="J253" s="156" t="s">
        <v>157</v>
      </c>
      <c r="K253" s="157">
        <v>0</v>
      </c>
      <c r="L253" s="274">
        <v>0</v>
      </c>
      <c r="M253" s="274"/>
      <c r="N253" s="275">
        <f>ROUND(L253*K253,3)</f>
        <v>0</v>
      </c>
      <c r="O253" s="275"/>
      <c r="P253" s="275"/>
      <c r="Q253" s="275"/>
      <c r="R253" s="130"/>
      <c r="T253" s="159" t="s">
        <v>5</v>
      </c>
      <c r="U253" s="44" t="s">
        <v>40</v>
      </c>
      <c r="W253" s="160">
        <f>V253*K253</f>
        <v>0</v>
      </c>
      <c r="X253" s="160">
        <v>3.2000000000000003E-4</v>
      </c>
      <c r="Y253" s="160">
        <f>X253*K253</f>
        <v>0</v>
      </c>
      <c r="Z253" s="160">
        <v>0</v>
      </c>
      <c r="AA253" s="161">
        <f>Z253*K253</f>
        <v>0</v>
      </c>
      <c r="AR253" s="22" t="s">
        <v>235</v>
      </c>
      <c r="AT253" s="22" t="s">
        <v>154</v>
      </c>
      <c r="AU253" s="22" t="s">
        <v>83</v>
      </c>
      <c r="AY253" s="22" t="s">
        <v>153</v>
      </c>
      <c r="BE253" s="106">
        <f>IF(U253="základná",N253,0)</f>
        <v>0</v>
      </c>
      <c r="BF253" s="106">
        <f>IF(U253="znížená",N253,0)</f>
        <v>0</v>
      </c>
      <c r="BG253" s="106">
        <f>IF(U253="zákl. prenesená",N253,0)</f>
        <v>0</v>
      </c>
      <c r="BH253" s="106">
        <f>IF(U253="zníž. prenesená",N253,0)</f>
        <v>0</v>
      </c>
      <c r="BI253" s="106">
        <f>IF(U253="nulová",N253,0)</f>
        <v>0</v>
      </c>
      <c r="BJ253" s="22" t="s">
        <v>83</v>
      </c>
      <c r="BK253" s="162">
        <f>ROUND(L253*K253,3)</f>
        <v>0</v>
      </c>
      <c r="BL253" s="22" t="s">
        <v>235</v>
      </c>
      <c r="BM253" s="22" t="s">
        <v>401</v>
      </c>
    </row>
    <row r="254" spans="2:65" s="11" customFormat="1" ht="25.5" customHeight="1">
      <c r="B254" s="163"/>
      <c r="E254" s="164" t="s">
        <v>5</v>
      </c>
      <c r="F254" s="276" t="s">
        <v>402</v>
      </c>
      <c r="G254" s="277"/>
      <c r="H254" s="277"/>
      <c r="I254" s="277"/>
      <c r="K254" s="165">
        <v>0</v>
      </c>
      <c r="R254" s="166"/>
      <c r="T254" s="167"/>
      <c r="AA254" s="168"/>
      <c r="AT254" s="164" t="s">
        <v>161</v>
      </c>
      <c r="AU254" s="164" t="s">
        <v>83</v>
      </c>
      <c r="AV254" s="11" t="s">
        <v>83</v>
      </c>
      <c r="AW254" s="11" t="s">
        <v>162</v>
      </c>
      <c r="AX254" s="11" t="s">
        <v>73</v>
      </c>
      <c r="AY254" s="164" t="s">
        <v>153</v>
      </c>
    </row>
    <row r="255" spans="2:65" s="11" customFormat="1" ht="25.5" customHeight="1">
      <c r="B255" s="163"/>
      <c r="E255" s="164" t="s">
        <v>5</v>
      </c>
      <c r="F255" s="280" t="s">
        <v>403</v>
      </c>
      <c r="G255" s="281"/>
      <c r="H255" s="281"/>
      <c r="I255" s="281"/>
      <c r="K255" s="165">
        <v>0</v>
      </c>
      <c r="R255" s="166"/>
      <c r="T255" s="167"/>
      <c r="AA255" s="168"/>
      <c r="AT255" s="164" t="s">
        <v>161</v>
      </c>
      <c r="AU255" s="164" t="s">
        <v>83</v>
      </c>
      <c r="AV255" s="11" t="s">
        <v>83</v>
      </c>
      <c r="AW255" s="11" t="s">
        <v>162</v>
      </c>
      <c r="AX255" s="11" t="s">
        <v>73</v>
      </c>
      <c r="AY255" s="164" t="s">
        <v>153</v>
      </c>
    </row>
    <row r="256" spans="2:65" s="13" customFormat="1" ht="16.5" customHeight="1">
      <c r="B256" s="174"/>
      <c r="E256" s="175" t="s">
        <v>5</v>
      </c>
      <c r="F256" s="282" t="s">
        <v>182</v>
      </c>
      <c r="G256" s="283"/>
      <c r="H256" s="283"/>
      <c r="I256" s="283"/>
      <c r="K256" s="176">
        <v>0</v>
      </c>
      <c r="R256" s="177"/>
      <c r="T256" s="178"/>
      <c r="AA256" s="179"/>
      <c r="AT256" s="175" t="s">
        <v>161</v>
      </c>
      <c r="AU256" s="175" t="s">
        <v>83</v>
      </c>
      <c r="AV256" s="13" t="s">
        <v>158</v>
      </c>
      <c r="AW256" s="13" t="s">
        <v>162</v>
      </c>
      <c r="AX256" s="13" t="s">
        <v>79</v>
      </c>
      <c r="AY256" s="175" t="s">
        <v>153</v>
      </c>
    </row>
    <row r="257" spans="2:65" s="1" customFormat="1" ht="25.5" customHeight="1">
      <c r="B257" s="127"/>
      <c r="C257" s="186" t="s">
        <v>404</v>
      </c>
      <c r="D257" s="186" t="s">
        <v>292</v>
      </c>
      <c r="E257" s="187" t="s">
        <v>405</v>
      </c>
      <c r="F257" s="291" t="s">
        <v>406</v>
      </c>
      <c r="G257" s="291"/>
      <c r="H257" s="291"/>
      <c r="I257" s="291"/>
      <c r="J257" s="188" t="s">
        <v>407</v>
      </c>
      <c r="K257" s="189">
        <v>0</v>
      </c>
      <c r="L257" s="292">
        <v>0</v>
      </c>
      <c r="M257" s="292"/>
      <c r="N257" s="293">
        <f>ROUND(L257*K257,3)</f>
        <v>0</v>
      </c>
      <c r="O257" s="275"/>
      <c r="P257" s="275"/>
      <c r="Q257" s="275"/>
      <c r="R257" s="130"/>
      <c r="T257" s="159" t="s">
        <v>5</v>
      </c>
      <c r="U257" s="44" t="s">
        <v>40</v>
      </c>
      <c r="W257" s="160">
        <f>V257*K257</f>
        <v>0</v>
      </c>
      <c r="X257" s="160">
        <v>8.9999999999999998E-4</v>
      </c>
      <c r="Y257" s="160">
        <f>X257*K257</f>
        <v>0</v>
      </c>
      <c r="Z257" s="160">
        <v>0</v>
      </c>
      <c r="AA257" s="161">
        <f>Z257*K257</f>
        <v>0</v>
      </c>
      <c r="AR257" s="22" t="s">
        <v>316</v>
      </c>
      <c r="AT257" s="22" t="s">
        <v>292</v>
      </c>
      <c r="AU257" s="22" t="s">
        <v>83</v>
      </c>
      <c r="AY257" s="22" t="s">
        <v>153</v>
      </c>
      <c r="BE257" s="106">
        <f>IF(U257="základná",N257,0)</f>
        <v>0</v>
      </c>
      <c r="BF257" s="106">
        <f>IF(U257="znížená",N257,0)</f>
        <v>0</v>
      </c>
      <c r="BG257" s="106">
        <f>IF(U257="zákl. prenesená",N257,0)</f>
        <v>0</v>
      </c>
      <c r="BH257" s="106">
        <f>IF(U257="zníž. prenesená",N257,0)</f>
        <v>0</v>
      </c>
      <c r="BI257" s="106">
        <f>IF(U257="nulová",N257,0)</f>
        <v>0</v>
      </c>
      <c r="BJ257" s="22" t="s">
        <v>83</v>
      </c>
      <c r="BK257" s="162">
        <f>ROUND(L257*K257,3)</f>
        <v>0</v>
      </c>
      <c r="BL257" s="22" t="s">
        <v>235</v>
      </c>
      <c r="BM257" s="22" t="s">
        <v>408</v>
      </c>
    </row>
    <row r="258" spans="2:65" s="1" customFormat="1" ht="25.5" customHeight="1">
      <c r="B258" s="127"/>
      <c r="C258" s="195" t="s">
        <v>409</v>
      </c>
      <c r="D258" s="195" t="s">
        <v>154</v>
      </c>
      <c r="E258" s="196" t="s">
        <v>410</v>
      </c>
      <c r="F258" s="300" t="s">
        <v>411</v>
      </c>
      <c r="G258" s="300"/>
      <c r="H258" s="300"/>
      <c r="I258" s="300"/>
      <c r="J258" s="197" t="s">
        <v>412</v>
      </c>
      <c r="K258" s="198">
        <v>5.76</v>
      </c>
      <c r="L258" s="290"/>
      <c r="M258" s="290"/>
      <c r="N258" s="290">
        <f>ROUND(L258*K258,3)</f>
        <v>0</v>
      </c>
      <c r="O258" s="290"/>
      <c r="P258" s="290"/>
      <c r="Q258" s="290"/>
      <c r="R258" s="130"/>
      <c r="T258" s="159" t="s">
        <v>5</v>
      </c>
      <c r="U258" s="44" t="s">
        <v>40</v>
      </c>
      <c r="W258" s="160">
        <f>V258*K258</f>
        <v>0</v>
      </c>
      <c r="X258" s="160">
        <v>0</v>
      </c>
      <c r="Y258" s="160">
        <f>X258*K258</f>
        <v>0</v>
      </c>
      <c r="Z258" s="160">
        <v>0</v>
      </c>
      <c r="AA258" s="161">
        <f>Z258*K258</f>
        <v>0</v>
      </c>
      <c r="AR258" s="22" t="s">
        <v>235</v>
      </c>
      <c r="AT258" s="22" t="s">
        <v>154</v>
      </c>
      <c r="AU258" s="22" t="s">
        <v>83</v>
      </c>
      <c r="AY258" s="22" t="s">
        <v>153</v>
      </c>
      <c r="BE258" s="106">
        <f>IF(U258="základná",N258,0)</f>
        <v>0</v>
      </c>
      <c r="BF258" s="106">
        <f>IF(U258="znížená",N258,0)</f>
        <v>0</v>
      </c>
      <c r="BG258" s="106">
        <f>IF(U258="zákl. prenesená",N258,0)</f>
        <v>0</v>
      </c>
      <c r="BH258" s="106">
        <f>IF(U258="zníž. prenesená",N258,0)</f>
        <v>0</v>
      </c>
      <c r="BI258" s="106">
        <f>IF(U258="nulová",N258,0)</f>
        <v>0</v>
      </c>
      <c r="BJ258" s="22" t="s">
        <v>83</v>
      </c>
      <c r="BK258" s="162">
        <f>ROUND(L258*K258,3)</f>
        <v>0</v>
      </c>
      <c r="BL258" s="22" t="s">
        <v>235</v>
      </c>
      <c r="BM258" s="22" t="s">
        <v>413</v>
      </c>
    </row>
    <row r="259" spans="2:65" s="10" customFormat="1" ht="29.85" customHeight="1">
      <c r="B259" s="144"/>
      <c r="D259" s="153" t="s">
        <v>128</v>
      </c>
      <c r="E259" s="153"/>
      <c r="F259" s="153"/>
      <c r="G259" s="153"/>
      <c r="H259" s="153"/>
      <c r="I259" s="153"/>
      <c r="J259" s="153"/>
      <c r="K259" s="153"/>
      <c r="L259" s="153"/>
      <c r="M259" s="153"/>
      <c r="N259" s="294">
        <f>BK259</f>
        <v>0</v>
      </c>
      <c r="O259" s="295"/>
      <c r="P259" s="295"/>
      <c r="Q259" s="295"/>
      <c r="R259" s="146"/>
      <c r="T259" s="147"/>
      <c r="W259" s="148">
        <f>SUM(W260:W273)</f>
        <v>0</v>
      </c>
      <c r="Y259" s="148">
        <f>SUM(Y260:Y273)</f>
        <v>324.91188</v>
      </c>
      <c r="AA259" s="149">
        <f>SUM(AA260:AA273)</f>
        <v>0</v>
      </c>
      <c r="AR259" s="150" t="s">
        <v>83</v>
      </c>
      <c r="AT259" s="151" t="s">
        <v>72</v>
      </c>
      <c r="AU259" s="151" t="s">
        <v>79</v>
      </c>
      <c r="AY259" s="150" t="s">
        <v>153</v>
      </c>
      <c r="BK259" s="152">
        <f>SUM(BK260:BK273)</f>
        <v>0</v>
      </c>
    </row>
    <row r="260" spans="2:65" s="1" customFormat="1" ht="38.25" customHeight="1">
      <c r="B260" s="127"/>
      <c r="C260" s="195" t="s">
        <v>414</v>
      </c>
      <c r="D260" s="195" t="s">
        <v>154</v>
      </c>
      <c r="E260" s="196" t="s">
        <v>415</v>
      </c>
      <c r="F260" s="300" t="s">
        <v>416</v>
      </c>
      <c r="G260" s="300"/>
      <c r="H260" s="300"/>
      <c r="I260" s="300"/>
      <c r="J260" s="197" t="s">
        <v>288</v>
      </c>
      <c r="K260" s="198">
        <v>9</v>
      </c>
      <c r="L260" s="290"/>
      <c r="M260" s="290"/>
      <c r="N260" s="290">
        <f>ROUND(L260*K260,3)</f>
        <v>0</v>
      </c>
      <c r="O260" s="290"/>
      <c r="P260" s="290"/>
      <c r="Q260" s="290"/>
      <c r="R260" s="130"/>
      <c r="T260" s="159" t="s">
        <v>5</v>
      </c>
      <c r="U260" s="44" t="s">
        <v>40</v>
      </c>
      <c r="W260" s="160">
        <f>V260*K260</f>
        <v>0</v>
      </c>
      <c r="X260" s="160">
        <v>0.10131999999999999</v>
      </c>
      <c r="Y260" s="160">
        <f>X260*K260</f>
        <v>0.91187999999999991</v>
      </c>
      <c r="Z260" s="160">
        <v>0</v>
      </c>
      <c r="AA260" s="161">
        <f>Z260*K260</f>
        <v>0</v>
      </c>
      <c r="AR260" s="22" t="s">
        <v>235</v>
      </c>
      <c r="AT260" s="22" t="s">
        <v>154</v>
      </c>
      <c r="AU260" s="22" t="s">
        <v>83</v>
      </c>
      <c r="AY260" s="22" t="s">
        <v>153</v>
      </c>
      <c r="BE260" s="106">
        <f>IF(U260="základná",N260,0)</f>
        <v>0</v>
      </c>
      <c r="BF260" s="106">
        <f>IF(U260="znížená",N260,0)</f>
        <v>0</v>
      </c>
      <c r="BG260" s="106">
        <f>IF(U260="zákl. prenesená",N260,0)</f>
        <v>0</v>
      </c>
      <c r="BH260" s="106">
        <f>IF(U260="zníž. prenesená",N260,0)</f>
        <v>0</v>
      </c>
      <c r="BI260" s="106">
        <f>IF(U260="nulová",N260,0)</f>
        <v>0</v>
      </c>
      <c r="BJ260" s="22" t="s">
        <v>83</v>
      </c>
      <c r="BK260" s="162">
        <f>ROUND(L260*K260,3)</f>
        <v>0</v>
      </c>
      <c r="BL260" s="22" t="s">
        <v>235</v>
      </c>
      <c r="BM260" s="22" t="s">
        <v>417</v>
      </c>
    </row>
    <row r="261" spans="2:65" s="11" customFormat="1" ht="16.5" customHeight="1">
      <c r="B261" s="163"/>
      <c r="E261" s="164" t="s">
        <v>5</v>
      </c>
      <c r="F261" s="276" t="s">
        <v>418</v>
      </c>
      <c r="G261" s="277"/>
      <c r="H261" s="277"/>
      <c r="I261" s="277"/>
      <c r="K261" s="165">
        <v>12</v>
      </c>
      <c r="R261" s="166"/>
      <c r="T261" s="167"/>
      <c r="AA261" s="168"/>
      <c r="AT261" s="164" t="s">
        <v>161</v>
      </c>
      <c r="AU261" s="164" t="s">
        <v>83</v>
      </c>
      <c r="AV261" s="11" t="s">
        <v>83</v>
      </c>
      <c r="AW261" s="11" t="s">
        <v>162</v>
      </c>
      <c r="AX261" s="11" t="s">
        <v>79</v>
      </c>
      <c r="AY261" s="164" t="s">
        <v>153</v>
      </c>
    </row>
    <row r="262" spans="2:65" s="1" customFormat="1" ht="25.5" customHeight="1">
      <c r="B262" s="127"/>
      <c r="C262" s="200" t="s">
        <v>419</v>
      </c>
      <c r="D262" s="200" t="s">
        <v>292</v>
      </c>
      <c r="E262" s="201" t="s">
        <v>420</v>
      </c>
      <c r="F262" s="288" t="s">
        <v>421</v>
      </c>
      <c r="G262" s="288"/>
      <c r="H262" s="288"/>
      <c r="I262" s="288"/>
      <c r="J262" s="202" t="s">
        <v>288</v>
      </c>
      <c r="K262" s="203">
        <v>9</v>
      </c>
      <c r="L262" s="289"/>
      <c r="M262" s="289"/>
      <c r="N262" s="289">
        <f>ROUND(L262*K262,3)</f>
        <v>0</v>
      </c>
      <c r="O262" s="290"/>
      <c r="P262" s="290"/>
      <c r="Q262" s="290"/>
      <c r="R262" s="130"/>
      <c r="T262" s="159" t="s">
        <v>5</v>
      </c>
      <c r="U262" s="44" t="s">
        <v>40</v>
      </c>
      <c r="W262" s="160">
        <f>V262*K262</f>
        <v>0</v>
      </c>
      <c r="X262" s="160">
        <v>1</v>
      </c>
      <c r="Y262" s="160">
        <f>X262*K262</f>
        <v>9</v>
      </c>
      <c r="Z262" s="160">
        <v>0</v>
      </c>
      <c r="AA262" s="161">
        <f>Z262*K262</f>
        <v>0</v>
      </c>
      <c r="AR262" s="22" t="s">
        <v>316</v>
      </c>
      <c r="AT262" s="22" t="s">
        <v>292</v>
      </c>
      <c r="AU262" s="22" t="s">
        <v>83</v>
      </c>
      <c r="AY262" s="22" t="s">
        <v>153</v>
      </c>
      <c r="BE262" s="106">
        <f>IF(U262="základná",N262,0)</f>
        <v>0</v>
      </c>
      <c r="BF262" s="106">
        <f>IF(U262="znížená",N262,0)</f>
        <v>0</v>
      </c>
      <c r="BG262" s="106">
        <f>IF(U262="zákl. prenesená",N262,0)</f>
        <v>0</v>
      </c>
      <c r="BH262" s="106">
        <f>IF(U262="zníž. prenesená",N262,0)</f>
        <v>0</v>
      </c>
      <c r="BI262" s="106">
        <f>IF(U262="nulová",N262,0)</f>
        <v>0</v>
      </c>
      <c r="BJ262" s="22" t="s">
        <v>83</v>
      </c>
      <c r="BK262" s="162">
        <f>ROUND(L262*K262,3)</f>
        <v>0</v>
      </c>
      <c r="BL262" s="22" t="s">
        <v>235</v>
      </c>
      <c r="BM262" s="22" t="s">
        <v>422</v>
      </c>
    </row>
    <row r="263" spans="2:65" s="11" customFormat="1" ht="25.5" customHeight="1">
      <c r="B263" s="163"/>
      <c r="E263" s="164" t="s">
        <v>5</v>
      </c>
      <c r="F263" s="276" t="s">
        <v>423</v>
      </c>
      <c r="G263" s="277"/>
      <c r="H263" s="277"/>
      <c r="I263" s="277"/>
      <c r="K263" s="165">
        <v>12</v>
      </c>
      <c r="R263" s="166"/>
      <c r="T263" s="167"/>
      <c r="AA263" s="168"/>
      <c r="AT263" s="164" t="s">
        <v>161</v>
      </c>
      <c r="AU263" s="164" t="s">
        <v>83</v>
      </c>
      <c r="AV263" s="11" t="s">
        <v>83</v>
      </c>
      <c r="AW263" s="11" t="s">
        <v>162</v>
      </c>
      <c r="AX263" s="11" t="s">
        <v>79</v>
      </c>
      <c r="AY263" s="164" t="s">
        <v>153</v>
      </c>
    </row>
    <row r="264" spans="2:65" s="1" customFormat="1" ht="38.25" customHeight="1">
      <c r="B264" s="127"/>
      <c r="C264" s="200" t="s">
        <v>424</v>
      </c>
      <c r="D264" s="200" t="s">
        <v>292</v>
      </c>
      <c r="E264" s="201" t="s">
        <v>425</v>
      </c>
      <c r="F264" s="288" t="s">
        <v>426</v>
      </c>
      <c r="G264" s="288"/>
      <c r="H264" s="288"/>
      <c r="I264" s="288"/>
      <c r="J264" s="202" t="s">
        <v>427</v>
      </c>
      <c r="K264" s="203">
        <v>27</v>
      </c>
      <c r="L264" s="289"/>
      <c r="M264" s="289"/>
      <c r="N264" s="289">
        <f>ROUND(L264*K264,3)</f>
        <v>0</v>
      </c>
      <c r="O264" s="290"/>
      <c r="P264" s="290"/>
      <c r="Q264" s="290"/>
      <c r="R264" s="130"/>
      <c r="T264" s="159" t="s">
        <v>5</v>
      </c>
      <c r="U264" s="44" t="s">
        <v>40</v>
      </c>
      <c r="W264" s="160">
        <f>V264*K264</f>
        <v>0</v>
      </c>
      <c r="X264" s="160">
        <v>1</v>
      </c>
      <c r="Y264" s="160">
        <f>X264*K264</f>
        <v>27</v>
      </c>
      <c r="Z264" s="160">
        <v>0</v>
      </c>
      <c r="AA264" s="161">
        <f>Z264*K264</f>
        <v>0</v>
      </c>
      <c r="AR264" s="22" t="s">
        <v>316</v>
      </c>
      <c r="AT264" s="22" t="s">
        <v>292</v>
      </c>
      <c r="AU264" s="22" t="s">
        <v>83</v>
      </c>
      <c r="AY264" s="22" t="s">
        <v>153</v>
      </c>
      <c r="BE264" s="106">
        <f>IF(U264="základná",N264,0)</f>
        <v>0</v>
      </c>
      <c r="BF264" s="106">
        <f>IF(U264="znížená",N264,0)</f>
        <v>0</v>
      </c>
      <c r="BG264" s="106">
        <f>IF(U264="zákl. prenesená",N264,0)</f>
        <v>0</v>
      </c>
      <c r="BH264" s="106">
        <f>IF(U264="zníž. prenesená",N264,0)</f>
        <v>0</v>
      </c>
      <c r="BI264" s="106">
        <f>IF(U264="nulová",N264,0)</f>
        <v>0</v>
      </c>
      <c r="BJ264" s="22" t="s">
        <v>83</v>
      </c>
      <c r="BK264" s="162">
        <f>ROUND(L264*K264,3)</f>
        <v>0</v>
      </c>
      <c r="BL264" s="22" t="s">
        <v>235</v>
      </c>
      <c r="BM264" s="22" t="s">
        <v>428</v>
      </c>
    </row>
    <row r="265" spans="2:65" s="11" customFormat="1" ht="25.5" customHeight="1">
      <c r="B265" s="163"/>
      <c r="E265" s="164" t="s">
        <v>5</v>
      </c>
      <c r="F265" s="276" t="s">
        <v>429</v>
      </c>
      <c r="G265" s="277"/>
      <c r="H265" s="277"/>
      <c r="I265" s="277"/>
      <c r="K265" s="165">
        <v>36</v>
      </c>
      <c r="R265" s="166"/>
      <c r="T265" s="167"/>
      <c r="AA265" s="168"/>
      <c r="AT265" s="164" t="s">
        <v>161</v>
      </c>
      <c r="AU265" s="164" t="s">
        <v>83</v>
      </c>
      <c r="AV265" s="11" t="s">
        <v>83</v>
      </c>
      <c r="AW265" s="11" t="s">
        <v>162</v>
      </c>
      <c r="AX265" s="11" t="s">
        <v>79</v>
      </c>
      <c r="AY265" s="164" t="s">
        <v>153</v>
      </c>
    </row>
    <row r="266" spans="2:65" s="1" customFormat="1" ht="25.5" customHeight="1">
      <c r="B266" s="127"/>
      <c r="C266" s="200" t="s">
        <v>430</v>
      </c>
      <c r="D266" s="200" t="s">
        <v>292</v>
      </c>
      <c r="E266" s="201" t="s">
        <v>431</v>
      </c>
      <c r="F266" s="288" t="s">
        <v>432</v>
      </c>
      <c r="G266" s="288"/>
      <c r="H266" s="288"/>
      <c r="I266" s="288"/>
      <c r="J266" s="202" t="s">
        <v>288</v>
      </c>
      <c r="K266" s="203">
        <v>24</v>
      </c>
      <c r="L266" s="289"/>
      <c r="M266" s="289"/>
      <c r="N266" s="289">
        <f>ROUND(L266*K266,3)</f>
        <v>0</v>
      </c>
      <c r="O266" s="290"/>
      <c r="P266" s="290"/>
      <c r="Q266" s="290"/>
      <c r="R266" s="130"/>
      <c r="T266" s="159" t="s">
        <v>5</v>
      </c>
      <c r="U266" s="44" t="s">
        <v>40</v>
      </c>
      <c r="W266" s="160">
        <f>V266*K266</f>
        <v>0</v>
      </c>
      <c r="X266" s="160">
        <v>1</v>
      </c>
      <c r="Y266" s="160">
        <f>X266*K266</f>
        <v>24</v>
      </c>
      <c r="Z266" s="160">
        <v>0</v>
      </c>
      <c r="AA266" s="161">
        <f>Z266*K266</f>
        <v>0</v>
      </c>
      <c r="AR266" s="22" t="s">
        <v>316</v>
      </c>
      <c r="AT266" s="22" t="s">
        <v>292</v>
      </c>
      <c r="AU266" s="22" t="s">
        <v>83</v>
      </c>
      <c r="AY266" s="22" t="s">
        <v>153</v>
      </c>
      <c r="BE266" s="106">
        <f>IF(U266="základná",N266,0)</f>
        <v>0</v>
      </c>
      <c r="BF266" s="106">
        <f>IF(U266="znížená",N266,0)</f>
        <v>0</v>
      </c>
      <c r="BG266" s="106">
        <f>IF(U266="zákl. prenesená",N266,0)</f>
        <v>0</v>
      </c>
      <c r="BH266" s="106">
        <f>IF(U266="zníž. prenesená",N266,0)</f>
        <v>0</v>
      </c>
      <c r="BI266" s="106">
        <f>IF(U266="nulová",N266,0)</f>
        <v>0</v>
      </c>
      <c r="BJ266" s="22" t="s">
        <v>83</v>
      </c>
      <c r="BK266" s="162">
        <f>ROUND(L266*K266,3)</f>
        <v>0</v>
      </c>
      <c r="BL266" s="22" t="s">
        <v>235</v>
      </c>
      <c r="BM266" s="22" t="s">
        <v>433</v>
      </c>
    </row>
    <row r="267" spans="2:65" s="11" customFormat="1" ht="25.5" customHeight="1">
      <c r="B267" s="163"/>
      <c r="E267" s="164" t="s">
        <v>5</v>
      </c>
      <c r="F267" s="276" t="s">
        <v>434</v>
      </c>
      <c r="G267" s="277"/>
      <c r="H267" s="277"/>
      <c r="I267" s="277"/>
      <c r="K267" s="165">
        <v>48</v>
      </c>
      <c r="R267" s="166"/>
      <c r="T267" s="167"/>
      <c r="AA267" s="168"/>
      <c r="AT267" s="164" t="s">
        <v>161</v>
      </c>
      <c r="AU267" s="164" t="s">
        <v>83</v>
      </c>
      <c r="AV267" s="11" t="s">
        <v>83</v>
      </c>
      <c r="AW267" s="11" t="s">
        <v>162</v>
      </c>
      <c r="AX267" s="11" t="s">
        <v>79</v>
      </c>
      <c r="AY267" s="164" t="s">
        <v>153</v>
      </c>
    </row>
    <row r="268" spans="2:65" s="1" customFormat="1" ht="25.5" customHeight="1">
      <c r="B268" s="127"/>
      <c r="C268" s="200" t="s">
        <v>435</v>
      </c>
      <c r="D268" s="200" t="s">
        <v>292</v>
      </c>
      <c r="E268" s="201" t="s">
        <v>436</v>
      </c>
      <c r="F268" s="288" t="s">
        <v>437</v>
      </c>
      <c r="G268" s="288"/>
      <c r="H268" s="288"/>
      <c r="I268" s="288"/>
      <c r="J268" s="202" t="s">
        <v>288</v>
      </c>
      <c r="K268" s="203">
        <v>48</v>
      </c>
      <c r="L268" s="289"/>
      <c r="M268" s="289"/>
      <c r="N268" s="289">
        <f>ROUND(L268*K268,3)</f>
        <v>0</v>
      </c>
      <c r="O268" s="290"/>
      <c r="P268" s="290"/>
      <c r="Q268" s="290"/>
      <c r="R268" s="130"/>
      <c r="T268" s="159" t="s">
        <v>5</v>
      </c>
      <c r="U268" s="44" t="s">
        <v>40</v>
      </c>
      <c r="W268" s="160">
        <f>V268*K268</f>
        <v>0</v>
      </c>
      <c r="X268" s="160">
        <v>1</v>
      </c>
      <c r="Y268" s="160">
        <f>X268*K268</f>
        <v>48</v>
      </c>
      <c r="Z268" s="160">
        <v>0</v>
      </c>
      <c r="AA268" s="161">
        <f>Z268*K268</f>
        <v>0</v>
      </c>
      <c r="AR268" s="22" t="s">
        <v>316</v>
      </c>
      <c r="AT268" s="22" t="s">
        <v>292</v>
      </c>
      <c r="AU268" s="22" t="s">
        <v>83</v>
      </c>
      <c r="AY268" s="22" t="s">
        <v>153</v>
      </c>
      <c r="BE268" s="106">
        <f>IF(U268="základná",N268,0)</f>
        <v>0</v>
      </c>
      <c r="BF268" s="106">
        <f>IF(U268="znížená",N268,0)</f>
        <v>0</v>
      </c>
      <c r="BG268" s="106">
        <f>IF(U268="zákl. prenesená",N268,0)</f>
        <v>0</v>
      </c>
      <c r="BH268" s="106">
        <f>IF(U268="zníž. prenesená",N268,0)</f>
        <v>0</v>
      </c>
      <c r="BI268" s="106">
        <f>IF(U268="nulová",N268,0)</f>
        <v>0</v>
      </c>
      <c r="BJ268" s="22" t="s">
        <v>83</v>
      </c>
      <c r="BK268" s="162">
        <f>ROUND(L268*K268,3)</f>
        <v>0</v>
      </c>
      <c r="BL268" s="22" t="s">
        <v>235</v>
      </c>
      <c r="BM268" s="22" t="s">
        <v>438</v>
      </c>
    </row>
    <row r="269" spans="2:65" s="11" customFormat="1" ht="25.5" customHeight="1">
      <c r="B269" s="163"/>
      <c r="E269" s="164" t="s">
        <v>5</v>
      </c>
      <c r="F269" s="276" t="s">
        <v>439</v>
      </c>
      <c r="G269" s="277"/>
      <c r="H269" s="277"/>
      <c r="I269" s="277"/>
      <c r="K269" s="165">
        <v>48</v>
      </c>
      <c r="R269" s="166"/>
      <c r="T269" s="167"/>
      <c r="AA269" s="168"/>
      <c r="AT269" s="164" t="s">
        <v>161</v>
      </c>
      <c r="AU269" s="164" t="s">
        <v>83</v>
      </c>
      <c r="AV269" s="11" t="s">
        <v>83</v>
      </c>
      <c r="AW269" s="11" t="s">
        <v>162</v>
      </c>
      <c r="AX269" s="11" t="s">
        <v>79</v>
      </c>
      <c r="AY269" s="164" t="s">
        <v>153</v>
      </c>
    </row>
    <row r="270" spans="2:65" s="1" customFormat="1" ht="25.5" customHeight="1">
      <c r="B270" s="127"/>
      <c r="C270" s="200" t="s">
        <v>440</v>
      </c>
      <c r="D270" s="200" t="s">
        <v>292</v>
      </c>
      <c r="E270" s="201" t="s">
        <v>441</v>
      </c>
      <c r="F270" s="288" t="s">
        <v>442</v>
      </c>
      <c r="G270" s="288"/>
      <c r="H270" s="288"/>
      <c r="I270" s="288"/>
      <c r="J270" s="202" t="s">
        <v>288</v>
      </c>
      <c r="K270" s="203">
        <v>108</v>
      </c>
      <c r="L270" s="289"/>
      <c r="M270" s="289"/>
      <c r="N270" s="289">
        <f>ROUND(L270*K270,3)</f>
        <v>0</v>
      </c>
      <c r="O270" s="290"/>
      <c r="P270" s="290"/>
      <c r="Q270" s="290"/>
      <c r="R270" s="130"/>
      <c r="T270" s="159" t="s">
        <v>5</v>
      </c>
      <c r="U270" s="44" t="s">
        <v>40</v>
      </c>
      <c r="W270" s="160">
        <f>V270*K270</f>
        <v>0</v>
      </c>
      <c r="X270" s="160">
        <v>1</v>
      </c>
      <c r="Y270" s="160">
        <f>X270*K270</f>
        <v>108</v>
      </c>
      <c r="Z270" s="160">
        <v>0</v>
      </c>
      <c r="AA270" s="161">
        <f>Z270*K270</f>
        <v>0</v>
      </c>
      <c r="AR270" s="22" t="s">
        <v>316</v>
      </c>
      <c r="AT270" s="22" t="s">
        <v>292</v>
      </c>
      <c r="AU270" s="22" t="s">
        <v>83</v>
      </c>
      <c r="AY270" s="22" t="s">
        <v>153</v>
      </c>
      <c r="BE270" s="106">
        <f>IF(U270="základná",N270,0)</f>
        <v>0</v>
      </c>
      <c r="BF270" s="106">
        <f>IF(U270="znížená",N270,0)</f>
        <v>0</v>
      </c>
      <c r="BG270" s="106">
        <f>IF(U270="zákl. prenesená",N270,0)</f>
        <v>0</v>
      </c>
      <c r="BH270" s="106">
        <f>IF(U270="zníž. prenesená",N270,0)</f>
        <v>0</v>
      </c>
      <c r="BI270" s="106">
        <f>IF(U270="nulová",N270,0)</f>
        <v>0</v>
      </c>
      <c r="BJ270" s="22" t="s">
        <v>83</v>
      </c>
      <c r="BK270" s="162">
        <f>ROUND(L270*K270,3)</f>
        <v>0</v>
      </c>
      <c r="BL270" s="22" t="s">
        <v>235</v>
      </c>
      <c r="BM270" s="22" t="s">
        <v>443</v>
      </c>
    </row>
    <row r="271" spans="2:65" s="11" customFormat="1" ht="25.5" customHeight="1">
      <c r="B271" s="163"/>
      <c r="E271" s="164" t="s">
        <v>5</v>
      </c>
      <c r="F271" s="276" t="s">
        <v>444</v>
      </c>
      <c r="G271" s="277"/>
      <c r="H271" s="277"/>
      <c r="I271" s="277"/>
      <c r="K271" s="165">
        <v>144</v>
      </c>
      <c r="R271" s="166"/>
      <c r="T271" s="167"/>
      <c r="AA271" s="168"/>
      <c r="AT271" s="164" t="s">
        <v>161</v>
      </c>
      <c r="AU271" s="164" t="s">
        <v>83</v>
      </c>
      <c r="AV271" s="11" t="s">
        <v>83</v>
      </c>
      <c r="AW271" s="11" t="s">
        <v>162</v>
      </c>
      <c r="AX271" s="11" t="s">
        <v>79</v>
      </c>
      <c r="AY271" s="164" t="s">
        <v>153</v>
      </c>
    </row>
    <row r="272" spans="2:65" s="1" customFormat="1" ht="25.5" customHeight="1">
      <c r="B272" s="127"/>
      <c r="C272" s="200" t="s">
        <v>445</v>
      </c>
      <c r="D272" s="200" t="s">
        <v>292</v>
      </c>
      <c r="E272" s="201" t="s">
        <v>446</v>
      </c>
      <c r="F272" s="288" t="s">
        <v>447</v>
      </c>
      <c r="G272" s="288"/>
      <c r="H272" s="288"/>
      <c r="I272" s="288"/>
      <c r="J272" s="202" t="s">
        <v>288</v>
      </c>
      <c r="K272" s="203">
        <v>108</v>
      </c>
      <c r="L272" s="289"/>
      <c r="M272" s="289"/>
      <c r="N272" s="289">
        <f>ROUND(L272*K272,3)</f>
        <v>0</v>
      </c>
      <c r="O272" s="290"/>
      <c r="P272" s="290"/>
      <c r="Q272" s="290"/>
      <c r="R272" s="130"/>
      <c r="T272" s="159" t="s">
        <v>5</v>
      </c>
      <c r="U272" s="44" t="s">
        <v>40</v>
      </c>
      <c r="W272" s="160">
        <f>V272*K272</f>
        <v>0</v>
      </c>
      <c r="X272" s="160">
        <v>1</v>
      </c>
      <c r="Y272" s="160">
        <f>X272*K272</f>
        <v>108</v>
      </c>
      <c r="Z272" s="160">
        <v>0</v>
      </c>
      <c r="AA272" s="161">
        <f>Z272*K272</f>
        <v>0</v>
      </c>
      <c r="AR272" s="22" t="s">
        <v>316</v>
      </c>
      <c r="AT272" s="22" t="s">
        <v>292</v>
      </c>
      <c r="AU272" s="22" t="s">
        <v>83</v>
      </c>
      <c r="AY272" s="22" t="s">
        <v>153</v>
      </c>
      <c r="BE272" s="106">
        <f>IF(U272="základná",N272,0)</f>
        <v>0</v>
      </c>
      <c r="BF272" s="106">
        <f>IF(U272="znížená",N272,0)</f>
        <v>0</v>
      </c>
      <c r="BG272" s="106">
        <f>IF(U272="zákl. prenesená",N272,0)</f>
        <v>0</v>
      </c>
      <c r="BH272" s="106">
        <f>IF(U272="zníž. prenesená",N272,0)</f>
        <v>0</v>
      </c>
      <c r="BI272" s="106">
        <f>IF(U272="nulová",N272,0)</f>
        <v>0</v>
      </c>
      <c r="BJ272" s="22" t="s">
        <v>83</v>
      </c>
      <c r="BK272" s="162">
        <f>ROUND(L272*K272,3)</f>
        <v>0</v>
      </c>
      <c r="BL272" s="22" t="s">
        <v>235</v>
      </c>
      <c r="BM272" s="22" t="s">
        <v>448</v>
      </c>
    </row>
    <row r="273" spans="2:63" s="11" customFormat="1" ht="25.5" customHeight="1">
      <c r="B273" s="163"/>
      <c r="E273" s="164" t="s">
        <v>5</v>
      </c>
      <c r="F273" s="276" t="s">
        <v>449</v>
      </c>
      <c r="G273" s="277"/>
      <c r="H273" s="277"/>
      <c r="I273" s="277"/>
      <c r="K273" s="165">
        <v>144</v>
      </c>
      <c r="R273" s="166"/>
      <c r="T273" s="167"/>
      <c r="AA273" s="168"/>
      <c r="AT273" s="164" t="s">
        <v>161</v>
      </c>
      <c r="AU273" s="164" t="s">
        <v>83</v>
      </c>
      <c r="AV273" s="11" t="s">
        <v>83</v>
      </c>
      <c r="AW273" s="11" t="s">
        <v>162</v>
      </c>
      <c r="AX273" s="11" t="s">
        <v>79</v>
      </c>
      <c r="AY273" s="164" t="s">
        <v>153</v>
      </c>
    </row>
    <row r="274" spans="2:63" s="1" customFormat="1" ht="49.9" customHeight="1">
      <c r="B274" s="37"/>
      <c r="D274" s="145" t="s">
        <v>450</v>
      </c>
      <c r="N274" s="303">
        <f t="shared" ref="N274:N279" si="5">BK274</f>
        <v>0</v>
      </c>
      <c r="O274" s="304"/>
      <c r="P274" s="304"/>
      <c r="Q274" s="304"/>
      <c r="R274" s="38"/>
      <c r="T274" s="190"/>
      <c r="AA274" s="72"/>
      <c r="AT274" s="22" t="s">
        <v>72</v>
      </c>
      <c r="AU274" s="22" t="s">
        <v>73</v>
      </c>
      <c r="AY274" s="22" t="s">
        <v>451</v>
      </c>
      <c r="BK274" s="162">
        <f>SUM(BK275:BK279)</f>
        <v>0</v>
      </c>
    </row>
    <row r="275" spans="2:63" s="1" customFormat="1" ht="22.35" customHeight="1">
      <c r="B275" s="37"/>
      <c r="C275" s="191" t="s">
        <v>5</v>
      </c>
      <c r="D275" s="191" t="s">
        <v>154</v>
      </c>
      <c r="E275" s="192" t="s">
        <v>5</v>
      </c>
      <c r="F275" s="301" t="s">
        <v>5</v>
      </c>
      <c r="G275" s="301"/>
      <c r="H275" s="301"/>
      <c r="I275" s="301"/>
      <c r="J275" s="193" t="s">
        <v>5</v>
      </c>
      <c r="K275" s="158"/>
      <c r="L275" s="274"/>
      <c r="M275" s="302"/>
      <c r="N275" s="302">
        <f t="shared" si="5"/>
        <v>0</v>
      </c>
      <c r="O275" s="302"/>
      <c r="P275" s="302"/>
      <c r="Q275" s="302"/>
      <c r="R275" s="38"/>
      <c r="T275" s="159" t="s">
        <v>5</v>
      </c>
      <c r="U275" s="194" t="s">
        <v>40</v>
      </c>
      <c r="AA275" s="72"/>
      <c r="AT275" s="22" t="s">
        <v>451</v>
      </c>
      <c r="AU275" s="22" t="s">
        <v>79</v>
      </c>
      <c r="AY275" s="22" t="s">
        <v>451</v>
      </c>
      <c r="BE275" s="106">
        <f>IF(U275="základná",N275,0)</f>
        <v>0</v>
      </c>
      <c r="BF275" s="106">
        <f>IF(U275="znížená",N275,0)</f>
        <v>0</v>
      </c>
      <c r="BG275" s="106">
        <f>IF(U275="zákl. prenesená",N275,0)</f>
        <v>0</v>
      </c>
      <c r="BH275" s="106">
        <f>IF(U275="zníž. prenesená",N275,0)</f>
        <v>0</v>
      </c>
      <c r="BI275" s="106">
        <f>IF(U275="nulová",N275,0)</f>
        <v>0</v>
      </c>
      <c r="BJ275" s="22" t="s">
        <v>83</v>
      </c>
      <c r="BK275" s="162">
        <f>L275*K275</f>
        <v>0</v>
      </c>
    </row>
    <row r="276" spans="2:63" s="1" customFormat="1" ht="22.35" customHeight="1">
      <c r="B276" s="37"/>
      <c r="C276" s="191" t="s">
        <v>5</v>
      </c>
      <c r="D276" s="191" t="s">
        <v>154</v>
      </c>
      <c r="E276" s="192" t="s">
        <v>5</v>
      </c>
      <c r="F276" s="301" t="s">
        <v>5</v>
      </c>
      <c r="G276" s="301"/>
      <c r="H276" s="301"/>
      <c r="I276" s="301"/>
      <c r="J276" s="193" t="s">
        <v>5</v>
      </c>
      <c r="K276" s="158"/>
      <c r="L276" s="274"/>
      <c r="M276" s="302"/>
      <c r="N276" s="302">
        <f t="shared" si="5"/>
        <v>0</v>
      </c>
      <c r="O276" s="302"/>
      <c r="P276" s="302"/>
      <c r="Q276" s="302"/>
      <c r="R276" s="38"/>
      <c r="T276" s="159" t="s">
        <v>5</v>
      </c>
      <c r="U276" s="194" t="s">
        <v>40</v>
      </c>
      <c r="AA276" s="72"/>
      <c r="AT276" s="22" t="s">
        <v>451</v>
      </c>
      <c r="AU276" s="22" t="s">
        <v>79</v>
      </c>
      <c r="AY276" s="22" t="s">
        <v>451</v>
      </c>
      <c r="BE276" s="106">
        <f>IF(U276="základná",N276,0)</f>
        <v>0</v>
      </c>
      <c r="BF276" s="106">
        <f>IF(U276="znížená",N276,0)</f>
        <v>0</v>
      </c>
      <c r="BG276" s="106">
        <f>IF(U276="zákl. prenesená",N276,0)</f>
        <v>0</v>
      </c>
      <c r="BH276" s="106">
        <f>IF(U276="zníž. prenesená",N276,0)</f>
        <v>0</v>
      </c>
      <c r="BI276" s="106">
        <f>IF(U276="nulová",N276,0)</f>
        <v>0</v>
      </c>
      <c r="BJ276" s="22" t="s">
        <v>83</v>
      </c>
      <c r="BK276" s="162">
        <f>L276*K276</f>
        <v>0</v>
      </c>
    </row>
    <row r="277" spans="2:63" s="1" customFormat="1" ht="22.35" customHeight="1">
      <c r="B277" s="37"/>
      <c r="C277" s="191" t="s">
        <v>5</v>
      </c>
      <c r="D277" s="191" t="s">
        <v>154</v>
      </c>
      <c r="E277" s="192" t="s">
        <v>5</v>
      </c>
      <c r="F277" s="301" t="s">
        <v>5</v>
      </c>
      <c r="G277" s="301"/>
      <c r="H277" s="301"/>
      <c r="I277" s="301"/>
      <c r="J277" s="193" t="s">
        <v>5</v>
      </c>
      <c r="K277" s="158"/>
      <c r="L277" s="274"/>
      <c r="M277" s="302"/>
      <c r="N277" s="302">
        <f t="shared" si="5"/>
        <v>0</v>
      </c>
      <c r="O277" s="302"/>
      <c r="P277" s="302"/>
      <c r="Q277" s="302"/>
      <c r="R277" s="38"/>
      <c r="T277" s="159" t="s">
        <v>5</v>
      </c>
      <c r="U277" s="194" t="s">
        <v>40</v>
      </c>
      <c r="AA277" s="72"/>
      <c r="AT277" s="22" t="s">
        <v>451</v>
      </c>
      <c r="AU277" s="22" t="s">
        <v>79</v>
      </c>
      <c r="AY277" s="22" t="s">
        <v>451</v>
      </c>
      <c r="BE277" s="106">
        <f>IF(U277="základná",N277,0)</f>
        <v>0</v>
      </c>
      <c r="BF277" s="106">
        <f>IF(U277="znížená",N277,0)</f>
        <v>0</v>
      </c>
      <c r="BG277" s="106">
        <f>IF(U277="zákl. prenesená",N277,0)</f>
        <v>0</v>
      </c>
      <c r="BH277" s="106">
        <f>IF(U277="zníž. prenesená",N277,0)</f>
        <v>0</v>
      </c>
      <c r="BI277" s="106">
        <f>IF(U277="nulová",N277,0)</f>
        <v>0</v>
      </c>
      <c r="BJ277" s="22" t="s">
        <v>83</v>
      </c>
      <c r="BK277" s="162">
        <f>L277*K277</f>
        <v>0</v>
      </c>
    </row>
    <row r="278" spans="2:63" s="1" customFormat="1" ht="22.35" customHeight="1">
      <c r="B278" s="37"/>
      <c r="C278" s="191" t="s">
        <v>5</v>
      </c>
      <c r="D278" s="191" t="s">
        <v>154</v>
      </c>
      <c r="E278" s="192" t="s">
        <v>5</v>
      </c>
      <c r="F278" s="301" t="s">
        <v>5</v>
      </c>
      <c r="G278" s="301"/>
      <c r="H278" s="301"/>
      <c r="I278" s="301"/>
      <c r="J278" s="193" t="s">
        <v>5</v>
      </c>
      <c r="K278" s="158"/>
      <c r="L278" s="274"/>
      <c r="M278" s="302"/>
      <c r="N278" s="302">
        <f t="shared" si="5"/>
        <v>0</v>
      </c>
      <c r="O278" s="302"/>
      <c r="P278" s="302"/>
      <c r="Q278" s="302"/>
      <c r="R278" s="38"/>
      <c r="T278" s="159" t="s">
        <v>5</v>
      </c>
      <c r="U278" s="194" t="s">
        <v>40</v>
      </c>
      <c r="AA278" s="72"/>
      <c r="AT278" s="22" t="s">
        <v>451</v>
      </c>
      <c r="AU278" s="22" t="s">
        <v>79</v>
      </c>
      <c r="AY278" s="22" t="s">
        <v>451</v>
      </c>
      <c r="BE278" s="106">
        <f>IF(U278="základná",N278,0)</f>
        <v>0</v>
      </c>
      <c r="BF278" s="106">
        <f>IF(U278="znížená",N278,0)</f>
        <v>0</v>
      </c>
      <c r="BG278" s="106">
        <f>IF(U278="zákl. prenesená",N278,0)</f>
        <v>0</v>
      </c>
      <c r="BH278" s="106">
        <f>IF(U278="zníž. prenesená",N278,0)</f>
        <v>0</v>
      </c>
      <c r="BI278" s="106">
        <f>IF(U278="nulová",N278,0)</f>
        <v>0</v>
      </c>
      <c r="BJ278" s="22" t="s">
        <v>83</v>
      </c>
      <c r="BK278" s="162">
        <f>L278*K278</f>
        <v>0</v>
      </c>
    </row>
    <row r="279" spans="2:63" s="1" customFormat="1" ht="22.35" customHeight="1">
      <c r="B279" s="37"/>
      <c r="C279" s="191" t="s">
        <v>5</v>
      </c>
      <c r="D279" s="191" t="s">
        <v>154</v>
      </c>
      <c r="E279" s="192" t="s">
        <v>5</v>
      </c>
      <c r="F279" s="301" t="s">
        <v>5</v>
      </c>
      <c r="G279" s="301"/>
      <c r="H279" s="301"/>
      <c r="I279" s="301"/>
      <c r="J279" s="193" t="s">
        <v>5</v>
      </c>
      <c r="K279" s="158"/>
      <c r="L279" s="274"/>
      <c r="M279" s="302"/>
      <c r="N279" s="302">
        <f t="shared" si="5"/>
        <v>0</v>
      </c>
      <c r="O279" s="302"/>
      <c r="P279" s="302"/>
      <c r="Q279" s="302"/>
      <c r="R279" s="38"/>
      <c r="T279" s="159" t="s">
        <v>5</v>
      </c>
      <c r="U279" s="194" t="s">
        <v>40</v>
      </c>
      <c r="V279" s="56"/>
      <c r="W279" s="56"/>
      <c r="X279" s="56"/>
      <c r="Y279" s="56"/>
      <c r="Z279" s="56"/>
      <c r="AA279" s="58"/>
      <c r="AT279" s="22" t="s">
        <v>451</v>
      </c>
      <c r="AU279" s="22" t="s">
        <v>79</v>
      </c>
      <c r="AY279" s="22" t="s">
        <v>451</v>
      </c>
      <c r="BE279" s="106">
        <f>IF(U279="základná",N279,0)</f>
        <v>0</v>
      </c>
      <c r="BF279" s="106">
        <f>IF(U279="znížená",N279,0)</f>
        <v>0</v>
      </c>
      <c r="BG279" s="106">
        <f>IF(U279="zákl. prenesená",N279,0)</f>
        <v>0</v>
      </c>
      <c r="BH279" s="106">
        <f>IF(U279="zníž. prenesená",N279,0)</f>
        <v>0</v>
      </c>
      <c r="BI279" s="106">
        <f>IF(U279="nulová",N279,0)</f>
        <v>0</v>
      </c>
      <c r="BJ279" s="22" t="s">
        <v>83</v>
      </c>
      <c r="BK279" s="162">
        <f>L279*K279</f>
        <v>0</v>
      </c>
    </row>
    <row r="280" spans="2:63" s="1" customFormat="1" ht="6.95" customHeight="1">
      <c r="B280" s="59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1"/>
    </row>
  </sheetData>
  <autoFilter ref="C128:Q279" xr:uid="{00000000-0001-0000-0100-000000000000}">
    <filterColumn colId="3" showButton="0"/>
    <filterColumn colId="4" showButton="0"/>
    <filterColumn colId="5" showButton="0"/>
    <filterColumn colId="9" showButton="0"/>
    <filterColumn colId="11" showButton="0"/>
    <filterColumn colId="12" showButton="0"/>
    <filterColumn colId="13" showButton="0"/>
  </autoFilter>
  <mergeCells count="356">
    <mergeCell ref="H1:K1"/>
    <mergeCell ref="S2:AC2"/>
    <mergeCell ref="N129:Q129"/>
    <mergeCell ref="N130:Q130"/>
    <mergeCell ref="N131:Q131"/>
    <mergeCell ref="N177:Q177"/>
    <mergeCell ref="N202:Q202"/>
    <mergeCell ref="N206:Q206"/>
    <mergeCell ref="N219:Q219"/>
    <mergeCell ref="F218:I218"/>
    <mergeCell ref="F208:I208"/>
    <mergeCell ref="F209:I209"/>
    <mergeCell ref="L209:M209"/>
    <mergeCell ref="N209:Q209"/>
    <mergeCell ref="F210:I210"/>
    <mergeCell ref="F211:I211"/>
    <mergeCell ref="L211:M211"/>
    <mergeCell ref="N211:Q211"/>
    <mergeCell ref="F212:I212"/>
    <mergeCell ref="F201:I201"/>
    <mergeCell ref="F203:I203"/>
    <mergeCell ref="L203:M203"/>
    <mergeCell ref="N203:Q203"/>
    <mergeCell ref="F204:I204"/>
    <mergeCell ref="F271:I271"/>
    <mergeCell ref="F272:I272"/>
    <mergeCell ref="L272:M272"/>
    <mergeCell ref="N272:Q272"/>
    <mergeCell ref="F273:I273"/>
    <mergeCell ref="F275:I275"/>
    <mergeCell ref="L275:M275"/>
    <mergeCell ref="N275:Q275"/>
    <mergeCell ref="F276:I276"/>
    <mergeCell ref="L276:M276"/>
    <mergeCell ref="N276:Q276"/>
    <mergeCell ref="N274:Q274"/>
    <mergeCell ref="F277:I277"/>
    <mergeCell ref="L277:M277"/>
    <mergeCell ref="N277:Q277"/>
    <mergeCell ref="F278:I278"/>
    <mergeCell ref="L278:M278"/>
    <mergeCell ref="N278:Q278"/>
    <mergeCell ref="F279:I279"/>
    <mergeCell ref="L279:M279"/>
    <mergeCell ref="N279:Q279"/>
    <mergeCell ref="L266:M266"/>
    <mergeCell ref="N266:Q266"/>
    <mergeCell ref="F267:I267"/>
    <mergeCell ref="F268:I268"/>
    <mergeCell ref="L268:M268"/>
    <mergeCell ref="N268:Q268"/>
    <mergeCell ref="F269:I269"/>
    <mergeCell ref="F270:I270"/>
    <mergeCell ref="L270:M270"/>
    <mergeCell ref="N270:Q270"/>
    <mergeCell ref="F266:I266"/>
    <mergeCell ref="F261:I261"/>
    <mergeCell ref="F262:I262"/>
    <mergeCell ref="L262:M262"/>
    <mergeCell ref="N262:Q262"/>
    <mergeCell ref="F263:I263"/>
    <mergeCell ref="F264:I264"/>
    <mergeCell ref="L264:M264"/>
    <mergeCell ref="N264:Q264"/>
    <mergeCell ref="F265:I265"/>
    <mergeCell ref="F256:I256"/>
    <mergeCell ref="F257:I257"/>
    <mergeCell ref="L257:M257"/>
    <mergeCell ref="N257:Q257"/>
    <mergeCell ref="F258:I258"/>
    <mergeCell ref="L258:M258"/>
    <mergeCell ref="N258:Q258"/>
    <mergeCell ref="F260:I260"/>
    <mergeCell ref="L260:M260"/>
    <mergeCell ref="N260:Q260"/>
    <mergeCell ref="N259:Q259"/>
    <mergeCell ref="F248:I248"/>
    <mergeCell ref="F250:I250"/>
    <mergeCell ref="L250:M250"/>
    <mergeCell ref="N250:Q250"/>
    <mergeCell ref="F253:I253"/>
    <mergeCell ref="L253:M253"/>
    <mergeCell ref="N253:Q253"/>
    <mergeCell ref="F254:I254"/>
    <mergeCell ref="F255:I255"/>
    <mergeCell ref="N251:Q251"/>
    <mergeCell ref="N252:Q252"/>
    <mergeCell ref="N249:Q249"/>
    <mergeCell ref="F243:I243"/>
    <mergeCell ref="L243:M243"/>
    <mergeCell ref="N243:Q243"/>
    <mergeCell ref="F244:I244"/>
    <mergeCell ref="F245:I245"/>
    <mergeCell ref="F246:I246"/>
    <mergeCell ref="F247:I247"/>
    <mergeCell ref="L247:M247"/>
    <mergeCell ref="N247:Q247"/>
    <mergeCell ref="F239:I239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34:I234"/>
    <mergeCell ref="F235:I235"/>
    <mergeCell ref="L235:M235"/>
    <mergeCell ref="N235:Q235"/>
    <mergeCell ref="F236:I236"/>
    <mergeCell ref="L236:M236"/>
    <mergeCell ref="N236:Q236"/>
    <mergeCell ref="F237:I237"/>
    <mergeCell ref="F238:I238"/>
    <mergeCell ref="L238:M238"/>
    <mergeCell ref="N238:Q238"/>
    <mergeCell ref="F229:I229"/>
    <mergeCell ref="F230:I230"/>
    <mergeCell ref="F231:I231"/>
    <mergeCell ref="F232:I232"/>
    <mergeCell ref="L232:M232"/>
    <mergeCell ref="N232:Q232"/>
    <mergeCell ref="F233:I233"/>
    <mergeCell ref="L233:M233"/>
    <mergeCell ref="N233:Q233"/>
    <mergeCell ref="F224:I224"/>
    <mergeCell ref="L224:M224"/>
    <mergeCell ref="N224:Q224"/>
    <mergeCell ref="F225:I225"/>
    <mergeCell ref="F226:I226"/>
    <mergeCell ref="L226:M226"/>
    <mergeCell ref="N226:Q226"/>
    <mergeCell ref="F228:I228"/>
    <mergeCell ref="L228:M228"/>
    <mergeCell ref="N228:Q228"/>
    <mergeCell ref="N227:Q227"/>
    <mergeCell ref="F220:I220"/>
    <mergeCell ref="L220:M220"/>
    <mergeCell ref="N220:Q220"/>
    <mergeCell ref="F221:I221"/>
    <mergeCell ref="F222:I222"/>
    <mergeCell ref="L222:M222"/>
    <mergeCell ref="N222:Q222"/>
    <mergeCell ref="F223:I223"/>
    <mergeCell ref="F213:I213"/>
    <mergeCell ref="L213:M213"/>
    <mergeCell ref="N213:Q213"/>
    <mergeCell ref="F214:I214"/>
    <mergeCell ref="F215:I215"/>
    <mergeCell ref="L215:M215"/>
    <mergeCell ref="N215:Q215"/>
    <mergeCell ref="F216:I216"/>
    <mergeCell ref="F217:I217"/>
    <mergeCell ref="L217:M217"/>
    <mergeCell ref="N217:Q217"/>
    <mergeCell ref="F205:I205"/>
    <mergeCell ref="L205:M205"/>
    <mergeCell ref="N205:Q205"/>
    <mergeCell ref="F207:I207"/>
    <mergeCell ref="L207:M207"/>
    <mergeCell ref="N207:Q207"/>
    <mergeCell ref="F196:I196"/>
    <mergeCell ref="F197:I197"/>
    <mergeCell ref="F198:I198"/>
    <mergeCell ref="F199:I199"/>
    <mergeCell ref="L199:M199"/>
    <mergeCell ref="N199:Q199"/>
    <mergeCell ref="F200:I200"/>
    <mergeCell ref="L200:M200"/>
    <mergeCell ref="N200:Q200"/>
    <mergeCell ref="F189:I189"/>
    <mergeCell ref="F190:I190"/>
    <mergeCell ref="L190:M190"/>
    <mergeCell ref="N190:Q190"/>
    <mergeCell ref="F191:I191"/>
    <mergeCell ref="F192:I192"/>
    <mergeCell ref="F193:I193"/>
    <mergeCell ref="F194:I194"/>
    <mergeCell ref="F195:I195"/>
    <mergeCell ref="L195:M195"/>
    <mergeCell ref="N195:Q195"/>
    <mergeCell ref="F184:I184"/>
    <mergeCell ref="L184:M184"/>
    <mergeCell ref="N184:Q184"/>
    <mergeCell ref="F185:I185"/>
    <mergeCell ref="F186:I186"/>
    <mergeCell ref="L186:M186"/>
    <mergeCell ref="N186:Q186"/>
    <mergeCell ref="F187:I187"/>
    <mergeCell ref="F188:I188"/>
    <mergeCell ref="L188:M188"/>
    <mergeCell ref="N188:Q188"/>
    <mergeCell ref="F179:I179"/>
    <mergeCell ref="F180:I180"/>
    <mergeCell ref="L180:M180"/>
    <mergeCell ref="N180:Q180"/>
    <mergeCell ref="F181:I181"/>
    <mergeCell ref="F182:I182"/>
    <mergeCell ref="L182:M182"/>
    <mergeCell ref="N182:Q182"/>
    <mergeCell ref="F183:I183"/>
    <mergeCell ref="F173:I173"/>
    <mergeCell ref="L173:M173"/>
    <mergeCell ref="N173:Q173"/>
    <mergeCell ref="F174:I174"/>
    <mergeCell ref="F175:I175"/>
    <mergeCell ref="L175:M175"/>
    <mergeCell ref="N175:Q175"/>
    <mergeCell ref="F176:I176"/>
    <mergeCell ref="F178:I178"/>
    <mergeCell ref="L178:M178"/>
    <mergeCell ref="N178:Q178"/>
    <mergeCell ref="F168:I168"/>
    <mergeCell ref="L168:M168"/>
    <mergeCell ref="N168:Q168"/>
    <mergeCell ref="F169:I169"/>
    <mergeCell ref="F170:I170"/>
    <mergeCell ref="F171:I171"/>
    <mergeCell ref="L171:M171"/>
    <mergeCell ref="N171:Q171"/>
    <mergeCell ref="F172:I172"/>
    <mergeCell ref="F163:I163"/>
    <mergeCell ref="F164:I164"/>
    <mergeCell ref="L164:M164"/>
    <mergeCell ref="N164:Q164"/>
    <mergeCell ref="F165:I165"/>
    <mergeCell ref="L165:M165"/>
    <mergeCell ref="N165:Q165"/>
    <mergeCell ref="F166:I166"/>
    <mergeCell ref="F167:I167"/>
    <mergeCell ref="F154:I154"/>
    <mergeCell ref="F155:I155"/>
    <mergeCell ref="F156:I156"/>
    <mergeCell ref="F157:I157"/>
    <mergeCell ref="F158:I158"/>
    <mergeCell ref="F159:I159"/>
    <mergeCell ref="F160:I160"/>
    <mergeCell ref="F161:I161"/>
    <mergeCell ref="F162:I162"/>
    <mergeCell ref="F147:I147"/>
    <mergeCell ref="F148:I148"/>
    <mergeCell ref="F149:I149"/>
    <mergeCell ref="F150:I150"/>
    <mergeCell ref="F151:I151"/>
    <mergeCell ref="F152:I152"/>
    <mergeCell ref="L152:M152"/>
    <mergeCell ref="N152:Q152"/>
    <mergeCell ref="F153:I153"/>
    <mergeCell ref="L153:M153"/>
    <mergeCell ref="N153:Q153"/>
    <mergeCell ref="F142:I142"/>
    <mergeCell ref="F143:I143"/>
    <mergeCell ref="F144:I144"/>
    <mergeCell ref="F145:I145"/>
    <mergeCell ref="L145:M145"/>
    <mergeCell ref="N145:Q145"/>
    <mergeCell ref="F146:I146"/>
    <mergeCell ref="L146:M146"/>
    <mergeCell ref="N146:Q146"/>
    <mergeCell ref="F137:I137"/>
    <mergeCell ref="F138:I138"/>
    <mergeCell ref="L138:M138"/>
    <mergeCell ref="N138:Q138"/>
    <mergeCell ref="F139:I139"/>
    <mergeCell ref="F140:I140"/>
    <mergeCell ref="L140:M140"/>
    <mergeCell ref="N140:Q140"/>
    <mergeCell ref="F141:I141"/>
    <mergeCell ref="F132:I132"/>
    <mergeCell ref="L132:M132"/>
    <mergeCell ref="N132:Q132"/>
    <mergeCell ref="F133:I133"/>
    <mergeCell ref="F134:I134"/>
    <mergeCell ref="L134:M134"/>
    <mergeCell ref="N134:Q134"/>
    <mergeCell ref="F135:I135"/>
    <mergeCell ref="F136:I136"/>
    <mergeCell ref="L136:M136"/>
    <mergeCell ref="N136:Q136"/>
    <mergeCell ref="L111:Q111"/>
    <mergeCell ref="C117:Q117"/>
    <mergeCell ref="F119:P119"/>
    <mergeCell ref="F120:P120"/>
    <mergeCell ref="F121:P121"/>
    <mergeCell ref="M123:P123"/>
    <mergeCell ref="M125:Q125"/>
    <mergeCell ref="M126:Q126"/>
    <mergeCell ref="F128:I128"/>
    <mergeCell ref="L128:M128"/>
    <mergeCell ref="N128:Q128"/>
    <mergeCell ref="D105:H105"/>
    <mergeCell ref="N105:Q105"/>
    <mergeCell ref="D106:H106"/>
    <mergeCell ref="N106:Q106"/>
    <mergeCell ref="D107:H107"/>
    <mergeCell ref="N107:Q107"/>
    <mergeCell ref="D108:H108"/>
    <mergeCell ref="N108:Q108"/>
    <mergeCell ref="N109:Q109"/>
    <mergeCell ref="N95:Q95"/>
    <mergeCell ref="N96:Q96"/>
    <mergeCell ref="N97:Q97"/>
    <mergeCell ref="N98:Q98"/>
    <mergeCell ref="N99:Q99"/>
    <mergeCell ref="N100:Q100"/>
    <mergeCell ref="N101:Q101"/>
    <mergeCell ref="N103:Q103"/>
    <mergeCell ref="D104:H104"/>
    <mergeCell ref="N104:Q10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é sú hodnoty K, M." sqref="D275:D280" xr:uid="{00000000-0002-0000-0100-000000000000}">
      <formula1>"K, M"</formula1>
    </dataValidation>
    <dataValidation type="list" allowBlank="1" showInputMessage="1" showErrorMessage="1" error="Povolené sú hodnoty základná, znížená, nulová." sqref="U275:U280" xr:uid="{00000000-0002-0000-0100-000001000000}">
      <formula1>"základná, znížená, nulová"</formula1>
    </dataValidation>
  </dataValidations>
  <hyperlinks>
    <hyperlink ref="F1:G1" location="C2" display="1) Krycí list rozpočtu" xr:uid="{00000000-0004-0000-0100-000000000000}"/>
    <hyperlink ref="H1:K1" location="C87" display="2) Rekapitulácia rozpočtu" xr:uid="{00000000-0004-0000-0100-000001000000}"/>
    <hyperlink ref="L1" location="C128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1 - SEKTOR - XXII  nové u...</vt:lpstr>
      <vt:lpstr>'1 - SEKTOR - XXII  nové u...'!Názvy_tlače</vt:lpstr>
      <vt:lpstr>'Rekapitulácia stavby'!Názvy_tlače</vt:lpstr>
      <vt:lpstr>'1 - SEKTOR - XXII  nové u...'!Oblasť_tlače</vt:lpstr>
      <vt:lpstr>'Rekapitulácia stavby'!Oblasť_tlače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MATIA-PC\Maria</dc:creator>
  <cp:keywords/>
  <dc:description/>
  <cp:lastModifiedBy>Noskovičová Zuzana, Ing.</cp:lastModifiedBy>
  <cp:revision/>
  <dcterms:created xsi:type="dcterms:W3CDTF">2017-10-27T18:10:27Z</dcterms:created>
  <dcterms:modified xsi:type="dcterms:W3CDTF">2022-05-11T07:08:45Z</dcterms:modified>
  <cp:category/>
  <cp:contentStatus/>
</cp:coreProperties>
</file>