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95" windowWidth="28800" windowHeight="16260" activeTab="2"/>
  </bookViews>
  <sheets>
    <sheet name="Rekapitulácia stavby" sheetId="1" r:id="rId1"/>
    <sheet name="01-Blatové úseky" sheetId="5" r:id="rId2"/>
    <sheet name="02-BKV-BKV" sheetId="6" r:id="rId3"/>
    <sheet name="03 BKV-DZP" sheetId="7" r:id="rId4"/>
  </sheets>
  <externalReferences>
    <externalReference r:id="rId5"/>
    <externalReference r:id="rId6"/>
    <externalReference r:id="rId7"/>
  </externalReferences>
  <definedNames>
    <definedName name="_xlnm.Print_Titles" localSheetId="0">'Rekapitulácia stavby'!$92:$92</definedName>
    <definedName name="_xlnm.Print_Area" localSheetId="0">'Rekapitulácia stavby'!$D$4:$AO$76,'Rekapitulácia stavby'!$C$82:$AQ$101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K189" i="7" l="1"/>
  <c r="BI189" i="7"/>
  <c r="BH189" i="7"/>
  <c r="BG189" i="7"/>
  <c r="BE189" i="7"/>
  <c r="T189" i="7"/>
  <c r="R189" i="7"/>
  <c r="P189" i="7"/>
  <c r="J189" i="7"/>
  <c r="BF189" i="7" s="1"/>
  <c r="BK188" i="7"/>
  <c r="BI188" i="7"/>
  <c r="BH188" i="7"/>
  <c r="BG188" i="7"/>
  <c r="BE188" i="7"/>
  <c r="T188" i="7"/>
  <c r="R188" i="7"/>
  <c r="R186" i="7" s="1"/>
  <c r="P188" i="7"/>
  <c r="P186" i="7" s="1"/>
  <c r="J188" i="7"/>
  <c r="BF188" i="7" s="1"/>
  <c r="BK187" i="7"/>
  <c r="BI187" i="7"/>
  <c r="BH187" i="7"/>
  <c r="BG187" i="7"/>
  <c r="BE187" i="7"/>
  <c r="T187" i="7"/>
  <c r="T186" i="7" s="1"/>
  <c r="R187" i="7"/>
  <c r="P187" i="7"/>
  <c r="J187" i="7"/>
  <c r="BF187" i="7" s="1"/>
  <c r="BK185" i="7"/>
  <c r="BI185" i="7"/>
  <c r="BH185" i="7"/>
  <c r="BG185" i="7"/>
  <c r="BE185" i="7"/>
  <c r="T185" i="7"/>
  <c r="R185" i="7"/>
  <c r="R184" i="7" s="1"/>
  <c r="P185" i="7"/>
  <c r="J185" i="7"/>
  <c r="BF185" i="7" s="1"/>
  <c r="BK184" i="7"/>
  <c r="J184" i="7" s="1"/>
  <c r="J104" i="7" s="1"/>
  <c r="T184" i="7"/>
  <c r="P184" i="7"/>
  <c r="BK183" i="7"/>
  <c r="BI183" i="7"/>
  <c r="BH183" i="7"/>
  <c r="BG183" i="7"/>
  <c r="BF183" i="7"/>
  <c r="BE183" i="7"/>
  <c r="T183" i="7"/>
  <c r="R183" i="7"/>
  <c r="P183" i="7"/>
  <c r="J183" i="7"/>
  <c r="BK182" i="7"/>
  <c r="BI182" i="7"/>
  <c r="BH182" i="7"/>
  <c r="BG182" i="7"/>
  <c r="BE182" i="7"/>
  <c r="T182" i="7"/>
  <c r="R182" i="7"/>
  <c r="P182" i="7"/>
  <c r="J182" i="7"/>
  <c r="BF182" i="7" s="1"/>
  <c r="BK181" i="7"/>
  <c r="BI181" i="7"/>
  <c r="BH181" i="7"/>
  <c r="BG181" i="7"/>
  <c r="BE181" i="7"/>
  <c r="T181" i="7"/>
  <c r="R181" i="7"/>
  <c r="P181" i="7"/>
  <c r="J181" i="7"/>
  <c r="BF181" i="7" s="1"/>
  <c r="BK180" i="7"/>
  <c r="BI180" i="7"/>
  <c r="BH180" i="7"/>
  <c r="BG180" i="7"/>
  <c r="BE180" i="7"/>
  <c r="T180" i="7"/>
  <c r="R180" i="7"/>
  <c r="P180" i="7"/>
  <c r="J180" i="7"/>
  <c r="BF180" i="7" s="1"/>
  <c r="BK179" i="7"/>
  <c r="BI179" i="7"/>
  <c r="BH179" i="7"/>
  <c r="BG179" i="7"/>
  <c r="BF179" i="7"/>
  <c r="BE179" i="7"/>
  <c r="T179" i="7"/>
  <c r="R179" i="7"/>
  <c r="P179" i="7"/>
  <c r="J179" i="7"/>
  <c r="BK178" i="7"/>
  <c r="BI178" i="7"/>
  <c r="BH178" i="7"/>
  <c r="BG178" i="7"/>
  <c r="BE178" i="7"/>
  <c r="T178" i="7"/>
  <c r="R178" i="7"/>
  <c r="P178" i="7"/>
  <c r="J178" i="7"/>
  <c r="BF178" i="7" s="1"/>
  <c r="BK177" i="7"/>
  <c r="BI177" i="7"/>
  <c r="BH177" i="7"/>
  <c r="BG177" i="7"/>
  <c r="BF177" i="7"/>
  <c r="BE177" i="7"/>
  <c r="T177" i="7"/>
  <c r="R177" i="7"/>
  <c r="P177" i="7"/>
  <c r="J177" i="7"/>
  <c r="BK176" i="7"/>
  <c r="BI176" i="7"/>
  <c r="BH176" i="7"/>
  <c r="BG176" i="7"/>
  <c r="BE176" i="7"/>
  <c r="T176" i="7"/>
  <c r="R176" i="7"/>
  <c r="P176" i="7"/>
  <c r="J176" i="7"/>
  <c r="BF176" i="7" s="1"/>
  <c r="BK175" i="7"/>
  <c r="BI175" i="7"/>
  <c r="BH175" i="7"/>
  <c r="BG175" i="7"/>
  <c r="BF175" i="7"/>
  <c r="BE175" i="7"/>
  <c r="T175" i="7"/>
  <c r="R175" i="7"/>
  <c r="P175" i="7"/>
  <c r="J175" i="7"/>
  <c r="BK174" i="7"/>
  <c r="BI174" i="7"/>
  <c r="BH174" i="7"/>
  <c r="BG174" i="7"/>
  <c r="BE174" i="7"/>
  <c r="T174" i="7"/>
  <c r="R174" i="7"/>
  <c r="P174" i="7"/>
  <c r="J174" i="7"/>
  <c r="BF174" i="7" s="1"/>
  <c r="BK173" i="7"/>
  <c r="BI173" i="7"/>
  <c r="BH173" i="7"/>
  <c r="BG173" i="7"/>
  <c r="BF173" i="7"/>
  <c r="BE173" i="7"/>
  <c r="T173" i="7"/>
  <c r="R173" i="7"/>
  <c r="P173" i="7"/>
  <c r="J173" i="7"/>
  <c r="BK172" i="7"/>
  <c r="BI172" i="7"/>
  <c r="BH172" i="7"/>
  <c r="BG172" i="7"/>
  <c r="BE172" i="7"/>
  <c r="T172" i="7"/>
  <c r="R172" i="7"/>
  <c r="P172" i="7"/>
  <c r="J172" i="7"/>
  <c r="BF172" i="7" s="1"/>
  <c r="BK171" i="7"/>
  <c r="BI171" i="7"/>
  <c r="BH171" i="7"/>
  <c r="BG171" i="7"/>
  <c r="BE171" i="7"/>
  <c r="T171" i="7"/>
  <c r="R171" i="7"/>
  <c r="P171" i="7"/>
  <c r="J171" i="7"/>
  <c r="BF171" i="7" s="1"/>
  <c r="BK170" i="7"/>
  <c r="BI170" i="7"/>
  <c r="BH170" i="7"/>
  <c r="BG170" i="7"/>
  <c r="BE170" i="7"/>
  <c r="T170" i="7"/>
  <c r="R170" i="7"/>
  <c r="P170" i="7"/>
  <c r="J170" i="7"/>
  <c r="BF170" i="7" s="1"/>
  <c r="BK169" i="7"/>
  <c r="BI169" i="7"/>
  <c r="BH169" i="7"/>
  <c r="BG169" i="7"/>
  <c r="BE169" i="7"/>
  <c r="T169" i="7"/>
  <c r="R169" i="7"/>
  <c r="P169" i="7"/>
  <c r="J169" i="7"/>
  <c r="BF169" i="7" s="1"/>
  <c r="BK168" i="7"/>
  <c r="BI168" i="7"/>
  <c r="BH168" i="7"/>
  <c r="BG168" i="7"/>
  <c r="BE168" i="7"/>
  <c r="T168" i="7"/>
  <c r="R168" i="7"/>
  <c r="P168" i="7"/>
  <c r="J168" i="7"/>
  <c r="BF168" i="7" s="1"/>
  <c r="BK167" i="7"/>
  <c r="BI167" i="7"/>
  <c r="BH167" i="7"/>
  <c r="BG167" i="7"/>
  <c r="BF167" i="7"/>
  <c r="BE167" i="7"/>
  <c r="T167" i="7"/>
  <c r="R167" i="7"/>
  <c r="P167" i="7"/>
  <c r="J167" i="7"/>
  <c r="BK166" i="7"/>
  <c r="BI166" i="7"/>
  <c r="BH166" i="7"/>
  <c r="BG166" i="7"/>
  <c r="BE166" i="7"/>
  <c r="T166" i="7"/>
  <c r="T164" i="7" s="1"/>
  <c r="R166" i="7"/>
  <c r="P166" i="7"/>
  <c r="J166" i="7"/>
  <c r="BF166" i="7" s="1"/>
  <c r="BK165" i="7"/>
  <c r="BI165" i="7"/>
  <c r="BH165" i="7"/>
  <c r="BG165" i="7"/>
  <c r="BF165" i="7"/>
  <c r="BE165" i="7"/>
  <c r="T165" i="7"/>
  <c r="R165" i="7"/>
  <c r="P165" i="7"/>
  <c r="P164" i="7" s="1"/>
  <c r="J165" i="7"/>
  <c r="R164" i="7"/>
  <c r="BK163" i="7"/>
  <c r="BK162" i="7" s="1"/>
  <c r="J162" i="7" s="1"/>
  <c r="J102" i="7" s="1"/>
  <c r="BI163" i="7"/>
  <c r="BH163" i="7"/>
  <c r="BG163" i="7"/>
  <c r="BE163" i="7"/>
  <c r="T163" i="7"/>
  <c r="R163" i="7"/>
  <c r="P163" i="7"/>
  <c r="J163" i="7"/>
  <c r="BF163" i="7" s="1"/>
  <c r="T162" i="7"/>
  <c r="R162" i="7"/>
  <c r="P162" i="7"/>
  <c r="BK161" i="7"/>
  <c r="BI161" i="7"/>
  <c r="BH161" i="7"/>
  <c r="BG161" i="7"/>
  <c r="BE161" i="7"/>
  <c r="T161" i="7"/>
  <c r="R161" i="7"/>
  <c r="P161" i="7"/>
  <c r="J161" i="7"/>
  <c r="BF161" i="7" s="1"/>
  <c r="BK160" i="7"/>
  <c r="BI160" i="7"/>
  <c r="BH160" i="7"/>
  <c r="BG160" i="7"/>
  <c r="BF160" i="7"/>
  <c r="BE160" i="7"/>
  <c r="T160" i="7"/>
  <c r="R160" i="7"/>
  <c r="P160" i="7"/>
  <c r="J160" i="7"/>
  <c r="BK159" i="7"/>
  <c r="BI159" i="7"/>
  <c r="BH159" i="7"/>
  <c r="BG159" i="7"/>
  <c r="BE159" i="7"/>
  <c r="T159" i="7"/>
  <c r="R159" i="7"/>
  <c r="P159" i="7"/>
  <c r="J159" i="7"/>
  <c r="BF159" i="7" s="1"/>
  <c r="BK158" i="7"/>
  <c r="BI158" i="7"/>
  <c r="BH158" i="7"/>
  <c r="BG158" i="7"/>
  <c r="BE158" i="7"/>
  <c r="T158" i="7"/>
  <c r="R158" i="7"/>
  <c r="P158" i="7"/>
  <c r="J158" i="7"/>
  <c r="BF158" i="7" s="1"/>
  <c r="BK157" i="7"/>
  <c r="BI157" i="7"/>
  <c r="BH157" i="7"/>
  <c r="BG157" i="7"/>
  <c r="BE157" i="7"/>
  <c r="T157" i="7"/>
  <c r="R157" i="7"/>
  <c r="P157" i="7"/>
  <c r="J157" i="7"/>
  <c r="BF157" i="7" s="1"/>
  <c r="BK156" i="7"/>
  <c r="BI156" i="7"/>
  <c r="BH156" i="7"/>
  <c r="BG156" i="7"/>
  <c r="BF156" i="7"/>
  <c r="BE156" i="7"/>
  <c r="T156" i="7"/>
  <c r="R156" i="7"/>
  <c r="P156" i="7"/>
  <c r="J156" i="7"/>
  <c r="BK155" i="7"/>
  <c r="BI155" i="7"/>
  <c r="BH155" i="7"/>
  <c r="BG155" i="7"/>
  <c r="BE155" i="7"/>
  <c r="T155" i="7"/>
  <c r="R155" i="7"/>
  <c r="P155" i="7"/>
  <c r="J155" i="7"/>
  <c r="BF155" i="7" s="1"/>
  <c r="BK154" i="7"/>
  <c r="BI154" i="7"/>
  <c r="BH154" i="7"/>
  <c r="BG154" i="7"/>
  <c r="BF154" i="7"/>
  <c r="BE154" i="7"/>
  <c r="T154" i="7"/>
  <c r="R154" i="7"/>
  <c r="P154" i="7"/>
  <c r="J154" i="7"/>
  <c r="BK153" i="7"/>
  <c r="BI153" i="7"/>
  <c r="BH153" i="7"/>
  <c r="BG153" i="7"/>
  <c r="BE153" i="7"/>
  <c r="T153" i="7"/>
  <c r="R153" i="7"/>
  <c r="P153" i="7"/>
  <c r="J153" i="7"/>
  <c r="BF153" i="7" s="1"/>
  <c r="BK152" i="7"/>
  <c r="BI152" i="7"/>
  <c r="BH152" i="7"/>
  <c r="BG152" i="7"/>
  <c r="BE152" i="7"/>
  <c r="T152" i="7"/>
  <c r="R152" i="7"/>
  <c r="P152" i="7"/>
  <c r="J152" i="7"/>
  <c r="BF152" i="7" s="1"/>
  <c r="BK151" i="7"/>
  <c r="BI151" i="7"/>
  <c r="BH151" i="7"/>
  <c r="BG151" i="7"/>
  <c r="BE151" i="7"/>
  <c r="T151" i="7"/>
  <c r="R151" i="7"/>
  <c r="P151" i="7"/>
  <c r="J151" i="7"/>
  <c r="BF151" i="7" s="1"/>
  <c r="BK150" i="7"/>
  <c r="BI150" i="7"/>
  <c r="BH150" i="7"/>
  <c r="BG150" i="7"/>
  <c r="BF150" i="7"/>
  <c r="BE150" i="7"/>
  <c r="T150" i="7"/>
  <c r="R150" i="7"/>
  <c r="P150" i="7"/>
  <c r="J150" i="7"/>
  <c r="BK149" i="7"/>
  <c r="BI149" i="7"/>
  <c r="BH149" i="7"/>
  <c r="BG149" i="7"/>
  <c r="BE149" i="7"/>
  <c r="T149" i="7"/>
  <c r="R149" i="7"/>
  <c r="P149" i="7"/>
  <c r="J149" i="7"/>
  <c r="BF149" i="7" s="1"/>
  <c r="BK148" i="7"/>
  <c r="BI148" i="7"/>
  <c r="BH148" i="7"/>
  <c r="BG148" i="7"/>
  <c r="BE148" i="7"/>
  <c r="T148" i="7"/>
  <c r="R148" i="7"/>
  <c r="P148" i="7"/>
  <c r="J148" i="7"/>
  <c r="BF148" i="7" s="1"/>
  <c r="BK147" i="7"/>
  <c r="BI147" i="7"/>
  <c r="BH147" i="7"/>
  <c r="BG147" i="7"/>
  <c r="BE147" i="7"/>
  <c r="T147" i="7"/>
  <c r="R147" i="7"/>
  <c r="P147" i="7"/>
  <c r="J147" i="7"/>
  <c r="BF147" i="7" s="1"/>
  <c r="BK146" i="7"/>
  <c r="BI146" i="7"/>
  <c r="BH146" i="7"/>
  <c r="BG146" i="7"/>
  <c r="BF146" i="7"/>
  <c r="BE146" i="7"/>
  <c r="T146" i="7"/>
  <c r="R146" i="7"/>
  <c r="P146" i="7"/>
  <c r="J146" i="7"/>
  <c r="BK145" i="7"/>
  <c r="BI145" i="7"/>
  <c r="BH145" i="7"/>
  <c r="BG145" i="7"/>
  <c r="BE145" i="7"/>
  <c r="T145" i="7"/>
  <c r="R145" i="7"/>
  <c r="P145" i="7"/>
  <c r="J145" i="7"/>
  <c r="BF145" i="7" s="1"/>
  <c r="BK144" i="7"/>
  <c r="BI144" i="7"/>
  <c r="BH144" i="7"/>
  <c r="BG144" i="7"/>
  <c r="BE144" i="7"/>
  <c r="T144" i="7"/>
  <c r="R144" i="7"/>
  <c r="P144" i="7"/>
  <c r="J144" i="7"/>
  <c r="BF144" i="7" s="1"/>
  <c r="BK143" i="7"/>
  <c r="BI143" i="7"/>
  <c r="BH143" i="7"/>
  <c r="BG143" i="7"/>
  <c r="BE143" i="7"/>
  <c r="T143" i="7"/>
  <c r="R143" i="7"/>
  <c r="P143" i="7"/>
  <c r="J143" i="7"/>
  <c r="BF143" i="7" s="1"/>
  <c r="BK142" i="7"/>
  <c r="BI142" i="7"/>
  <c r="BH142" i="7"/>
  <c r="BG142" i="7"/>
  <c r="BF142" i="7"/>
  <c r="BE142" i="7"/>
  <c r="T142" i="7"/>
  <c r="R142" i="7"/>
  <c r="P142" i="7"/>
  <c r="J142" i="7"/>
  <c r="BK141" i="7"/>
  <c r="BI141" i="7"/>
  <c r="BH141" i="7"/>
  <c r="BG141" i="7"/>
  <c r="BE141" i="7"/>
  <c r="T141" i="7"/>
  <c r="T139" i="7" s="1"/>
  <c r="R141" i="7"/>
  <c r="P141" i="7"/>
  <c r="J141" i="7"/>
  <c r="BF141" i="7" s="1"/>
  <c r="BK140" i="7"/>
  <c r="BI140" i="7"/>
  <c r="BH140" i="7"/>
  <c r="BG140" i="7"/>
  <c r="BF140" i="7"/>
  <c r="BE140" i="7"/>
  <c r="T140" i="7"/>
  <c r="R140" i="7"/>
  <c r="P140" i="7"/>
  <c r="P139" i="7" s="1"/>
  <c r="J140" i="7"/>
  <c r="R139" i="7"/>
  <c r="BK138" i="7"/>
  <c r="BK137" i="7" s="1"/>
  <c r="BI138" i="7"/>
  <c r="BH138" i="7"/>
  <c r="BG138" i="7"/>
  <c r="BE138" i="7"/>
  <c r="T138" i="7"/>
  <c r="T137" i="7" s="1"/>
  <c r="R138" i="7"/>
  <c r="P138" i="7"/>
  <c r="J138" i="7"/>
  <c r="BF138" i="7" s="1"/>
  <c r="R137" i="7"/>
  <c r="P137" i="7"/>
  <c r="BK136" i="7"/>
  <c r="BI136" i="7"/>
  <c r="BH136" i="7"/>
  <c r="BG136" i="7"/>
  <c r="BE136" i="7"/>
  <c r="T136" i="7"/>
  <c r="R136" i="7"/>
  <c r="P136" i="7"/>
  <c r="J136" i="7"/>
  <c r="BF136" i="7" s="1"/>
  <c r="BK135" i="7"/>
  <c r="BI135" i="7"/>
  <c r="BH135" i="7"/>
  <c r="BG135" i="7"/>
  <c r="BE135" i="7"/>
  <c r="T135" i="7"/>
  <c r="R135" i="7"/>
  <c r="P135" i="7"/>
  <c r="P133" i="7" s="1"/>
  <c r="J135" i="7"/>
  <c r="BF135" i="7" s="1"/>
  <c r="BK134" i="7"/>
  <c r="BI134" i="7"/>
  <c r="BH134" i="7"/>
  <c r="BG134" i="7"/>
  <c r="BE134" i="7"/>
  <c r="T134" i="7"/>
  <c r="T133" i="7" s="1"/>
  <c r="R134" i="7"/>
  <c r="R133" i="7" s="1"/>
  <c r="P134" i="7"/>
  <c r="J134" i="7"/>
  <c r="BF134" i="7" s="1"/>
  <c r="BK132" i="7"/>
  <c r="BI132" i="7"/>
  <c r="BH132" i="7"/>
  <c r="BG132" i="7"/>
  <c r="BF132" i="7"/>
  <c r="BE132" i="7"/>
  <c r="T132" i="7"/>
  <c r="R132" i="7"/>
  <c r="P132" i="7"/>
  <c r="J132" i="7"/>
  <c r="BK131" i="7"/>
  <c r="BI131" i="7"/>
  <c r="BH131" i="7"/>
  <c r="BG131" i="7"/>
  <c r="BE131" i="7"/>
  <c r="T131" i="7"/>
  <c r="R131" i="7"/>
  <c r="P131" i="7"/>
  <c r="J131" i="7"/>
  <c r="BF131" i="7" s="1"/>
  <c r="BK130" i="7"/>
  <c r="BI130" i="7"/>
  <c r="BH130" i="7"/>
  <c r="BG130" i="7"/>
  <c r="BF130" i="7"/>
  <c r="BE130" i="7"/>
  <c r="T130" i="7"/>
  <c r="R130" i="7"/>
  <c r="P130" i="7"/>
  <c r="J130" i="7"/>
  <c r="BK129" i="7"/>
  <c r="BI129" i="7"/>
  <c r="BH129" i="7"/>
  <c r="BG129" i="7"/>
  <c r="BE129" i="7"/>
  <c r="T129" i="7"/>
  <c r="R129" i="7"/>
  <c r="P129" i="7"/>
  <c r="J129" i="7"/>
  <c r="BF129" i="7" s="1"/>
  <c r="BK128" i="7"/>
  <c r="BK127" i="7" s="1"/>
  <c r="J127" i="7" s="1"/>
  <c r="J98" i="7" s="1"/>
  <c r="BI128" i="7"/>
  <c r="BH128" i="7"/>
  <c r="BG128" i="7"/>
  <c r="BF128" i="7"/>
  <c r="BE128" i="7"/>
  <c r="T128" i="7"/>
  <c r="R128" i="7"/>
  <c r="R127" i="7" s="1"/>
  <c r="P128" i="7"/>
  <c r="P127" i="7" s="1"/>
  <c r="P126" i="7" s="1"/>
  <c r="P125" i="7" s="1"/>
  <c r="J128" i="7"/>
  <c r="T127" i="7"/>
  <c r="F119" i="7"/>
  <c r="E117" i="7"/>
  <c r="F89" i="7"/>
  <c r="E87" i="7"/>
  <c r="J37" i="7"/>
  <c r="J36" i="7"/>
  <c r="J35" i="7"/>
  <c r="J24" i="7"/>
  <c r="E24" i="7"/>
  <c r="J122" i="7" s="1"/>
  <c r="J23" i="7"/>
  <c r="J21" i="7"/>
  <c r="E21" i="7"/>
  <c r="J91" i="7" s="1"/>
  <c r="J20" i="7"/>
  <c r="J18" i="7"/>
  <c r="E18" i="7"/>
  <c r="F92" i="7" s="1"/>
  <c r="J17" i="7"/>
  <c r="J15" i="7"/>
  <c r="E15" i="7"/>
  <c r="F121" i="7" s="1"/>
  <c r="J14" i="7"/>
  <c r="J12" i="7"/>
  <c r="J119" i="7" s="1"/>
  <c r="E7" i="7"/>
  <c r="E115" i="7" s="1"/>
  <c r="BK164" i="6"/>
  <c r="BI164" i="6"/>
  <c r="BH164" i="6"/>
  <c r="BG164" i="6"/>
  <c r="BE164" i="6"/>
  <c r="T164" i="6"/>
  <c r="R164" i="6"/>
  <c r="R163" i="6" s="1"/>
  <c r="P164" i="6"/>
  <c r="P163" i="6" s="1"/>
  <c r="J164" i="6"/>
  <c r="BF164" i="6" s="1"/>
  <c r="BK163" i="6"/>
  <c r="J163" i="6" s="1"/>
  <c r="J104" i="6" s="1"/>
  <c r="T163" i="6"/>
  <c r="BK162" i="6"/>
  <c r="BK161" i="6" s="1"/>
  <c r="BI162" i="6"/>
  <c r="BH162" i="6"/>
  <c r="BG162" i="6"/>
  <c r="BF162" i="6"/>
  <c r="BE162" i="6"/>
  <c r="T162" i="6"/>
  <c r="R162" i="6"/>
  <c r="P162" i="6"/>
  <c r="P161" i="6" s="1"/>
  <c r="J162" i="6"/>
  <c r="T161" i="6"/>
  <c r="R161" i="6"/>
  <c r="BK160" i="6"/>
  <c r="BI160" i="6"/>
  <c r="BH160" i="6"/>
  <c r="BG160" i="6"/>
  <c r="BE160" i="6"/>
  <c r="T160" i="6"/>
  <c r="R160" i="6"/>
  <c r="P160" i="6"/>
  <c r="J160" i="6"/>
  <c r="BF160" i="6" s="1"/>
  <c r="BK159" i="6"/>
  <c r="BI159" i="6"/>
  <c r="BH159" i="6"/>
  <c r="BG159" i="6"/>
  <c r="BE159" i="6"/>
  <c r="T159" i="6"/>
  <c r="R159" i="6"/>
  <c r="P159" i="6"/>
  <c r="J159" i="6"/>
  <c r="BF159" i="6" s="1"/>
  <c r="BK158" i="6"/>
  <c r="BI158" i="6"/>
  <c r="BH158" i="6"/>
  <c r="BG158" i="6"/>
  <c r="BE158" i="6"/>
  <c r="T158" i="6"/>
  <c r="R158" i="6"/>
  <c r="P158" i="6"/>
  <c r="J158" i="6"/>
  <c r="BF158" i="6" s="1"/>
  <c r="BK157" i="6"/>
  <c r="BI157" i="6"/>
  <c r="BH157" i="6"/>
  <c r="BG157" i="6"/>
  <c r="BE157" i="6"/>
  <c r="T157" i="6"/>
  <c r="R157" i="6"/>
  <c r="P157" i="6"/>
  <c r="J157" i="6"/>
  <c r="BF157" i="6" s="1"/>
  <c r="BK156" i="6"/>
  <c r="BI156" i="6"/>
  <c r="BH156" i="6"/>
  <c r="BG156" i="6"/>
  <c r="BE156" i="6"/>
  <c r="T156" i="6"/>
  <c r="R156" i="6"/>
  <c r="P156" i="6"/>
  <c r="J156" i="6"/>
  <c r="BF156" i="6" s="1"/>
  <c r="BK155" i="6"/>
  <c r="BI155" i="6"/>
  <c r="BH155" i="6"/>
  <c r="BG155" i="6"/>
  <c r="BE155" i="6"/>
  <c r="T155" i="6"/>
  <c r="R155" i="6"/>
  <c r="P155" i="6"/>
  <c r="J155" i="6"/>
  <c r="BF155" i="6" s="1"/>
  <c r="BK154" i="6"/>
  <c r="BI154" i="6"/>
  <c r="BH154" i="6"/>
  <c r="BG154" i="6"/>
  <c r="BE154" i="6"/>
  <c r="T154" i="6"/>
  <c r="R154" i="6"/>
  <c r="P154" i="6"/>
  <c r="J154" i="6"/>
  <c r="BF154" i="6" s="1"/>
  <c r="BK153" i="6"/>
  <c r="BI153" i="6"/>
  <c r="BH153" i="6"/>
  <c r="BG153" i="6"/>
  <c r="BE153" i="6"/>
  <c r="T153" i="6"/>
  <c r="R153" i="6"/>
  <c r="P153" i="6"/>
  <c r="J153" i="6"/>
  <c r="BF153" i="6" s="1"/>
  <c r="BK152" i="6"/>
  <c r="BI152" i="6"/>
  <c r="BH152" i="6"/>
  <c r="BG152" i="6"/>
  <c r="BE152" i="6"/>
  <c r="T152" i="6"/>
  <c r="R152" i="6"/>
  <c r="P152" i="6"/>
  <c r="J152" i="6"/>
  <c r="BF152" i="6" s="1"/>
  <c r="BK151" i="6"/>
  <c r="BI151" i="6"/>
  <c r="BH151" i="6"/>
  <c r="BG151" i="6"/>
  <c r="BE151" i="6"/>
  <c r="T151" i="6"/>
  <c r="R151" i="6"/>
  <c r="P151" i="6"/>
  <c r="J151" i="6"/>
  <c r="BF151" i="6" s="1"/>
  <c r="BK150" i="6"/>
  <c r="BI150" i="6"/>
  <c r="BH150" i="6"/>
  <c r="BG150" i="6"/>
  <c r="BE150" i="6"/>
  <c r="T150" i="6"/>
  <c r="R150" i="6"/>
  <c r="P150" i="6"/>
  <c r="J150" i="6"/>
  <c r="BF150" i="6" s="1"/>
  <c r="BK149" i="6"/>
  <c r="BI149" i="6"/>
  <c r="BH149" i="6"/>
  <c r="BG149" i="6"/>
  <c r="BE149" i="6"/>
  <c r="T149" i="6"/>
  <c r="R149" i="6"/>
  <c r="P149" i="6"/>
  <c r="J149" i="6"/>
  <c r="BF149" i="6" s="1"/>
  <c r="BK148" i="6"/>
  <c r="BI148" i="6"/>
  <c r="BH148" i="6"/>
  <c r="BG148" i="6"/>
  <c r="BE148" i="6"/>
  <c r="T148" i="6"/>
  <c r="R148" i="6"/>
  <c r="P148" i="6"/>
  <c r="P146" i="6" s="1"/>
  <c r="J148" i="6"/>
  <c r="BF148" i="6" s="1"/>
  <c r="BK147" i="6"/>
  <c r="BI147" i="6"/>
  <c r="BH147" i="6"/>
  <c r="BG147" i="6"/>
  <c r="BF147" i="6"/>
  <c r="BE147" i="6"/>
  <c r="T147" i="6"/>
  <c r="R147" i="6"/>
  <c r="R146" i="6" s="1"/>
  <c r="P147" i="6"/>
  <c r="J147" i="6"/>
  <c r="T146" i="6"/>
  <c r="BK145" i="6"/>
  <c r="BI145" i="6"/>
  <c r="BH145" i="6"/>
  <c r="BG145" i="6"/>
  <c r="BF145" i="6"/>
  <c r="BE145" i="6"/>
  <c r="T145" i="6"/>
  <c r="R145" i="6"/>
  <c r="P145" i="6"/>
  <c r="J145" i="6"/>
  <c r="BK144" i="6"/>
  <c r="BI144" i="6"/>
  <c r="BH144" i="6"/>
  <c r="BG144" i="6"/>
  <c r="BE144" i="6"/>
  <c r="T144" i="6"/>
  <c r="R144" i="6"/>
  <c r="P144" i="6"/>
  <c r="J144" i="6"/>
  <c r="BF144" i="6" s="1"/>
  <c r="BK143" i="6"/>
  <c r="BI143" i="6"/>
  <c r="BH143" i="6"/>
  <c r="BG143" i="6"/>
  <c r="BF143" i="6"/>
  <c r="BE143" i="6"/>
  <c r="T143" i="6"/>
  <c r="R143" i="6"/>
  <c r="P143" i="6"/>
  <c r="J143" i="6"/>
  <c r="BK142" i="6"/>
  <c r="BI142" i="6"/>
  <c r="BH142" i="6"/>
  <c r="BG142" i="6"/>
  <c r="BE142" i="6"/>
  <c r="T142" i="6"/>
  <c r="R142" i="6"/>
  <c r="P142" i="6"/>
  <c r="J142" i="6"/>
  <c r="BF142" i="6" s="1"/>
  <c r="BK141" i="6"/>
  <c r="BI141" i="6"/>
  <c r="BH141" i="6"/>
  <c r="BG141" i="6"/>
  <c r="BF141" i="6"/>
  <c r="BE141" i="6"/>
  <c r="T141" i="6"/>
  <c r="R141" i="6"/>
  <c r="P141" i="6"/>
  <c r="J141" i="6"/>
  <c r="BK140" i="6"/>
  <c r="BI140" i="6"/>
  <c r="BH140" i="6"/>
  <c r="BG140" i="6"/>
  <c r="BE140" i="6"/>
  <c r="T140" i="6"/>
  <c r="R140" i="6"/>
  <c r="P140" i="6"/>
  <c r="J140" i="6"/>
  <c r="BF140" i="6" s="1"/>
  <c r="BK139" i="6"/>
  <c r="BI139" i="6"/>
  <c r="BH139" i="6"/>
  <c r="BG139" i="6"/>
  <c r="BF139" i="6"/>
  <c r="BE139" i="6"/>
  <c r="T139" i="6"/>
  <c r="R139" i="6"/>
  <c r="P139" i="6"/>
  <c r="J139" i="6"/>
  <c r="BK138" i="6"/>
  <c r="BI138" i="6"/>
  <c r="BH138" i="6"/>
  <c r="BG138" i="6"/>
  <c r="BE138" i="6"/>
  <c r="T138" i="6"/>
  <c r="R138" i="6"/>
  <c r="P138" i="6"/>
  <c r="J138" i="6"/>
  <c r="BF138" i="6" s="1"/>
  <c r="BK137" i="6"/>
  <c r="BI137" i="6"/>
  <c r="BH137" i="6"/>
  <c r="BG137" i="6"/>
  <c r="BE137" i="6"/>
  <c r="T137" i="6"/>
  <c r="R137" i="6"/>
  <c r="R135" i="6" s="1"/>
  <c r="P137" i="6"/>
  <c r="J137" i="6"/>
  <c r="BF137" i="6" s="1"/>
  <c r="BK136" i="6"/>
  <c r="BI136" i="6"/>
  <c r="BH136" i="6"/>
  <c r="BG136" i="6"/>
  <c r="BE136" i="6"/>
  <c r="T136" i="6"/>
  <c r="T135" i="6" s="1"/>
  <c r="R136" i="6"/>
  <c r="P136" i="6"/>
  <c r="J136" i="6"/>
  <c r="BF136" i="6" s="1"/>
  <c r="BK134" i="6"/>
  <c r="BK133" i="6" s="1"/>
  <c r="J133" i="6" s="1"/>
  <c r="J100" i="6" s="1"/>
  <c r="BI134" i="6"/>
  <c r="BH134" i="6"/>
  <c r="BG134" i="6"/>
  <c r="BE134" i="6"/>
  <c r="T134" i="6"/>
  <c r="R134" i="6"/>
  <c r="R133" i="6" s="1"/>
  <c r="P134" i="6"/>
  <c r="P133" i="6" s="1"/>
  <c r="J134" i="6"/>
  <c r="BF134" i="6" s="1"/>
  <c r="T133" i="6"/>
  <c r="BK132" i="6"/>
  <c r="BI132" i="6"/>
  <c r="BH132" i="6"/>
  <c r="BG132" i="6"/>
  <c r="BF132" i="6"/>
  <c r="BE132" i="6"/>
  <c r="T132" i="6"/>
  <c r="R132" i="6"/>
  <c r="R130" i="6" s="1"/>
  <c r="P132" i="6"/>
  <c r="P130" i="6" s="1"/>
  <c r="J132" i="6"/>
  <c r="BK131" i="6"/>
  <c r="BI131" i="6"/>
  <c r="BH131" i="6"/>
  <c r="BG131" i="6"/>
  <c r="BE131" i="6"/>
  <c r="T131" i="6"/>
  <c r="T130" i="6" s="1"/>
  <c r="R131" i="6"/>
  <c r="P131" i="6"/>
  <c r="J131" i="6"/>
  <c r="BF131" i="6" s="1"/>
  <c r="BK129" i="6"/>
  <c r="BI129" i="6"/>
  <c r="BH129" i="6"/>
  <c r="BG129" i="6"/>
  <c r="BE129" i="6"/>
  <c r="T129" i="6"/>
  <c r="R129" i="6"/>
  <c r="P129" i="6"/>
  <c r="J129" i="6"/>
  <c r="BF129" i="6" s="1"/>
  <c r="BK128" i="6"/>
  <c r="BI128" i="6"/>
  <c r="BH128" i="6"/>
  <c r="BG128" i="6"/>
  <c r="BE128" i="6"/>
  <c r="T128" i="6"/>
  <c r="R128" i="6"/>
  <c r="P128" i="6"/>
  <c r="P126" i="6" s="1"/>
  <c r="J128" i="6"/>
  <c r="BF128" i="6" s="1"/>
  <c r="BK127" i="6"/>
  <c r="BI127" i="6"/>
  <c r="BH127" i="6"/>
  <c r="BG127" i="6"/>
  <c r="BE127" i="6"/>
  <c r="T127" i="6"/>
  <c r="R127" i="6"/>
  <c r="R126" i="6" s="1"/>
  <c r="P127" i="6"/>
  <c r="J127" i="6"/>
  <c r="BF127" i="6" s="1"/>
  <c r="T126" i="6"/>
  <c r="F118" i="6"/>
  <c r="E116" i="6"/>
  <c r="F89" i="6"/>
  <c r="E87" i="6"/>
  <c r="J37" i="6"/>
  <c r="J36" i="6"/>
  <c r="J35" i="6"/>
  <c r="J24" i="6"/>
  <c r="E24" i="6"/>
  <c r="J92" i="6" s="1"/>
  <c r="J23" i="6"/>
  <c r="J21" i="6"/>
  <c r="E21" i="6"/>
  <c r="J91" i="6" s="1"/>
  <c r="J20" i="6"/>
  <c r="J18" i="6"/>
  <c r="E18" i="6"/>
  <c r="F121" i="6" s="1"/>
  <c r="J17" i="6"/>
  <c r="J15" i="6"/>
  <c r="E15" i="6"/>
  <c r="F120" i="6" s="1"/>
  <c r="J14" i="6"/>
  <c r="J12" i="6"/>
  <c r="J89" i="6" s="1"/>
  <c r="E7" i="6"/>
  <c r="E114" i="6" s="1"/>
  <c r="BK161" i="5"/>
  <c r="BI161" i="5"/>
  <c r="BH161" i="5"/>
  <c r="BG161" i="5"/>
  <c r="BE161" i="5"/>
  <c r="T161" i="5"/>
  <c r="T160" i="5" s="1"/>
  <c r="R161" i="5"/>
  <c r="P161" i="5"/>
  <c r="J161" i="5"/>
  <c r="BF161" i="5" s="1"/>
  <c r="BK160" i="5"/>
  <c r="J160" i="5" s="1"/>
  <c r="J103" i="5" s="1"/>
  <c r="R160" i="5"/>
  <c r="P160" i="5"/>
  <c r="BK159" i="5"/>
  <c r="BK158" i="5" s="1"/>
  <c r="J158" i="5" s="1"/>
  <c r="J102" i="5" s="1"/>
  <c r="BI159" i="5"/>
  <c r="BH159" i="5"/>
  <c r="BG159" i="5"/>
  <c r="BE159" i="5"/>
  <c r="T159" i="5"/>
  <c r="R159" i="5"/>
  <c r="R158" i="5" s="1"/>
  <c r="P159" i="5"/>
  <c r="J159" i="5"/>
  <c r="BF159" i="5" s="1"/>
  <c r="T158" i="5"/>
  <c r="P158" i="5"/>
  <c r="BK157" i="5"/>
  <c r="BI157" i="5"/>
  <c r="BH157" i="5"/>
  <c r="BG157" i="5"/>
  <c r="BE157" i="5"/>
  <c r="T157" i="5"/>
  <c r="R157" i="5"/>
  <c r="P157" i="5"/>
  <c r="J157" i="5"/>
  <c r="BF157" i="5" s="1"/>
  <c r="BK156" i="5"/>
  <c r="BI156" i="5"/>
  <c r="BH156" i="5"/>
  <c r="BG156" i="5"/>
  <c r="BE156" i="5"/>
  <c r="T156" i="5"/>
  <c r="R156" i="5"/>
  <c r="P156" i="5"/>
  <c r="J156" i="5"/>
  <c r="BF156" i="5" s="1"/>
  <c r="BK155" i="5"/>
  <c r="BI155" i="5"/>
  <c r="BH155" i="5"/>
  <c r="BG155" i="5"/>
  <c r="BF155" i="5"/>
  <c r="BE155" i="5"/>
  <c r="T155" i="5"/>
  <c r="R155" i="5"/>
  <c r="P155" i="5"/>
  <c r="J155" i="5"/>
  <c r="BK154" i="5"/>
  <c r="BI154" i="5"/>
  <c r="BH154" i="5"/>
  <c r="BG154" i="5"/>
  <c r="BE154" i="5"/>
  <c r="T154" i="5"/>
  <c r="R154" i="5"/>
  <c r="P154" i="5"/>
  <c r="J154" i="5"/>
  <c r="BF154" i="5" s="1"/>
  <c r="BK153" i="5"/>
  <c r="BI153" i="5"/>
  <c r="BH153" i="5"/>
  <c r="BG153" i="5"/>
  <c r="BF153" i="5"/>
  <c r="BE153" i="5"/>
  <c r="T153" i="5"/>
  <c r="R153" i="5"/>
  <c r="P153" i="5"/>
  <c r="J153" i="5"/>
  <c r="BK152" i="5"/>
  <c r="BI152" i="5"/>
  <c r="BH152" i="5"/>
  <c r="BG152" i="5"/>
  <c r="BE152" i="5"/>
  <c r="T152" i="5"/>
  <c r="R152" i="5"/>
  <c r="P152" i="5"/>
  <c r="J152" i="5"/>
  <c r="BF152" i="5" s="1"/>
  <c r="BK151" i="5"/>
  <c r="BI151" i="5"/>
  <c r="BH151" i="5"/>
  <c r="BG151" i="5"/>
  <c r="BE151" i="5"/>
  <c r="T151" i="5"/>
  <c r="R151" i="5"/>
  <c r="P151" i="5"/>
  <c r="J151" i="5"/>
  <c r="BF151" i="5" s="1"/>
  <c r="BK150" i="5"/>
  <c r="BI150" i="5"/>
  <c r="BH150" i="5"/>
  <c r="BG150" i="5"/>
  <c r="BE150" i="5"/>
  <c r="T150" i="5"/>
  <c r="R150" i="5"/>
  <c r="P150" i="5"/>
  <c r="J150" i="5"/>
  <c r="BF150" i="5" s="1"/>
  <c r="BK149" i="5"/>
  <c r="BI149" i="5"/>
  <c r="BH149" i="5"/>
  <c r="BG149" i="5"/>
  <c r="BF149" i="5"/>
  <c r="BE149" i="5"/>
  <c r="T149" i="5"/>
  <c r="R149" i="5"/>
  <c r="R147" i="5" s="1"/>
  <c r="P149" i="5"/>
  <c r="P147" i="5" s="1"/>
  <c r="J149" i="5"/>
  <c r="BK148" i="5"/>
  <c r="BI148" i="5"/>
  <c r="BH148" i="5"/>
  <c r="BG148" i="5"/>
  <c r="BE148" i="5"/>
  <c r="T148" i="5"/>
  <c r="T147" i="5" s="1"/>
  <c r="R148" i="5"/>
  <c r="P148" i="5"/>
  <c r="J148" i="5"/>
  <c r="BF148" i="5" s="1"/>
  <c r="BK146" i="5"/>
  <c r="BI146" i="5"/>
  <c r="BH146" i="5"/>
  <c r="BG146" i="5"/>
  <c r="BE146" i="5"/>
  <c r="T146" i="5"/>
  <c r="R146" i="5"/>
  <c r="P146" i="5"/>
  <c r="J146" i="5"/>
  <c r="BF146" i="5" s="1"/>
  <c r="BK145" i="5"/>
  <c r="BI145" i="5"/>
  <c r="BH145" i="5"/>
  <c r="BG145" i="5"/>
  <c r="BE145" i="5"/>
  <c r="T145" i="5"/>
  <c r="R145" i="5"/>
  <c r="P145" i="5"/>
  <c r="J145" i="5"/>
  <c r="BF145" i="5" s="1"/>
  <c r="BK144" i="5"/>
  <c r="BI144" i="5"/>
  <c r="BH144" i="5"/>
  <c r="BG144" i="5"/>
  <c r="BE144" i="5"/>
  <c r="T144" i="5"/>
  <c r="R144" i="5"/>
  <c r="P144" i="5"/>
  <c r="J144" i="5"/>
  <c r="BF144" i="5" s="1"/>
  <c r="BK143" i="5"/>
  <c r="BI143" i="5"/>
  <c r="BH143" i="5"/>
  <c r="BG143" i="5"/>
  <c r="BE143" i="5"/>
  <c r="T143" i="5"/>
  <c r="R143" i="5"/>
  <c r="P143" i="5"/>
  <c r="J143" i="5"/>
  <c r="BF143" i="5" s="1"/>
  <c r="BK142" i="5"/>
  <c r="BI142" i="5"/>
  <c r="BH142" i="5"/>
  <c r="BG142" i="5"/>
  <c r="BE142" i="5"/>
  <c r="T142" i="5"/>
  <c r="R142" i="5"/>
  <c r="P142" i="5"/>
  <c r="J142" i="5"/>
  <c r="BF142" i="5" s="1"/>
  <c r="BK141" i="5"/>
  <c r="BI141" i="5"/>
  <c r="BH141" i="5"/>
  <c r="BG141" i="5"/>
  <c r="BE141" i="5"/>
  <c r="T141" i="5"/>
  <c r="R141" i="5"/>
  <c r="P141" i="5"/>
  <c r="J141" i="5"/>
  <c r="BF141" i="5" s="1"/>
  <c r="BK140" i="5"/>
  <c r="BI140" i="5"/>
  <c r="BH140" i="5"/>
  <c r="BG140" i="5"/>
  <c r="BE140" i="5"/>
  <c r="T140" i="5"/>
  <c r="R140" i="5"/>
  <c r="P140" i="5"/>
  <c r="J140" i="5"/>
  <c r="BF140" i="5" s="1"/>
  <c r="BK139" i="5"/>
  <c r="BI139" i="5"/>
  <c r="BH139" i="5"/>
  <c r="BG139" i="5"/>
  <c r="BE139" i="5"/>
  <c r="T139" i="5"/>
  <c r="R139" i="5"/>
  <c r="P139" i="5"/>
  <c r="J139" i="5"/>
  <c r="BF139" i="5" s="1"/>
  <c r="BK138" i="5"/>
  <c r="BI138" i="5"/>
  <c r="BH138" i="5"/>
  <c r="BG138" i="5"/>
  <c r="BE138" i="5"/>
  <c r="T138" i="5"/>
  <c r="R138" i="5"/>
  <c r="P138" i="5"/>
  <c r="J138" i="5"/>
  <c r="BF138" i="5" s="1"/>
  <c r="BK137" i="5"/>
  <c r="BI137" i="5"/>
  <c r="BH137" i="5"/>
  <c r="BG137" i="5"/>
  <c r="BE137" i="5"/>
  <c r="T137" i="5"/>
  <c r="R137" i="5"/>
  <c r="P137" i="5"/>
  <c r="J137" i="5"/>
  <c r="BF137" i="5" s="1"/>
  <c r="BK136" i="5"/>
  <c r="BI136" i="5"/>
  <c r="BH136" i="5"/>
  <c r="BG136" i="5"/>
  <c r="BE136" i="5"/>
  <c r="T136" i="5"/>
  <c r="R136" i="5"/>
  <c r="P136" i="5"/>
  <c r="J136" i="5"/>
  <c r="BF136" i="5" s="1"/>
  <c r="BK135" i="5"/>
  <c r="BI135" i="5"/>
  <c r="BH135" i="5"/>
  <c r="BG135" i="5"/>
  <c r="BE135" i="5"/>
  <c r="T135" i="5"/>
  <c r="R135" i="5"/>
  <c r="P135" i="5"/>
  <c r="J135" i="5"/>
  <c r="BF135" i="5" s="1"/>
  <c r="BK134" i="5"/>
  <c r="BI134" i="5"/>
  <c r="BH134" i="5"/>
  <c r="BG134" i="5"/>
  <c r="BE134" i="5"/>
  <c r="T134" i="5"/>
  <c r="R134" i="5"/>
  <c r="P134" i="5"/>
  <c r="J134" i="5"/>
  <c r="BF134" i="5" s="1"/>
  <c r="BK133" i="5"/>
  <c r="BI133" i="5"/>
  <c r="BH133" i="5"/>
  <c r="BG133" i="5"/>
  <c r="BE133" i="5"/>
  <c r="T133" i="5"/>
  <c r="R133" i="5"/>
  <c r="P133" i="5"/>
  <c r="J133" i="5"/>
  <c r="BF133" i="5" s="1"/>
  <c r="BK132" i="5"/>
  <c r="BI132" i="5"/>
  <c r="BH132" i="5"/>
  <c r="BG132" i="5"/>
  <c r="BE132" i="5"/>
  <c r="T132" i="5"/>
  <c r="R132" i="5"/>
  <c r="P132" i="5"/>
  <c r="J132" i="5"/>
  <c r="BF132" i="5" s="1"/>
  <c r="BK131" i="5"/>
  <c r="BI131" i="5"/>
  <c r="BH131" i="5"/>
  <c r="BG131" i="5"/>
  <c r="BE131" i="5"/>
  <c r="T131" i="5"/>
  <c r="R131" i="5"/>
  <c r="P131" i="5"/>
  <c r="J131" i="5"/>
  <c r="BF131" i="5" s="1"/>
  <c r="BK130" i="5"/>
  <c r="BI130" i="5"/>
  <c r="BH130" i="5"/>
  <c r="BG130" i="5"/>
  <c r="BE130" i="5"/>
  <c r="T130" i="5"/>
  <c r="R130" i="5"/>
  <c r="R129" i="5" s="1"/>
  <c r="R124" i="5" s="1"/>
  <c r="R123" i="5" s="1"/>
  <c r="P130" i="5"/>
  <c r="P129" i="5" s="1"/>
  <c r="J130" i="5"/>
  <c r="BF130" i="5" s="1"/>
  <c r="T129" i="5"/>
  <c r="T124" i="5" s="1"/>
  <c r="T123" i="5" s="1"/>
  <c r="BK128" i="5"/>
  <c r="BK127" i="5" s="1"/>
  <c r="J127" i="5" s="1"/>
  <c r="J99" i="5" s="1"/>
  <c r="BI128" i="5"/>
  <c r="BH128" i="5"/>
  <c r="BG128" i="5"/>
  <c r="BF128" i="5"/>
  <c r="BE128" i="5"/>
  <c r="T128" i="5"/>
  <c r="R128" i="5"/>
  <c r="P128" i="5"/>
  <c r="P127" i="5" s="1"/>
  <c r="J128" i="5"/>
  <c r="T127" i="5"/>
  <c r="R127" i="5"/>
  <c r="BK126" i="5"/>
  <c r="BK125" i="5" s="1"/>
  <c r="BI126" i="5"/>
  <c r="BH126" i="5"/>
  <c r="BG126" i="5"/>
  <c r="BE126" i="5"/>
  <c r="T126" i="5"/>
  <c r="R126" i="5"/>
  <c r="P126" i="5"/>
  <c r="J126" i="5"/>
  <c r="BF126" i="5" s="1"/>
  <c r="T125" i="5"/>
  <c r="R125" i="5"/>
  <c r="P125" i="5"/>
  <c r="F117" i="5"/>
  <c r="E115" i="5"/>
  <c r="F89" i="5"/>
  <c r="E87" i="5"/>
  <c r="J37" i="5"/>
  <c r="J36" i="5"/>
  <c r="J35" i="5"/>
  <c r="J24" i="5"/>
  <c r="E24" i="5"/>
  <c r="J120" i="5" s="1"/>
  <c r="J23" i="5"/>
  <c r="J21" i="5"/>
  <c r="E21" i="5"/>
  <c r="J119" i="5" s="1"/>
  <c r="J20" i="5"/>
  <c r="J18" i="5"/>
  <c r="E18" i="5"/>
  <c r="F120" i="5" s="1"/>
  <c r="J17" i="5"/>
  <c r="J15" i="5"/>
  <c r="E15" i="5"/>
  <c r="F119" i="5" s="1"/>
  <c r="J14" i="5"/>
  <c r="J12" i="5"/>
  <c r="J117" i="5" s="1"/>
  <c r="E7" i="5"/>
  <c r="E113" i="5" s="1"/>
  <c r="BK126" i="6" l="1"/>
  <c r="J126" i="6" s="1"/>
  <c r="J98" i="6" s="1"/>
  <c r="BK186" i="7"/>
  <c r="J186" i="7" s="1"/>
  <c r="J105" i="7" s="1"/>
  <c r="BK164" i="7"/>
  <c r="J164" i="7" s="1"/>
  <c r="J103" i="7" s="1"/>
  <c r="BK139" i="7"/>
  <c r="J139" i="7" s="1"/>
  <c r="J101" i="7" s="1"/>
  <c r="BK133" i="7"/>
  <c r="J133" i="7" s="1"/>
  <c r="J99" i="7" s="1"/>
  <c r="F33" i="7"/>
  <c r="F36" i="7"/>
  <c r="F35" i="7"/>
  <c r="F37" i="7"/>
  <c r="BK146" i="6"/>
  <c r="J146" i="6" s="1"/>
  <c r="J102" i="6" s="1"/>
  <c r="J33" i="6"/>
  <c r="BK130" i="6"/>
  <c r="J130" i="6" s="1"/>
  <c r="J99" i="6" s="1"/>
  <c r="F36" i="6"/>
  <c r="F35" i="6"/>
  <c r="F33" i="6"/>
  <c r="F37" i="6"/>
  <c r="BK147" i="5"/>
  <c r="J147" i="5" s="1"/>
  <c r="J101" i="5" s="1"/>
  <c r="BK129" i="5"/>
  <c r="J129" i="5" s="1"/>
  <c r="J100" i="5" s="1"/>
  <c r="F33" i="5"/>
  <c r="F36" i="5"/>
  <c r="F37" i="5"/>
  <c r="F91" i="5"/>
  <c r="J92" i="5"/>
  <c r="F92" i="6"/>
  <c r="F35" i="5"/>
  <c r="E85" i="5"/>
  <c r="F91" i="7"/>
  <c r="J120" i="6"/>
  <c r="J92" i="7"/>
  <c r="E85" i="7"/>
  <c r="J137" i="7"/>
  <c r="J100" i="7" s="1"/>
  <c r="T126" i="7"/>
  <c r="T125" i="7" s="1"/>
  <c r="R126" i="7"/>
  <c r="R125" i="7" s="1"/>
  <c r="J34" i="7"/>
  <c r="F34" i="7"/>
  <c r="F122" i="7"/>
  <c r="J33" i="7"/>
  <c r="J89" i="7"/>
  <c r="J121" i="7"/>
  <c r="J34" i="6"/>
  <c r="F34" i="6"/>
  <c r="T125" i="6"/>
  <c r="T124" i="6" s="1"/>
  <c r="R125" i="6"/>
  <c r="R124" i="6" s="1"/>
  <c r="P135" i="6"/>
  <c r="P125" i="6" s="1"/>
  <c r="P124" i="6" s="1"/>
  <c r="J161" i="6"/>
  <c r="J103" i="6" s="1"/>
  <c r="E85" i="6"/>
  <c r="F91" i="6"/>
  <c r="J118" i="6"/>
  <c r="J121" i="6"/>
  <c r="J125" i="5"/>
  <c r="J98" i="5" s="1"/>
  <c r="J34" i="5"/>
  <c r="F34" i="5"/>
  <c r="P124" i="5"/>
  <c r="P123" i="5" s="1"/>
  <c r="J89" i="5"/>
  <c r="J33" i="5"/>
  <c r="F92" i="5"/>
  <c r="J91" i="5"/>
  <c r="BK126" i="7" l="1"/>
  <c r="J126" i="7" s="1"/>
  <c r="J97" i="7" s="1"/>
  <c r="BK135" i="6"/>
  <c r="J135" i="6" s="1"/>
  <c r="J101" i="6" s="1"/>
  <c r="BK124" i="5"/>
  <c r="J124" i="5" s="1"/>
  <c r="J97" i="5" s="1"/>
  <c r="BK125" i="7" l="1"/>
  <c r="J125" i="7" s="1"/>
  <c r="J96" i="7" s="1"/>
  <c r="BK125" i="6"/>
  <c r="BK124" i="6" s="1"/>
  <c r="J124" i="6" s="1"/>
  <c r="J96" i="6" s="1"/>
  <c r="BK123" i="5"/>
  <c r="J123" i="5" s="1"/>
  <c r="J30" i="5" s="1"/>
  <c r="J30" i="7" l="1"/>
  <c r="J39" i="7" s="1"/>
  <c r="AN97" i="1" s="1"/>
  <c r="J30" i="6"/>
  <c r="J39" i="6" s="1"/>
  <c r="AN96" i="1" s="1"/>
  <c r="J125" i="6"/>
  <c r="J97" i="6" s="1"/>
  <c r="J96" i="5"/>
  <c r="J39" i="5"/>
  <c r="AN95" i="1" s="1"/>
  <c r="AG95" i="1"/>
  <c r="AY97" i="1"/>
  <c r="AX97" i="1"/>
  <c r="AY96" i="1"/>
  <c r="AX96" i="1"/>
  <c r="AY95" i="1"/>
  <c r="AX95" i="1"/>
  <c r="L90" i="1"/>
  <c r="AM90" i="1"/>
  <c r="AM89" i="1"/>
  <c r="L89" i="1"/>
  <c r="AM87" i="1"/>
  <c r="L87" i="1"/>
  <c r="L85" i="1"/>
  <c r="L84" i="1"/>
  <c r="AK27" i="1"/>
  <c r="AS94" i="1"/>
  <c r="AG96" i="1" l="1"/>
  <c r="AG97" i="1"/>
  <c r="AN94" i="1"/>
  <c r="BC95" i="1"/>
  <c r="BA96" i="1"/>
  <c r="BD95" i="1"/>
  <c r="BD97" i="1"/>
  <c r="BB95" i="1"/>
  <c r="BA97" i="1"/>
  <c r="BA95" i="1"/>
  <c r="BC96" i="1"/>
  <c r="AW95" i="1"/>
  <c r="BC97" i="1"/>
  <c r="BB96" i="1"/>
  <c r="AW97" i="1"/>
  <c r="AW96" i="1"/>
  <c r="BB97" i="1"/>
  <c r="BD96" i="1"/>
  <c r="AU96" i="1" l="1"/>
  <c r="AU97" i="1"/>
  <c r="AZ96" i="1"/>
  <c r="AV97" i="1"/>
  <c r="AT97" i="1" s="1"/>
  <c r="BD94" i="1"/>
  <c r="W36" i="1" s="1"/>
  <c r="BC94" i="1"/>
  <c r="W35" i="1" s="1"/>
  <c r="AZ97" i="1"/>
  <c r="BB94" i="1"/>
  <c r="W34" i="1" s="1"/>
  <c r="AV96" i="1"/>
  <c r="AT96" i="1" s="1"/>
  <c r="BA94" i="1"/>
  <c r="AW94" i="1" l="1"/>
  <c r="AY94" i="1"/>
  <c r="AX94" i="1"/>
  <c r="AU95" i="1" l="1"/>
  <c r="AU94" i="1" s="1"/>
  <c r="AV95" i="1" l="1"/>
  <c r="AT95" i="1" s="1"/>
  <c r="AZ95" i="1"/>
  <c r="AZ94" i="1" s="1"/>
  <c r="AV94" i="1" l="1"/>
  <c r="AT94" i="1" s="1"/>
  <c r="AG94" i="1" l="1"/>
  <c r="AK26" i="1" l="1"/>
  <c r="AK29" i="1" s="1"/>
  <c r="AN101" i="1"/>
  <c r="AG101" i="1"/>
  <c r="W32" i="1" s="1"/>
  <c r="AK32" i="1" l="1"/>
  <c r="AK38" i="1" s="1"/>
</calcChain>
</file>

<file path=xl/sharedStrings.xml><?xml version="1.0" encoding="utf-8"?>
<sst xmlns="http://schemas.openxmlformats.org/spreadsheetml/2006/main" count="2300" uniqueCount="469">
  <si>
    <t>Export Komplet</t>
  </si>
  <si>
    <t/>
  </si>
  <si>
    <t>2.0</t>
  </si>
  <si>
    <t>False</t>
  </si>
  <si>
    <t>{3d792eb9-f117-405c-b73a-754933b2d7bc}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</si>
  <si>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</si>
  <si>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</si>
  <si>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</si>
  <si>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</si>
  <si>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</si>
  <si>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</si>
  <si>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</si>
  <si>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220XZ</t>
  </si>
  <si>
    <t>Stavba:</t>
  </si>
  <si>
    <t>Vajnorska - lokalne opravy</t>
  </si>
  <si>
    <t>JKSO:</t>
  </si>
  <si>
    <t>KS:</t>
  </si>
  <si>
    <t>Miesto:</t>
  </si>
  <si>
    <t>Bratislava</t>
  </si>
  <si>
    <t>Dátum:</t>
  </si>
  <si>
    <t>1. 4. 2022</t>
  </si>
  <si>
    <t>Objednávateľ:</t>
  </si>
  <si>
    <t>IČO:</t>
  </si>
  <si>
    <t xml:space="preserve"> </t>
  </si>
  <si>
    <t>IČ DPH:</t>
  </si>
  <si>
    <t>Zhotoviteľ:</t>
  </si>
  <si>
    <t>Projektant:</t>
  </si>
  <si>
    <t>Spracovateľ:</t>
  </si>
  <si>
    <t>Poznámka:</t>
  </si>
  <si>
    <t>Náklady z rozpočtov</t>
  </si>
  <si>
    <t>Ostatné náklady zo súhrnného listu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</si>
  <si>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</si>
  <si>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</si>
  <si>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</si>
  <si>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</si>
  <si>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</si>
  <si>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</si>
  <si>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</si>
  <si>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</si>
  <si>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</si>
  <si>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</si>
  <si>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</si>
  <si>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</si>
  <si>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</si>
  <si>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</si>
  <si>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</si>
  <si>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</si>
  <si>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</si>
  <si>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</si>
  <si>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</si>
  <si>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</si>
  <si>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</si>
  <si>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</si>
  <si>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</si>
  <si>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</si>
  <si>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</si>
  <si>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</si>
  <si>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</si>
  <si>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</si>
  <si>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</si>
  <si>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</si>
  <si>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</si>
  <si>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</si>
  <si>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</si>
  <si>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</si>
  <si>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</si>
  <si>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</si>
  <si>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</si>
  <si>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</si>
  <si>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</si>
  <si>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</si>
  <si>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</si>
  <si>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</si>
  <si>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</si>
  <si>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{00000000-0000-0000-0000-000000000000}</t>
  </si>
  <si>
    <t>01</t>
  </si>
  <si>
    <t>STA</t>
  </si>
  <si>
    <t>1</t>
  </si>
  <si>
    <t>{303d52e9-2fe4-4721-9e39-f4720b3f8879}</t>
  </si>
  <si>
    <t>2</t>
  </si>
  <si>
    <t>03</t>
  </si>
  <si>
    <t>{fe34c74a-dced-4692-a61d-320c0bed1c39}</t>
  </si>
  <si>
    <t>02</t>
  </si>
  <si>
    <t>BKV/BKV</t>
  </si>
  <si>
    <t>{d1368060-f055-4c25-a604-51e6b908a55f}</t>
  </si>
  <si>
    <t>2) Ostatné náklady zo súhrnného listu</t>
  </si>
  <si>
    <t>Percent. zadanie_x000D_
[% nákladov rozpočtu]</t>
  </si>
  <si>
    <t>Zaradenie nákladov</t>
  </si>
  <si>
    <t>Celkové náklady za stavbu 1) + 2)</t>
  </si>
  <si>
    <t>KRYCÍ LIST ROZPOČTU</t>
  </si>
  <si>
    <t>Objekt:</t>
  </si>
  <si>
    <t>Náklady z rozpočtu</t>
  </si>
  <si>
    <t>REKAPITULÁCIA ROZPOČTU</t>
  </si>
  <si>
    <t>Kód dielu - Popis</t>
  </si>
  <si>
    <t>Cena celkom [EUR]</t>
  </si>
  <si>
    <t>-1</t>
  </si>
  <si>
    <t>HSV - Práce a dodávky HSV</t>
  </si>
  <si>
    <t xml:space="preserve">    1 - Zemné práce</t>
  </si>
  <si>
    <t xml:space="preserve">    2 - Zakladanie</t>
  </si>
  <si>
    <t xml:space="preserve">    5 - Komunikácie</t>
  </si>
  <si>
    <t xml:space="preserve">    9 - Ostatné konštrukcie a práce-búranie</t>
  </si>
  <si>
    <t xml:space="preserve">    99 - Presun hmôt HSV</t>
  </si>
  <si>
    <t>VRN - Investičné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</si>
  <si>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</si>
  <si>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</si>
  <si>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</si>
  <si>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</si>
  <si>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</si>
  <si>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</si>
  <si>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</si>
  <si>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</si>
  <si>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</si>
  <si>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</si>
  <si>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</si>
  <si>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</si>
  <si>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ROZPOCET</t>
  </si>
  <si>
    <t>HSV</t>
  </si>
  <si>
    <t>Práce a dodávky HSV</t>
  </si>
  <si>
    <t>Zemné práce</t>
  </si>
  <si>
    <t>K</t>
  </si>
  <si>
    <t>181102302.S</t>
  </si>
  <si>
    <t>Úprava pláne  so zhutnením</t>
  </si>
  <si>
    <t>m2</t>
  </si>
  <si>
    <t>4</t>
  </si>
  <si>
    <t>Zakladanie</t>
  </si>
  <si>
    <t>289971731.S</t>
  </si>
  <si>
    <t>Drenážne geosyntetiká pre odvodnenie a stabilizáciu podkladu, geokompozit obojstranne laminovaný geotextíliou, sklon do 1:5</t>
  </si>
  <si>
    <t>5</t>
  </si>
  <si>
    <t>Komunikácie</t>
  </si>
  <si>
    <t>3</t>
  </si>
  <si>
    <t>511532111.S</t>
  </si>
  <si>
    <t>Koľajové lôžko so zhutnením z kameniva hrubého drveného</t>
  </si>
  <si>
    <t>m3</t>
  </si>
  <si>
    <t>511582195.S</t>
  </si>
  <si>
    <t>512502121.S</t>
  </si>
  <si>
    <t>Odstránenie koľajového lôžka z kameniva po rozob. koľaje alebo koľajového rozvetvenia,  -1,80800t</t>
  </si>
  <si>
    <t>512502995.S</t>
  </si>
  <si>
    <t>8</t>
  </si>
  <si>
    <t>521458214.S</t>
  </si>
  <si>
    <t>m</t>
  </si>
  <si>
    <t>9</t>
  </si>
  <si>
    <t>525040012.S</t>
  </si>
  <si>
    <t>Vybratie koľajových polí na betónových podvaloch,  -0,60400t</t>
  </si>
  <si>
    <t>525099095.S</t>
  </si>
  <si>
    <t>542991111.S</t>
  </si>
  <si>
    <t>Vloženie koľaj poľa železničným žeriavom hm. 10 t</t>
  </si>
  <si>
    <t>t</t>
  </si>
  <si>
    <t>542991991.S</t>
  </si>
  <si>
    <t>Vloženie koľajových polí. Príplatok za sťaženú prácu pod trolejovým vedením pri hmotnosti koľajového poľa do 20 t</t>
  </si>
  <si>
    <t>543141111.S</t>
  </si>
  <si>
    <t>Vyrovnanie koľaje na podvaloch z betónu, bez doplnenia koľajového lôžka</t>
  </si>
  <si>
    <t>543151111.S</t>
  </si>
  <si>
    <t>545121021.S</t>
  </si>
  <si>
    <t>Styk normálny v koľaji s dodaním normálnych spojok pre 1 styk</t>
  </si>
  <si>
    <t>ks</t>
  </si>
  <si>
    <t>548930011.S</t>
  </si>
  <si>
    <t>Rezanie koľajnice všetkých sústav pílou</t>
  </si>
  <si>
    <t>7</t>
  </si>
  <si>
    <t>521351212.S</t>
  </si>
  <si>
    <t>Zhotovenie koľaje stykovanej z koľajových polí tvaru S 49 na podv. bet., kladenie UK 25/18, rozdelenie podvalov d</t>
  </si>
  <si>
    <t>548911122.S</t>
  </si>
  <si>
    <t>Stykové zvarenie koľajníc akejkoľvek akosti ocele odtavením ojedinelé, koľajnica tvaru S 49</t>
  </si>
  <si>
    <t>564802221.S</t>
  </si>
  <si>
    <t>Podkladné vrstvy pre koľaj novozriaďovanú s urovnaním hornej plochy zo štrkodrviny fr.32-63mm</t>
  </si>
  <si>
    <t>548930013.S</t>
  </si>
  <si>
    <t>Vŕtanie koľajnice všetkých sústav vŕtačkou</t>
  </si>
  <si>
    <t>Ostatné konštrukcie a práce-búranie</t>
  </si>
  <si>
    <t>914812211.S</t>
  </si>
  <si>
    <t>Montáž dočasnej dopravnej značky kompletnej základnej</t>
  </si>
  <si>
    <t>914812213.S</t>
  </si>
  <si>
    <t>Odstránenie dočasnej dopravnej značky kompletnej základnej</t>
  </si>
  <si>
    <t>M</t>
  </si>
  <si>
    <t>404410211400.S</t>
  </si>
  <si>
    <t>979091211.S</t>
  </si>
  <si>
    <t>Doprava vybúraných hmôt vodorovné premiestnenie sutiny na vzdialenosť do 7000 m</t>
  </si>
  <si>
    <t>979091221.S</t>
  </si>
  <si>
    <t>Vodorovné premiestnenie sutiny na vzdialenosť nad 7000 m, za každých ďalších aj začatých 1000 m</t>
  </si>
  <si>
    <t>979091295.S</t>
  </si>
  <si>
    <t>Doprava vybúraných hmôt vodorovné premiestnenie sutiny. Príplatok k cene za sťažené práce pri rekonštrukciách</t>
  </si>
  <si>
    <t>979094211.S</t>
  </si>
  <si>
    <t>Nakladanie alebo prekladanie sutiny</t>
  </si>
  <si>
    <t>979087214.S</t>
  </si>
  <si>
    <t>99</t>
  </si>
  <si>
    <t>Presun hmôt HSV</t>
  </si>
  <si>
    <t>998243011.S</t>
  </si>
  <si>
    <t>Presun hmôt pre zvršok koľají alebo koľajísk pre električku s výnimkou metra akéhokoľvek rozsahu</t>
  </si>
  <si>
    <t>VRN</t>
  </si>
  <si>
    <t>Investičné náklady neobsiahnuté v cenách</t>
  </si>
  <si>
    <t>000400021.S</t>
  </si>
  <si>
    <t>Projekt dopravného značenia počas výstavby</t>
  </si>
  <si>
    <t xml:space="preserve">    4 - Vodorovné konštrukcie</t>
  </si>
  <si>
    <t>113107122.S</t>
  </si>
  <si>
    <t>Odstránenie krytu v ploche do 200 m2 z kameniva hrubého drveného preliateho asfaltom, hr.100 do 200 mm,  -0,23500t</t>
  </si>
  <si>
    <t>113107143.S</t>
  </si>
  <si>
    <t>Odstránenie krytu asfaltového v ploche do 200 m2, hr. nad 100 do 150 mm,  -0,31600t</t>
  </si>
  <si>
    <t>113202111.S</t>
  </si>
  <si>
    <t>Vytrhanie obrúb kamenných, s vybúraním lôžka, z krajníkov alebo obrubníkov stojatých,  -0,14500t</t>
  </si>
  <si>
    <t>Úprava pláne  so zhutnením 20,0x3,0m</t>
  </si>
  <si>
    <t>279321511.S</t>
  </si>
  <si>
    <t>Betón základových múrov, železový (bez výstuže), tr. C 30/37</t>
  </si>
  <si>
    <t>283810004000</t>
  </si>
  <si>
    <t>Vlákno polypropylenové na zredukovanie tvorby trhlín vyvolaných napätiami a zmršťovaním v procese vytvrdzovania cementových poterov, REHAU</t>
  </si>
  <si>
    <t>kg</t>
  </si>
  <si>
    <t>Vodorovné konštrukcie</t>
  </si>
  <si>
    <t>451577777.S</t>
  </si>
  <si>
    <t>Podklad pod panel DZP hr. 50 mm z kameniva drveného fr. 4-8mm</t>
  </si>
  <si>
    <t>511131013</t>
  </si>
  <si>
    <t>Kladenie koľajového panela DZP</t>
  </si>
  <si>
    <t>593810001000.S</t>
  </si>
  <si>
    <t>Panel DZP 400/220/20  do 6 ton -  dovoz na stavenisko</t>
  </si>
  <si>
    <t>512122113.S</t>
  </si>
  <si>
    <t>Demontáž koľajového panela železobetónového IZX 24/10</t>
  </si>
  <si>
    <t>512131111.S</t>
  </si>
  <si>
    <t>Demontáž koľajového panela železobetónového IPX 1/10</t>
  </si>
  <si>
    <t>523862011.S</t>
  </si>
  <si>
    <t>Zhotovenie koľaje zo žliabkových koľajníc na  betónových paneloch</t>
  </si>
  <si>
    <t>134910000800.S</t>
  </si>
  <si>
    <t>283770000400.S</t>
  </si>
  <si>
    <t>437790002700.S</t>
  </si>
  <si>
    <t>Stykové zvarenie koľajníc akejkoľvek akosti ocele odtavením ojedinelé, koľajnica tvaru B1</t>
  </si>
  <si>
    <t>564851111.S</t>
  </si>
  <si>
    <t>Podklad zo štrkodrviny s rozprestretím a zhutnením, po zhutnení hr. 150 mm</t>
  </si>
  <si>
    <t>573111111.S</t>
  </si>
  <si>
    <t>Postrek asfaltový infiltračný s posypom kamenivom z asfaltu cestného v množstve 0,60 kg/m2</t>
  </si>
  <si>
    <t>573211108.S</t>
  </si>
  <si>
    <t>Postrek asfaltový spojovací bez posypu kamenivom z asfaltu cestného v množstve 0,50 kg/m2</t>
  </si>
  <si>
    <t>577144251.S</t>
  </si>
  <si>
    <t>Asfaltový betón vrstva obrusná AC 11 O v pruhu š. do 3 m z modifik. asfaltu tr. I, po zhutnení hr. 50 mm</t>
  </si>
  <si>
    <t>577154351.S</t>
  </si>
  <si>
    <t>Asfaltový betón vrstva obrusná alebo ložná AC 16 v pruhu š. do 3 m z modifik. asfaltu tr. I, po zhutnení hr. 60 mm</t>
  </si>
  <si>
    <t>577174471.S</t>
  </si>
  <si>
    <t>Asfaltový betón vrstva ložná AC 22 L v pruhu š. do 3 m z modifik. asfaltu tr. II, po zhutnení hr. 80 mm</t>
  </si>
  <si>
    <t>Kompletná dopravná značka základného rozmeru 900 mm vrátane podstavca a stĺpa 110x30</t>
  </si>
  <si>
    <t>917161112.S</t>
  </si>
  <si>
    <t>Osadenie chodník. obrubníka kamenného ležatého do lôžka z betónu prostého tr. C 16/20 s bočnou oporou</t>
  </si>
  <si>
    <t>583810001300.S</t>
  </si>
  <si>
    <t>Obrubník kamenný rovný z vyvretých hornín, šxv 320x240 mm</t>
  </si>
  <si>
    <t>919726532.S</t>
  </si>
  <si>
    <t>Tesnenie dilatačných škár zálievkou za studena pre komôrku s tesniacim profilom š. 20 mm hl. 40 mm</t>
  </si>
  <si>
    <t>929531111.S</t>
  </si>
  <si>
    <t>Zásyp z kameniva drveného fr. 16-32so zhutnením</t>
  </si>
  <si>
    <t>979085211.S</t>
  </si>
  <si>
    <t>Vodorovná doprava koľajových konštrukcií na do 5 km</t>
  </si>
  <si>
    <t>979085291.S</t>
  </si>
  <si>
    <t>Príplatok k cene za každý ďalší aj začatý km vodorovnej dopravy častí rozobratých konštrukcií drobného koľajiva</t>
  </si>
  <si>
    <t>979094111.S</t>
  </si>
  <si>
    <t>Nakladanie alebo prekladanie vybúraných hmôt alebo konštrukcií</t>
  </si>
  <si>
    <t>113107144.S</t>
  </si>
  <si>
    <t>Odstránenie krytu asfaltového v ploche do 200 m2, hr. nad 150 do 200 mm,  -0,45000t (panel-obrubník)</t>
  </si>
  <si>
    <t>Podklad pod panel BKV hr. 50 mm z kameniva drveného fr. 4-8mm</t>
  </si>
  <si>
    <t>511131011.S</t>
  </si>
  <si>
    <t>Kladenie koľajového panela železobetónového VL-60 IPX 1/10</t>
  </si>
  <si>
    <t>134910000900.S</t>
  </si>
  <si>
    <t>Koľajnica prechodová NT3/B1</t>
  </si>
  <si>
    <t>523862012.S</t>
  </si>
  <si>
    <t>Zhotovenie koľaje zo žliabkových koľajníc do rybiny koľajových panelov</t>
  </si>
  <si>
    <t>Stykové zvarenie koľajníc akejkoľvek akosti ocele odtavením ojedinelé, koľajnica tv B1</t>
  </si>
  <si>
    <t>Kompletná dopravná značka základného rozmeru 900 mm vrátane podstavca a stĺpa 210značiek x 30 dní</t>
  </si>
  <si>
    <t>919722212.S</t>
  </si>
  <si>
    <t>Dilatačné škáry rezané v cementobet. kryte priečne zaliatie škár za tepla, šírky nad 3 do 9 mm</t>
  </si>
  <si>
    <t>979087215.S</t>
  </si>
  <si>
    <t>134910000801.S</t>
  </si>
  <si>
    <t>938909771.P</t>
  </si>
  <si>
    <t>BKV/DZP</t>
  </si>
  <si>
    <t>Blatové úseky</t>
  </si>
  <si>
    <t>{cd70e080-0640-4e66-b837-b23b0e5cbc12}</t>
  </si>
  <si>
    <t>1075977353</t>
  </si>
  <si>
    <t>432486657</t>
  </si>
  <si>
    <t>1580525250</t>
  </si>
  <si>
    <t xml:space="preserve">Koľajové lôžko so zhutnením. Príplatok k cene za sťaženú prácu </t>
  </si>
  <si>
    <t>110970579</t>
  </si>
  <si>
    <t>1787751682</t>
  </si>
  <si>
    <t>6</t>
  </si>
  <si>
    <t>Odstránenie koľajového lôžka po rozobratí koľaje. Príplatok k cene za sťažené práce</t>
  </si>
  <si>
    <t>1224800385</t>
  </si>
  <si>
    <t>1498744309</t>
  </si>
  <si>
    <t xml:space="preserve">Zhotov. koľaje bezstykovej </t>
  </si>
  <si>
    <t>553088389</t>
  </si>
  <si>
    <t>1055706336</t>
  </si>
  <si>
    <t>10</t>
  </si>
  <si>
    <t>Vybratie koľajových polí s rozpojením stykov. Príplatok k cene za sťažené práce</t>
  </si>
  <si>
    <t>1758412669</t>
  </si>
  <si>
    <t>11</t>
  </si>
  <si>
    <t>1452574727</t>
  </si>
  <si>
    <t>12</t>
  </si>
  <si>
    <t>-44809663</t>
  </si>
  <si>
    <t>13</t>
  </si>
  <si>
    <t>-1505236594</t>
  </si>
  <si>
    <t>14</t>
  </si>
  <si>
    <t xml:space="preserve">Dočasná úprava koľaje pre železničnú premávku rýchl. do 30 km/h do tolerancií v zmysle ustanovení ČSN 73 6412 Goemetrické uspořádaní koleje tramvajových tratí čl. 9 </t>
  </si>
  <si>
    <t>1219677861</t>
  </si>
  <si>
    <t>15</t>
  </si>
  <si>
    <t>-1453243063</t>
  </si>
  <si>
    <t>16</t>
  </si>
  <si>
    <t>1381914932</t>
  </si>
  <si>
    <t>17</t>
  </si>
  <si>
    <t>1374496086</t>
  </si>
  <si>
    <t>18</t>
  </si>
  <si>
    <t>-278733704</t>
  </si>
  <si>
    <t>19</t>
  </si>
  <si>
    <t>1748714027</t>
  </si>
  <si>
    <t>-1003515452</t>
  </si>
  <si>
    <t>21</t>
  </si>
  <si>
    <t>1499200073</t>
  </si>
  <si>
    <t>22</t>
  </si>
  <si>
    <t>Kompletná dopravná značka základného rozmeru 900 mm vrátane podstavca a stĺpa 180ksx14dní</t>
  </si>
  <si>
    <t>1075038060</t>
  </si>
  <si>
    <t>23</t>
  </si>
  <si>
    <t>Očistenie vytrhnutých koľajových polí od nánosu blata</t>
  </si>
  <si>
    <t>1773387052</t>
  </si>
  <si>
    <t>24</t>
  </si>
  <si>
    <t>Skladné sutiny-štrk zo žel. zvršku 17 05 08</t>
  </si>
  <si>
    <t>-205559819</t>
  </si>
  <si>
    <t>25</t>
  </si>
  <si>
    <t>Skladné sutiny-betón bez armovania 17 01 01</t>
  </si>
  <si>
    <t>-807916152</t>
  </si>
  <si>
    <t>26</t>
  </si>
  <si>
    <t>-1452361458</t>
  </si>
  <si>
    <t>27</t>
  </si>
  <si>
    <t>-30297456</t>
  </si>
  <si>
    <t>28</t>
  </si>
  <si>
    <t>-265176883</t>
  </si>
  <si>
    <t>29</t>
  </si>
  <si>
    <t>312492697</t>
  </si>
  <si>
    <t>30</t>
  </si>
  <si>
    <t>-298778806</t>
  </si>
  <si>
    <t>31</t>
  </si>
  <si>
    <t>1024</t>
  </si>
  <si>
    <t>1799380001</t>
  </si>
  <si>
    <t>{d942e56e-d898-46a4-b535-01714b432651}</t>
  </si>
  <si>
    <t xml:space="preserve">      9 - Ostatné konštrukcie a práce-búranie</t>
  </si>
  <si>
    <t>816323268</t>
  </si>
  <si>
    <t>337675380</t>
  </si>
  <si>
    <t>-1642765793</t>
  </si>
  <si>
    <t>1793452378</t>
  </si>
  <si>
    <t xml:space="preserve">Vlákno polypropylenové na zredukovanie tvorby trhlín </t>
  </si>
  <si>
    <t>-1207210571</t>
  </si>
  <si>
    <t>-1532174321</t>
  </si>
  <si>
    <t>533543987</t>
  </si>
  <si>
    <t>-294207203</t>
  </si>
  <si>
    <t>Gumený pás pod koľajnice  B1 hr. 6 mm 685x2 m</t>
  </si>
  <si>
    <t>77133946</t>
  </si>
  <si>
    <t>-719951285</t>
  </si>
  <si>
    <t>437990000401</t>
  </si>
  <si>
    <t>Upevnenie koľajníc  zálievkou Icosit KC340/45 vrátene náteru koľajnice B1 primerom Icosit KC 300</t>
  </si>
  <si>
    <t>-2039940937</t>
  </si>
  <si>
    <t>Dilatačné zariadenie pre žliabkové koľajnice</t>
  </si>
  <si>
    <t>379792770</t>
  </si>
  <si>
    <t>-1880176140</t>
  </si>
  <si>
    <t>1589884412</t>
  </si>
  <si>
    <t>2106958473</t>
  </si>
  <si>
    <t>-1509358598</t>
  </si>
  <si>
    <t>239318638</t>
  </si>
  <si>
    <t xml:space="preserve">Obrubník kamenný rovný </t>
  </si>
  <si>
    <t>-243673753</t>
  </si>
  <si>
    <t>1767485952</t>
  </si>
  <si>
    <t>979087213.S</t>
  </si>
  <si>
    <t>Skladné sutiny-plasty guma 16 01 19</t>
  </si>
  <si>
    <t>-1311637763</t>
  </si>
  <si>
    <t>Skladné sutiny-asfalt ostatné 17 03 02</t>
  </si>
  <si>
    <t>-1626972328</t>
  </si>
  <si>
    <t>933434903</t>
  </si>
  <si>
    <t>593365144</t>
  </si>
  <si>
    <t>-890806849</t>
  </si>
  <si>
    <t>464758165</t>
  </si>
  <si>
    <t>-244583085</t>
  </si>
  <si>
    <t>53077165</t>
  </si>
  <si>
    <t>-954568843</t>
  </si>
  <si>
    <t>-2058387764</t>
  </si>
  <si>
    <t>32</t>
  </si>
  <si>
    <t>001000015.S</t>
  </si>
  <si>
    <t>Projekt organizácie dopravy počas výstavby</t>
  </si>
  <si>
    <t>404281698</t>
  </si>
  <si>
    <t>{fc3a1614-816a-4303-9d8a-9d52982653b4}</t>
  </si>
  <si>
    <t xml:space="preserve">    8 - Rúrové vedenie</t>
  </si>
  <si>
    <t>-873618152</t>
  </si>
  <si>
    <t>Odstránenie krytu asfaltového v ploche do 200 m2, hr. nad 150 do 200 mm,  -0,45000t</t>
  </si>
  <si>
    <t>-677145575</t>
  </si>
  <si>
    <t>-1440168411</t>
  </si>
  <si>
    <t>-1252973053</t>
  </si>
  <si>
    <t>611912460</t>
  </si>
  <si>
    <t>1148485287</t>
  </si>
  <si>
    <t>-1215429800</t>
  </si>
  <si>
    <t>1467240344</t>
  </si>
  <si>
    <t>158851579</t>
  </si>
  <si>
    <t>1903396180</t>
  </si>
  <si>
    <t>281118865</t>
  </si>
  <si>
    <t>Koľajnica prechodová 49E1/B1</t>
  </si>
  <si>
    <t>1575373030</t>
  </si>
  <si>
    <t>Obojstranné upevnenie koľajníc</t>
  </si>
  <si>
    <t>-550103488</t>
  </si>
  <si>
    <t>Gumený pás pod žliabkové koľajnice   hr. 15 mm</t>
  </si>
  <si>
    <t>-41419550</t>
  </si>
  <si>
    <t>437990000401.S</t>
  </si>
  <si>
    <t>44778595</t>
  </si>
  <si>
    <t>Zhotovenie koľaje zo žliabkových koľajníc na  koľajových panelov</t>
  </si>
  <si>
    <t>1866826940</t>
  </si>
  <si>
    <t>548911122.S1</t>
  </si>
  <si>
    <t>204478358</t>
  </si>
  <si>
    <t>-1116940317</t>
  </si>
  <si>
    <t>-529110403</t>
  </si>
  <si>
    <t>-78767988</t>
  </si>
  <si>
    <t>1371474569</t>
  </si>
  <si>
    <t>-1880869936</t>
  </si>
  <si>
    <t>-1775513813</t>
  </si>
  <si>
    <t>Rúrové vedenie</t>
  </si>
  <si>
    <t>894416121.S</t>
  </si>
  <si>
    <t>Odvodnenie koľaje vrátene napojenia do šachty</t>
  </si>
  <si>
    <t>1339920423</t>
  </si>
  <si>
    <t>33</t>
  </si>
  <si>
    <t>914812111.S</t>
  </si>
  <si>
    <t>Montáž dočasnej dopravnej značky samostatnej základnej</t>
  </si>
  <si>
    <t>462589770</t>
  </si>
  <si>
    <t>34</t>
  </si>
  <si>
    <t>-1802074416</t>
  </si>
  <si>
    <t>35</t>
  </si>
  <si>
    <t>1493925984</t>
  </si>
  <si>
    <t>36</t>
  </si>
  <si>
    <t>222941027</t>
  </si>
  <si>
    <t>37</t>
  </si>
  <si>
    <t>-1380184810</t>
  </si>
  <si>
    <t>38</t>
  </si>
  <si>
    <t>-626815378</t>
  </si>
  <si>
    <t>39</t>
  </si>
  <si>
    <t>-1748133717</t>
  </si>
  <si>
    <t>40</t>
  </si>
  <si>
    <t>979082213.S1R</t>
  </si>
  <si>
    <t>Skladné sutiny-likvidácia  panelov 17 01 01</t>
  </si>
  <si>
    <t>-266529832</t>
  </si>
  <si>
    <t>41</t>
  </si>
  <si>
    <t>1987303031</t>
  </si>
  <si>
    <t>42</t>
  </si>
  <si>
    <t>-2129254615</t>
  </si>
  <si>
    <t>43</t>
  </si>
  <si>
    <t>979087212.S</t>
  </si>
  <si>
    <t>341269119</t>
  </si>
  <si>
    <t>44</t>
  </si>
  <si>
    <t>255965874</t>
  </si>
  <si>
    <t>45</t>
  </si>
  <si>
    <t>979087214R</t>
  </si>
  <si>
    <t>Skladné sutiny-kamenivo,zemina 17 05 04</t>
  </si>
  <si>
    <t>-1428181443</t>
  </si>
  <si>
    <t>46</t>
  </si>
  <si>
    <t>348581648</t>
  </si>
  <si>
    <t>47</t>
  </si>
  <si>
    <t>687154369</t>
  </si>
  <si>
    <t>48</t>
  </si>
  <si>
    <t>1066420581</t>
  </si>
  <si>
    <t>49</t>
  </si>
  <si>
    <t>-300188224</t>
  </si>
  <si>
    <t>50</t>
  </si>
  <si>
    <t>-1037186340</t>
  </si>
  <si>
    <t>51</t>
  </si>
  <si>
    <t>-1795360075</t>
  </si>
  <si>
    <t>52</t>
  </si>
  <si>
    <t>53</t>
  </si>
  <si>
    <t>000300014.S</t>
  </si>
  <si>
    <t>Geodetické práce - vykonávané pred výstavbou zameranie existujúceho objektu</t>
  </si>
  <si>
    <t>-1856709611</t>
  </si>
  <si>
    <t>54</t>
  </si>
  <si>
    <t>000400013.S</t>
  </si>
  <si>
    <t>Realizačný projekt</t>
  </si>
  <si>
    <t>-1995647444</t>
  </si>
  <si>
    <t>55</t>
  </si>
  <si>
    <t>280861621</t>
  </si>
  <si>
    <t>01 - Oprava blatových úsekov</t>
  </si>
  <si>
    <t>300 - Oprava trate na paneloch BKV za BKV</t>
  </si>
  <si>
    <t>100 - Oprava trate  BKV za DSP</t>
  </si>
  <si>
    <t>Upevnenie koľajníc  napr. zálievkou Icosit KC340/45 vrátene náteru koľajnice B1 primerom Icosit KC 300 alebo ekvivalent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</si>
</sst>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%"/>
    <numFmt numFmtId="165" formatCode="dd\.mm\.yyyy"/>
    <numFmt numFmtId="166" formatCode="#,##0.00000"/>
    <numFmt numFmtId="167" formatCode="#,##0.000"/>
    <numFmt numFmtId="168" formatCode="_-* #,##0\ &quot;Sk&quot;_-;\-* #,##0\ &quot;Sk&quot;_-;_-* &quot;-&quot;\ &quot;Sk&quot;_-;_-@_-"/>
    <numFmt numFmtId="169" formatCode="#,##0&quot; Sk&quot;;[Red]&quot;-&quot;#,##0&quot; Sk&quot;"/>
  </numFmts>
  <fonts count="58">
    <font>
      <sz val="8"/>
      <name val="Arial CE"/>
      <family val="2"/>
    </font>
    <font>
      <sz val="11"/>
      <color theme="1"/>
      <name val="Calibri"/>
      <family val="2"/>
      <charset val="238"/>
      <scheme val="minor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sz val="10"/>
      <color rgb="FF46464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969696"/>
      <name val="Arial CE"/>
    </font>
    <font>
      <b/>
      <sz val="10"/>
      <color rgb="FFFFFFFF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Arial CE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0"/>
      <name val="Helv"/>
    </font>
    <font>
      <sz val="10"/>
      <name val="Arial CE"/>
      <family val="2"/>
      <charset val="238"/>
    </font>
    <font>
      <b/>
      <sz val="7"/>
      <name val="Letter Gothic CE"/>
      <charset val="238"/>
    </font>
    <font>
      <b/>
      <sz val="18"/>
      <color indexed="62"/>
      <name val="Cambria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6"/>
      </patternFill>
    </fill>
    <fill>
      <patternFill patternType="solid">
        <fgColor indexed="49"/>
      </patternFill>
    </fill>
    <fill>
      <patternFill patternType="solid">
        <fgColor indexed="27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6"/>
      </patternFill>
    </fill>
    <fill>
      <patternFill patternType="solid">
        <fgColor rgb="FFC0C0C0"/>
        <bgColor rgb="FFFFFFFF"/>
      </patternFill>
    </fill>
    <fill>
      <patternFill patternType="solid">
        <fgColor rgb="FFD2D2D2"/>
        <bgColor rgb="FFFFFFFF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80">
    <xf numFmtId="0" fontId="0" fillId="0" borderId="0"/>
    <xf numFmtId="0" fontId="35" fillId="0" borderId="0"/>
    <xf numFmtId="0" fontId="36" fillId="0" borderId="0"/>
    <xf numFmtId="0" fontId="37" fillId="10" borderId="0" applyNumberFormat="0" applyBorder="0" applyAlignment="0" applyProtection="0"/>
    <xf numFmtId="0" fontId="37" fillId="8" borderId="0" applyNumberFormat="0" applyBorder="0" applyAlignment="0" applyProtection="0"/>
    <xf numFmtId="0" fontId="37" fillId="7" borderId="0" applyNumberFormat="0" applyBorder="0" applyAlignment="0" applyProtection="0"/>
    <xf numFmtId="0" fontId="37" fillId="13" borderId="0" applyNumberFormat="0" applyBorder="0" applyAlignment="0" applyProtection="0"/>
    <xf numFmtId="0" fontId="37" fillId="15" borderId="0" applyNumberFormat="0" applyBorder="0" applyAlignment="0" applyProtection="0"/>
    <xf numFmtId="0" fontId="37" fillId="5" borderId="0" applyNumberFormat="0" applyBorder="0" applyAlignment="0" applyProtection="0"/>
    <xf numFmtId="0" fontId="37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7" borderId="0" applyNumberFormat="0" applyBorder="0" applyAlignment="0" applyProtection="0"/>
    <xf numFmtId="0" fontId="37" fillId="13" borderId="0" applyNumberFormat="0" applyBorder="0" applyAlignment="0" applyProtection="0"/>
    <xf numFmtId="0" fontId="37" fillId="11" borderId="0" applyNumberFormat="0" applyBorder="0" applyAlignment="0" applyProtection="0"/>
    <xf numFmtId="0" fontId="37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12" borderId="0" applyNumberFormat="0" applyBorder="0" applyAlignment="0" applyProtection="0"/>
    <xf numFmtId="0" fontId="38" fillId="17" borderId="0" applyNumberFormat="0" applyBorder="0" applyAlignment="0" applyProtection="0"/>
    <xf numFmtId="0" fontId="38" fillId="20" borderId="0" applyNumberFormat="0" applyBorder="0" applyAlignment="0" applyProtection="0"/>
    <xf numFmtId="0" fontId="38" fillId="14" borderId="0" applyNumberFormat="0" applyBorder="0" applyAlignment="0" applyProtection="0"/>
    <xf numFmtId="0" fontId="38" fillId="21" borderId="0" applyNumberFormat="0" applyBorder="0" applyAlignment="0" applyProtection="0"/>
    <xf numFmtId="0" fontId="39" fillId="7" borderId="0" applyNumberFormat="0" applyBorder="0" applyAlignment="0" applyProtection="0"/>
    <xf numFmtId="0" fontId="40" fillId="6" borderId="26" applyNumberFormat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/>
    <xf numFmtId="0" fontId="43" fillId="0" borderId="30" applyNumberFormat="0" applyFill="0" applyAlignment="0" applyProtection="0"/>
    <xf numFmtId="0" fontId="43" fillId="0" borderId="0" applyNumberFormat="0" applyFill="0" applyBorder="0" applyAlignment="0" applyProtection="0"/>
    <xf numFmtId="0" fontId="44" fillId="9" borderId="0" applyNumberFormat="0" applyBorder="0" applyAlignment="0" applyProtection="0"/>
    <xf numFmtId="0" fontId="45" fillId="0" borderId="27" applyNumberFormat="0" applyFill="0" applyAlignment="0" applyProtection="0"/>
    <xf numFmtId="0" fontId="46" fillId="0" borderId="31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5" borderId="24" applyNumberFormat="0" applyAlignment="0" applyProtection="0"/>
    <xf numFmtId="0" fontId="50" fillId="22" borderId="24" applyNumberFormat="0" applyAlignment="0" applyProtection="0"/>
    <xf numFmtId="0" fontId="51" fillId="22" borderId="25" applyNumberFormat="0" applyAlignment="0" applyProtection="0"/>
    <xf numFmtId="0" fontId="52" fillId="0" borderId="0" applyNumberFormat="0" applyFill="0" applyBorder="0" applyAlignment="0" applyProtection="0"/>
    <xf numFmtId="0" fontId="53" fillId="8" borderId="0" applyNumberFormat="0" applyBorder="0" applyAlignment="0" applyProtection="0"/>
    <xf numFmtId="0" fontId="38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38" fillId="20" borderId="0" applyNumberFormat="0" applyBorder="0" applyAlignment="0" applyProtection="0"/>
    <xf numFmtId="0" fontId="38" fillId="14" borderId="0" applyNumberFormat="0" applyBorder="0" applyAlignment="0" applyProtection="0"/>
    <xf numFmtId="0" fontId="38" fillId="16" borderId="0" applyNumberFormat="0" applyBorder="0" applyAlignment="0" applyProtection="0"/>
    <xf numFmtId="0" fontId="36" fillId="0" borderId="0"/>
    <xf numFmtId="0" fontId="54" fillId="0" borderId="0"/>
    <xf numFmtId="0" fontId="55" fillId="0" borderId="0"/>
    <xf numFmtId="0" fontId="36" fillId="0" borderId="0"/>
    <xf numFmtId="0" fontId="36" fillId="0" borderId="0"/>
    <xf numFmtId="0" fontId="56" fillId="0" borderId="33">
      <alignment vertical="center"/>
    </xf>
    <xf numFmtId="0" fontId="56" fillId="0" borderId="33" applyFont="0" applyFill="0" applyBorder="0">
      <alignment vertical="center"/>
    </xf>
    <xf numFmtId="169" fontId="56" fillId="0" borderId="33"/>
    <xf numFmtId="0" fontId="56" fillId="0" borderId="33" applyFont="0" applyFill="0"/>
    <xf numFmtId="168" fontId="55" fillId="0" borderId="0" applyFont="0" applyFill="0" applyBorder="0" applyAlignment="0" applyProtection="0"/>
    <xf numFmtId="0" fontId="37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26" borderId="0" applyNumberFormat="0" applyBorder="0" applyAlignment="0" applyProtection="0"/>
    <xf numFmtId="0" fontId="37" fillId="22" borderId="0" applyNumberFormat="0" applyBorder="0" applyAlignment="0" applyProtection="0"/>
    <xf numFmtId="0" fontId="37" fillId="15" borderId="0" applyNumberFormat="0" applyBorder="0" applyAlignment="0" applyProtection="0"/>
    <xf numFmtId="0" fontId="37" fillId="26" borderId="0" applyNumberFormat="0" applyBorder="0" applyAlignment="0" applyProtection="0"/>
    <xf numFmtId="0" fontId="37" fillId="15" borderId="0" applyNumberFormat="0" applyBorder="0" applyAlignment="0" applyProtection="0"/>
    <xf numFmtId="0" fontId="37" fillId="12" borderId="0" applyNumberFormat="0" applyBorder="0" applyAlignment="0" applyProtection="0"/>
    <xf numFmtId="0" fontId="37" fillId="9" borderId="0" applyNumberFormat="0" applyBorder="0" applyAlignment="0" applyProtection="0"/>
    <xf numFmtId="0" fontId="37" fillId="8" borderId="0" applyNumberFormat="0" applyBorder="0" applyAlignment="0" applyProtection="0"/>
    <xf numFmtId="0" fontId="37" fillId="15" borderId="0" applyNumberFormat="0" applyBorder="0" applyAlignment="0" applyProtection="0"/>
    <xf numFmtId="0" fontId="37" fillId="26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8" borderId="0" applyNumberFormat="0" applyBorder="0" applyAlignment="0" applyProtection="0"/>
    <xf numFmtId="0" fontId="38" fillId="8" borderId="0" applyNumberFormat="0" applyBorder="0" applyAlignment="0" applyProtection="0"/>
    <xf numFmtId="0" fontId="38" fillId="15" borderId="0" applyNumberFormat="0" applyBorder="0" applyAlignment="0" applyProtection="0"/>
    <xf numFmtId="0" fontId="38" fillId="12" borderId="0" applyNumberFormat="0" applyBorder="0" applyAlignment="0" applyProtection="0"/>
    <xf numFmtId="0" fontId="46" fillId="0" borderId="34" applyNumberFormat="0" applyFill="0" applyAlignment="0" applyProtection="0"/>
    <xf numFmtId="0" fontId="55" fillId="0" borderId="0"/>
    <xf numFmtId="0" fontId="57" fillId="0" borderId="0" applyNumberFormat="0" applyFill="0" applyBorder="0" applyAlignment="0" applyProtection="0"/>
    <xf numFmtId="0" fontId="55" fillId="0" borderId="0"/>
    <xf numFmtId="0" fontId="56" fillId="0" borderId="32" applyBorder="0">
      <alignment vertical="center"/>
    </xf>
    <xf numFmtId="0" fontId="47" fillId="0" borderId="0" applyNumberFormat="0" applyFill="0" applyBorder="0" applyAlignment="0" applyProtection="0"/>
    <xf numFmtId="0" fontId="56" fillId="0" borderId="32">
      <alignment vertical="center"/>
    </xf>
    <xf numFmtId="0" fontId="1" fillId="0" borderId="0"/>
    <xf numFmtId="0" fontId="34" fillId="0" borderId="0"/>
  </cellStyleXfs>
  <cellXfs count="35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9" fillId="0" borderId="0" xfId="0" applyFont="1" applyAlignment="1"/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0" fillId="0" borderId="4" xfId="0" applyBorder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21" fillId="4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166" fontId="27" fillId="0" borderId="0" xfId="0" applyNumberFormat="1" applyFont="1" applyBorder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23" fillId="4" borderId="0" xfId="0" applyFont="1" applyFill="1" applyAlignment="1">
      <alignment horizontal="left" vertical="center"/>
    </xf>
    <xf numFmtId="0" fontId="0" fillId="4" borderId="0" xfId="0" applyFont="1" applyFill="1" applyAlignment="1">
      <alignment vertical="center"/>
    </xf>
    <xf numFmtId="0" fontId="0" fillId="0" borderId="0" xfId="0" applyProtection="1"/>
    <xf numFmtId="0" fontId="28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4" fontId="15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0" fontId="5" fillId="4" borderId="6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right" vertical="center"/>
    </xf>
    <xf numFmtId="0" fontId="5" fillId="4" borderId="7" xfId="0" applyFont="1" applyFill="1" applyBorder="1" applyAlignment="1">
      <alignment horizontal="center" vertical="center"/>
    </xf>
    <xf numFmtId="4" fontId="5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vertical="center"/>
    </xf>
    <xf numFmtId="4" fontId="8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6" fontId="30" fillId="0" borderId="12" xfId="0" applyNumberFormat="1" applyFont="1" applyBorder="1" applyAlignment="1"/>
    <xf numFmtId="166" fontId="30" fillId="0" borderId="13" xfId="0" applyNumberFormat="1" applyFont="1" applyBorder="1" applyAlignment="1"/>
    <xf numFmtId="0" fontId="9" fillId="0" borderId="3" xfId="0" applyFont="1" applyBorder="1" applyAlignment="1"/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14" xfId="0" applyFont="1" applyBorder="1" applyAlignment="1"/>
    <xf numFmtId="0" fontId="9" fillId="0" borderId="0" xfId="0" applyFont="1" applyBorder="1" applyAlignment="1"/>
    <xf numFmtId="166" fontId="9" fillId="0" borderId="0" xfId="0" applyNumberFormat="1" applyFont="1" applyBorder="1" applyAlignment="1"/>
    <xf numFmtId="166" fontId="9" fillId="0" borderId="15" xfId="0" applyNumberFormat="1" applyFont="1" applyBorder="1" applyAlignme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vertical="center"/>
      <protection locked="0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23" xfId="0" applyFont="1" applyBorder="1" applyAlignment="1" applyProtection="1">
      <alignment vertical="center"/>
      <protection locked="0"/>
    </xf>
    <xf numFmtId="0" fontId="32" fillId="0" borderId="14" xfId="0" applyFont="1" applyBorder="1" applyAlignment="1">
      <alignment horizontal="left" vertical="center"/>
    </xf>
    <xf numFmtId="0" fontId="32" fillId="0" borderId="0" xfId="0" applyFont="1" applyBorder="1" applyAlignment="1">
      <alignment horizontal="center" vertical="center"/>
    </xf>
    <xf numFmtId="0" fontId="22" fillId="0" borderId="19" xfId="0" applyFont="1" applyBorder="1" applyAlignment="1">
      <alignment horizontal="left" vertical="center"/>
    </xf>
    <xf numFmtId="0" fontId="22" fillId="0" borderId="20" xfId="0" applyFont="1" applyBorder="1" applyAlignment="1">
      <alignment horizontal="center"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0" fillId="0" borderId="0" xfId="0" applyFill="1"/>
    <xf numFmtId="0" fontId="22" fillId="0" borderId="16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166" fontId="30" fillId="0" borderId="12" xfId="0" applyNumberFormat="1" applyFont="1" applyFill="1" applyBorder="1" applyAlignment="1"/>
    <xf numFmtId="166" fontId="30" fillId="0" borderId="13" xfId="0" applyNumberFormat="1" applyFont="1" applyFill="1" applyBorder="1" applyAlignment="1"/>
    <xf numFmtId="0" fontId="9" fillId="0" borderId="3" xfId="0" applyFont="1" applyFill="1" applyBorder="1" applyAlignment="1"/>
    <xf numFmtId="0" fontId="9" fillId="0" borderId="14" xfId="0" applyFont="1" applyFill="1" applyBorder="1" applyAlignment="1"/>
    <xf numFmtId="0" fontId="9" fillId="0" borderId="0" xfId="0" applyFont="1" applyFill="1" applyBorder="1" applyAlignment="1"/>
    <xf numFmtId="166" fontId="9" fillId="0" borderId="0" xfId="0" applyNumberFormat="1" applyFont="1" applyFill="1" applyBorder="1" applyAlignment="1"/>
    <xf numFmtId="166" fontId="9" fillId="0" borderId="15" xfId="0" applyNumberFormat="1" applyFont="1" applyFill="1" applyBorder="1" applyAlignment="1"/>
    <xf numFmtId="0" fontId="22" fillId="0" borderId="14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center" vertical="center"/>
    </xf>
    <xf numFmtId="166" fontId="22" fillId="0" borderId="0" xfId="0" applyNumberFormat="1" applyFont="1" applyFill="1" applyBorder="1" applyAlignment="1">
      <alignment vertical="center"/>
    </xf>
    <xf numFmtId="166" fontId="22" fillId="0" borderId="15" xfId="0" applyNumberFormat="1" applyFont="1" applyFill="1" applyBorder="1" applyAlignment="1">
      <alignment vertical="center"/>
    </xf>
    <xf numFmtId="0" fontId="33" fillId="0" borderId="3" xfId="0" applyFont="1" applyFill="1" applyBorder="1" applyAlignment="1">
      <alignment vertical="center"/>
    </xf>
    <xf numFmtId="0" fontId="32" fillId="0" borderId="14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left" vertical="center"/>
    </xf>
    <xf numFmtId="0" fontId="22" fillId="0" borderId="20" xfId="0" applyFont="1" applyFill="1" applyBorder="1" applyAlignment="1">
      <alignment horizontal="center" vertical="center"/>
    </xf>
    <xf numFmtId="166" fontId="22" fillId="0" borderId="20" xfId="0" applyNumberFormat="1" applyFont="1" applyFill="1" applyBorder="1" applyAlignment="1">
      <alignment vertical="center"/>
    </xf>
    <xf numFmtId="166" fontId="22" fillId="0" borderId="21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67" fontId="0" fillId="0" borderId="0" xfId="0" applyNumberFormat="1" applyFont="1" applyFill="1" applyBorder="1" applyAlignment="1">
      <alignment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5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165" fontId="3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167" fontId="31" fillId="0" borderId="0" xfId="0" applyNumberFormat="1" applyFont="1" applyAlignment="1">
      <alignment vertical="center"/>
    </xf>
    <xf numFmtId="167" fontId="9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3" fillId="0" borderId="3" xfId="0" applyFont="1" applyBorder="1" applyAlignment="1">
      <alignment vertical="center"/>
    </xf>
    <xf numFmtId="0" fontId="0" fillId="0" borderId="0" xfId="0" applyFont="1" applyFill="1" applyBorder="1" applyProtection="1"/>
    <xf numFmtId="0" fontId="0" fillId="0" borderId="0" xfId="0" applyFont="1" applyFill="1" applyBorder="1"/>
    <xf numFmtId="0" fontId="0" fillId="0" borderId="0" xfId="0" applyFont="1" applyFill="1" applyBorder="1" applyAlignment="1">
      <alignment horizontal="left" vertical="center"/>
    </xf>
    <xf numFmtId="0" fontId="0" fillId="0" borderId="1" xfId="0" applyFont="1" applyFill="1" applyBorder="1"/>
    <xf numFmtId="0" fontId="0" fillId="0" borderId="2" xfId="0" applyFont="1" applyFill="1" applyBorder="1"/>
    <xf numFmtId="0" fontId="0" fillId="0" borderId="3" xfId="0" applyFont="1" applyFill="1" applyBorder="1"/>
    <xf numFmtId="0" fontId="12" fillId="0" borderId="0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165" fontId="3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left" vertical="center"/>
    </xf>
    <xf numFmtId="4" fontId="23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4" fontId="15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64" fontId="15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horizontal="right" vertical="center"/>
    </xf>
    <xf numFmtId="0" fontId="0" fillId="28" borderId="0" xfId="0" applyFont="1" applyFill="1" applyBorder="1" applyAlignment="1">
      <alignment vertical="center"/>
    </xf>
    <xf numFmtId="0" fontId="5" fillId="28" borderId="6" xfId="0" applyFont="1" applyFill="1" applyBorder="1" applyAlignment="1">
      <alignment horizontal="left" vertical="center"/>
    </xf>
    <xf numFmtId="0" fontId="0" fillId="28" borderId="7" xfId="0" applyFont="1" applyFill="1" applyBorder="1" applyAlignment="1">
      <alignment vertical="center"/>
    </xf>
    <xf numFmtId="0" fontId="5" fillId="28" borderId="7" xfId="0" applyFont="1" applyFill="1" applyBorder="1" applyAlignment="1">
      <alignment horizontal="right" vertical="center"/>
    </xf>
    <xf numFmtId="0" fontId="5" fillId="28" borderId="7" xfId="0" applyFont="1" applyFill="1" applyBorder="1" applyAlignment="1">
      <alignment horizontal="center" vertical="center"/>
    </xf>
    <xf numFmtId="4" fontId="5" fillId="28" borderId="7" xfId="0" applyNumberFormat="1" applyFont="1" applyFill="1" applyBorder="1" applyAlignment="1">
      <alignment vertical="center"/>
    </xf>
    <xf numFmtId="0" fontId="0" fillId="28" borderId="8" xfId="0" applyFont="1" applyFill="1" applyBorder="1" applyAlignment="1">
      <alignment vertical="center"/>
    </xf>
    <xf numFmtId="0" fontId="18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21" fillId="28" borderId="0" xfId="0" applyFont="1" applyFill="1" applyBorder="1" applyAlignment="1">
      <alignment horizontal="left" vertical="center"/>
    </xf>
    <xf numFmtId="0" fontId="21" fillId="28" borderId="0" xfId="0" applyFont="1" applyFill="1" applyBorder="1" applyAlignment="1">
      <alignment horizontal="right" vertical="center"/>
    </xf>
    <xf numFmtId="0" fontId="29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20" xfId="0" applyFont="1" applyFill="1" applyBorder="1" applyAlignment="1">
      <alignment horizontal="left" vertical="center"/>
    </xf>
    <xf numFmtId="0" fontId="7" fillId="0" borderId="20" xfId="0" applyFont="1" applyFill="1" applyBorder="1" applyAlignment="1">
      <alignment vertical="center"/>
    </xf>
    <xf numFmtId="4" fontId="7" fillId="0" borderId="2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0" xfId="0" applyFont="1" applyFill="1" applyBorder="1" applyAlignment="1">
      <alignment horizontal="left" vertical="center"/>
    </xf>
    <xf numFmtId="0" fontId="8" fillId="0" borderId="20" xfId="0" applyFont="1" applyFill="1" applyBorder="1" applyAlignment="1">
      <alignment vertical="center"/>
    </xf>
    <xf numFmtId="4" fontId="8" fillId="0" borderId="2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21" fillId="28" borderId="16" xfId="0" applyFont="1" applyFill="1" applyBorder="1" applyAlignment="1">
      <alignment horizontal="center" vertical="center" wrapText="1"/>
    </xf>
    <xf numFmtId="0" fontId="21" fillId="28" borderId="17" xfId="0" applyFont="1" applyFill="1" applyBorder="1" applyAlignment="1">
      <alignment horizontal="center" vertical="center" wrapText="1"/>
    </xf>
    <xf numFmtId="0" fontId="21" fillId="28" borderId="18" xfId="0" applyFont="1" applyFill="1" applyBorder="1" applyAlignment="1">
      <alignment horizontal="center" vertical="center" wrapText="1"/>
    </xf>
    <xf numFmtId="0" fontId="21" fillId="28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center"/>
    </xf>
    <xf numFmtId="167" fontId="31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167" fontId="9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left"/>
    </xf>
    <xf numFmtId="0" fontId="0" fillId="0" borderId="3" xfId="0" applyFont="1" applyFill="1" applyBorder="1" applyAlignment="1" applyProtection="1">
      <alignment vertical="center"/>
      <protection locked="0"/>
    </xf>
    <xf numFmtId="0" fontId="0" fillId="0" borderId="23" xfId="0" applyFont="1" applyFill="1" applyBorder="1" applyAlignment="1" applyProtection="1">
      <alignment vertical="center"/>
      <protection locked="0"/>
    </xf>
    <xf numFmtId="0" fontId="21" fillId="0" borderId="0" xfId="0" applyFont="1" applyFill="1" applyBorder="1" applyAlignment="1">
      <alignment horizontal="left" vertical="center"/>
    </xf>
    <xf numFmtId="4" fontId="0" fillId="0" borderId="0" xfId="0" applyNumberFormat="1" applyFont="1" applyFill="1" applyBorder="1" applyAlignment="1">
      <alignment vertical="center"/>
    </xf>
    <xf numFmtId="0" fontId="33" fillId="0" borderId="23" xfId="0" applyFont="1" applyFill="1" applyBorder="1" applyAlignment="1" applyProtection="1">
      <alignment vertical="center"/>
      <protection locked="0"/>
    </xf>
    <xf numFmtId="2" fontId="0" fillId="0" borderId="0" xfId="0" applyNumberFormat="1" applyFont="1" applyFill="1" applyBorder="1" applyAlignment="1">
      <alignment vertical="center"/>
    </xf>
    <xf numFmtId="2" fontId="23" fillId="0" borderId="0" xfId="0" applyNumberFormat="1" applyFont="1" applyFill="1" applyBorder="1" applyAlignment="1"/>
    <xf numFmtId="2" fontId="9" fillId="0" borderId="0" xfId="0" applyNumberFormat="1" applyFont="1" applyFill="1" applyBorder="1" applyAlignment="1"/>
    <xf numFmtId="2" fontId="7" fillId="0" borderId="0" xfId="0" applyNumberFormat="1" applyFont="1" applyFill="1" applyBorder="1" applyAlignment="1"/>
    <xf numFmtId="2" fontId="8" fillId="0" borderId="0" xfId="0" applyNumberFormat="1" applyFont="1" applyFill="1" applyBorder="1" applyAlignment="1"/>
    <xf numFmtId="2" fontId="21" fillId="0" borderId="23" xfId="0" applyNumberFormat="1" applyFont="1" applyFill="1" applyBorder="1" applyAlignment="1" applyProtection="1">
      <alignment vertical="center"/>
      <protection locked="0"/>
    </xf>
    <xf numFmtId="2" fontId="32" fillId="0" borderId="23" xfId="0" applyNumberFormat="1" applyFont="1" applyFill="1" applyBorder="1" applyAlignment="1" applyProtection="1">
      <alignment vertical="center"/>
      <protection locked="0"/>
    </xf>
    <xf numFmtId="2" fontId="0" fillId="0" borderId="0" xfId="0" applyNumberFormat="1" applyFont="1" applyAlignment="1">
      <alignment vertical="center"/>
    </xf>
    <xf numFmtId="2" fontId="23" fillId="0" borderId="0" xfId="0" applyNumberFormat="1" applyFont="1" applyAlignment="1"/>
    <xf numFmtId="2" fontId="9" fillId="0" borderId="0" xfId="0" applyNumberFormat="1" applyFont="1" applyAlignment="1"/>
    <xf numFmtId="2" fontId="7" fillId="0" borderId="0" xfId="0" applyNumberFormat="1" applyFont="1" applyAlignment="1"/>
    <xf numFmtId="2" fontId="8" fillId="0" borderId="0" xfId="0" applyNumberFormat="1" applyFont="1" applyAlignment="1"/>
    <xf numFmtId="2" fontId="21" fillId="0" borderId="23" xfId="0" applyNumberFormat="1" applyFont="1" applyBorder="1" applyAlignment="1" applyProtection="1">
      <alignment vertical="center"/>
      <protection locked="0"/>
    </xf>
    <xf numFmtId="2" fontId="32" fillId="0" borderId="23" xfId="0" applyNumberFormat="1" applyFont="1" applyBorder="1" applyAlignment="1" applyProtection="1">
      <alignment vertical="center"/>
      <protection locked="0"/>
    </xf>
    <xf numFmtId="0" fontId="21" fillId="0" borderId="23" xfId="0" applyFont="1" applyFill="1" applyBorder="1" applyAlignment="1" applyProtection="1">
      <alignment horizontal="center" vertical="center"/>
    </xf>
    <xf numFmtId="49" fontId="21" fillId="0" borderId="23" xfId="0" applyNumberFormat="1" applyFont="1" applyFill="1" applyBorder="1" applyAlignment="1" applyProtection="1">
      <alignment horizontal="left" vertical="center" wrapText="1"/>
    </xf>
    <xf numFmtId="0" fontId="21" fillId="0" borderId="23" xfId="0" applyFont="1" applyFill="1" applyBorder="1" applyAlignment="1" applyProtection="1">
      <alignment horizontal="left" vertical="center" wrapText="1"/>
    </xf>
    <xf numFmtId="0" fontId="21" fillId="0" borderId="23" xfId="0" applyFont="1" applyFill="1" applyBorder="1" applyAlignment="1" applyProtection="1">
      <alignment horizontal="center" vertical="center" wrapText="1"/>
    </xf>
    <xf numFmtId="2" fontId="21" fillId="0" borderId="23" xfId="0" applyNumberFormat="1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2" fontId="9" fillId="0" borderId="0" xfId="0" applyNumberFormat="1" applyFont="1" applyFill="1" applyBorder="1" applyAlignment="1" applyProtection="1"/>
    <xf numFmtId="0" fontId="32" fillId="0" borderId="23" xfId="0" applyFont="1" applyFill="1" applyBorder="1" applyAlignment="1" applyProtection="1">
      <alignment horizontal="center" vertical="center"/>
    </xf>
    <xf numFmtId="49" fontId="32" fillId="0" borderId="23" xfId="0" applyNumberFormat="1" applyFont="1" applyFill="1" applyBorder="1" applyAlignment="1" applyProtection="1">
      <alignment horizontal="left" vertical="center" wrapText="1"/>
    </xf>
    <xf numFmtId="0" fontId="32" fillId="0" borderId="23" xfId="0" applyFont="1" applyFill="1" applyBorder="1" applyAlignment="1" applyProtection="1">
      <alignment horizontal="left" vertical="center" wrapText="1"/>
    </xf>
    <xf numFmtId="0" fontId="32" fillId="0" borderId="23" xfId="0" applyFont="1" applyFill="1" applyBorder="1" applyAlignment="1" applyProtection="1">
      <alignment horizontal="center" vertical="center" wrapText="1"/>
    </xf>
    <xf numFmtId="2" fontId="32" fillId="0" borderId="23" xfId="0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left"/>
    </xf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2" fontId="21" fillId="0" borderId="23" xfId="0" applyNumberFormat="1" applyFont="1" applyBorder="1" applyAlignment="1" applyProtection="1">
      <alignment vertical="center"/>
    </xf>
    <xf numFmtId="0" fontId="9" fillId="0" borderId="0" xfId="0" applyFont="1" applyAlignment="1" applyProtection="1"/>
    <xf numFmtId="0" fontId="9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/>
    </xf>
    <xf numFmtId="2" fontId="9" fillId="0" borderId="0" xfId="0" applyNumberFormat="1" applyFont="1" applyAlignment="1" applyProtection="1"/>
    <xf numFmtId="0" fontId="32" fillId="0" borderId="23" xfId="0" applyFont="1" applyBorder="1" applyAlignment="1" applyProtection="1">
      <alignment horizontal="center" vertical="center"/>
    </xf>
    <xf numFmtId="49" fontId="32" fillId="0" borderId="23" xfId="0" applyNumberFormat="1" applyFont="1" applyBorder="1" applyAlignment="1" applyProtection="1">
      <alignment horizontal="left" vertical="center" wrapText="1"/>
    </xf>
    <xf numFmtId="0" fontId="32" fillId="0" borderId="23" xfId="0" applyFont="1" applyBorder="1" applyAlignment="1" applyProtection="1">
      <alignment horizontal="left" vertical="center" wrapText="1"/>
    </xf>
    <xf numFmtId="0" fontId="32" fillId="0" borderId="23" xfId="0" applyFont="1" applyBorder="1" applyAlignment="1" applyProtection="1">
      <alignment horizontal="center" vertical="center" wrapText="1"/>
    </xf>
    <xf numFmtId="2" fontId="32" fillId="0" borderId="23" xfId="0" applyNumberFormat="1" applyFont="1" applyBorder="1" applyAlignment="1" applyProtection="1">
      <alignment vertical="center"/>
    </xf>
    <xf numFmtId="0" fontId="7" fillId="0" borderId="0" xfId="0" applyFont="1" applyAlignment="1" applyProtection="1">
      <alignment horizontal="left"/>
    </xf>
    <xf numFmtId="0" fontId="11" fillId="2" borderId="0" xfId="0" applyFont="1" applyFill="1" applyAlignment="1">
      <alignment horizontal="center" vertical="center"/>
    </xf>
    <xf numFmtId="0" fontId="0" fillId="0" borderId="0" xfId="0"/>
    <xf numFmtId="4" fontId="17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4" fontId="5" fillId="3" borderId="7" xfId="0" applyNumberFormat="1" applyFont="1" applyFill="1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4" fontId="23" fillId="4" borderId="0" xfId="0" applyNumberFormat="1" applyFont="1" applyFill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vertical="center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left" vertical="center"/>
    </xf>
    <xf numFmtId="0" fontId="21" fillId="4" borderId="8" xfId="0" applyFont="1" applyFill="1" applyBorder="1" applyAlignment="1">
      <alignment horizontal="left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right" vertical="center"/>
    </xf>
    <xf numFmtId="4" fontId="2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165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11" fillId="27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80">
    <cellStyle name="1 000 Sk" xfId="48"/>
    <cellStyle name="1 000,-  Sk" xfId="49"/>
    <cellStyle name="1 000,- Kč" xfId="50"/>
    <cellStyle name="1 000,- Sk" xfId="51"/>
    <cellStyle name="1000 Sk_fakturuj99" xfId="52"/>
    <cellStyle name="20 % – Zvýraznění1" xfId="53"/>
    <cellStyle name="20 % – Zvýraznění2" xfId="54"/>
    <cellStyle name="20 % – Zvýraznění3" xfId="55"/>
    <cellStyle name="20 % – Zvýraznění4" xfId="56"/>
    <cellStyle name="20 % – Zvýraznění5" xfId="57"/>
    <cellStyle name="20 % – Zvýraznění6" xfId="58"/>
    <cellStyle name="20 % - zvýraznenie1 2" xfId="3"/>
    <cellStyle name="20 % - zvýraznenie2 2" xfId="4"/>
    <cellStyle name="20 % - zvýraznenie3 2" xfId="5"/>
    <cellStyle name="20 % - zvýraznenie4 2" xfId="6"/>
    <cellStyle name="20 % - zvýraznenie5 2" xfId="7"/>
    <cellStyle name="20 % - zvýraznenie6 2" xfId="8"/>
    <cellStyle name="40 % – Zvýraznění1" xfId="59"/>
    <cellStyle name="40 % – Zvýraznění2" xfId="60"/>
    <cellStyle name="40 % – Zvýraznění3" xfId="61"/>
    <cellStyle name="40 % – Zvýraznění4" xfId="62"/>
    <cellStyle name="40 % – Zvýraznění5" xfId="63"/>
    <cellStyle name="40 % – Zvýraznění6" xfId="64"/>
    <cellStyle name="40 % - zvýraznenie1 2" xfId="9"/>
    <cellStyle name="40 % - zvýraznenie2 2" xfId="10"/>
    <cellStyle name="40 % - zvýraznenie3 2" xfId="11"/>
    <cellStyle name="40 % - zvýraznenie4 2" xfId="12"/>
    <cellStyle name="40 % - zvýraznenie5 2" xfId="13"/>
    <cellStyle name="40 % - zvýraznenie6 2" xfId="14"/>
    <cellStyle name="60 % – Zvýraznění1" xfId="65"/>
    <cellStyle name="60 % – Zvýraznění2" xfId="66"/>
    <cellStyle name="60 % – Zvýraznění3" xfId="67"/>
    <cellStyle name="60 % – Zvýraznění4" xfId="68"/>
    <cellStyle name="60 % – Zvýraznění5" xfId="69"/>
    <cellStyle name="60 % – Zvýraznění6" xfId="70"/>
    <cellStyle name="60 % - zvýraznenie1 2" xfId="15"/>
    <cellStyle name="60 % - zvýraznenie2 2" xfId="16"/>
    <cellStyle name="60 % - zvýraznenie3 2" xfId="17"/>
    <cellStyle name="60 % - zvýraznenie4 2" xfId="18"/>
    <cellStyle name="60 % - zvýraznenie5 2" xfId="19"/>
    <cellStyle name="60 % - zvýraznenie6 2" xfId="20"/>
    <cellStyle name="Celkem" xfId="71"/>
    <cellStyle name="data" xfId="72"/>
    <cellStyle name="Dobrá 2" xfId="21"/>
    <cellStyle name="Kontrolná bunka 2" xfId="22"/>
    <cellStyle name="Nadpis 1 2" xfId="23"/>
    <cellStyle name="Nadpis 2 2" xfId="24"/>
    <cellStyle name="Nadpis 3 2" xfId="25"/>
    <cellStyle name="Nadpis 4 2" xfId="26"/>
    <cellStyle name="Název" xfId="73"/>
    <cellStyle name="Neutrálna 2" xfId="27"/>
    <cellStyle name="Normálna" xfId="0" builtinId="0" customBuiltin="1"/>
    <cellStyle name="Normálna 2" xfId="2"/>
    <cellStyle name="Normálna 2 2" xfId="78"/>
    <cellStyle name="Normálna 3" xfId="43"/>
    <cellStyle name="Normálna 4" xfId="47"/>
    <cellStyle name="Normálna 5" xfId="79"/>
    <cellStyle name="Normálna 6" xfId="1"/>
    <cellStyle name="normálne 2 2" xfId="45"/>
    <cellStyle name="normálne_fakturuj99" xfId="74"/>
    <cellStyle name="normální_Faktúra 200500051" xfId="46"/>
    <cellStyle name="Prepojená bunka 2" xfId="28"/>
    <cellStyle name="Spolu 2" xfId="29"/>
    <cellStyle name="Štýl 1" xfId="44"/>
    <cellStyle name="TEXT" xfId="75"/>
    <cellStyle name="Text upozornění" xfId="76"/>
    <cellStyle name="Text upozornenia 2" xfId="30"/>
    <cellStyle name="TEXT1" xfId="77"/>
    <cellStyle name="Titul 2" xfId="31"/>
    <cellStyle name="Vstup 2" xfId="32"/>
    <cellStyle name="Výpočet 2" xfId="33"/>
    <cellStyle name="Výstup 2" xfId="34"/>
    <cellStyle name="Vysvetľujúci text 2" xfId="35"/>
    <cellStyle name="Zlá 2" xfId="36"/>
    <cellStyle name="Zvýraznenie1 2" xfId="37"/>
    <cellStyle name="Zvýraznenie2 2" xfId="38"/>
    <cellStyle name="Zvýraznenie3 2" xfId="39"/>
    <cellStyle name="Zvýraznenie4 2" xfId="40"/>
    <cellStyle name="Zvýraznenie5 2" xfId="41"/>
    <cellStyle name="Zvýraznenie6 2" xfId="42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30%20-%20Oprava%20elektri&#269;kovej%20trate-Vajnorsk&#225;%20ul.-blatov&#233;%20&#250;sek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30%20-%20Oprava%20elektri&#269;kovej%20trate-Vajnorsk&#225;%20ul.-BKV-BKV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330%20-%20Oprava%20elektri&#269;kovej%20trate-Vajnorsk&#225;%20ul.-BKV-DZ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ácia stavby"/>
      <sheetName val="01 - Odstránenie blatovéh..."/>
    </sheetNames>
    <sheetDataSet>
      <sheetData sheetId="0">
        <row r="6">
          <cell r="K6" t="str">
            <v>Oprava električkovej trate-Vajnorská ul.</v>
          </cell>
        </row>
        <row r="8">
          <cell r="AN8" t="str">
            <v>7. 4. 2022</v>
          </cell>
        </row>
        <row r="10">
          <cell r="AN10" t="str">
            <v/>
          </cell>
        </row>
        <row r="11">
          <cell r="E11" t="str">
            <v xml:space="preserve"> </v>
          </cell>
          <cell r="AN11" t="str">
            <v/>
          </cell>
        </row>
        <row r="13">
          <cell r="AN13" t="str">
            <v/>
          </cell>
        </row>
        <row r="14">
          <cell r="E14" t="str">
            <v xml:space="preserve"> </v>
          </cell>
          <cell r="AN14" t="str">
            <v/>
          </cell>
        </row>
        <row r="16">
          <cell r="AN16" t="str">
            <v/>
          </cell>
        </row>
        <row r="17">
          <cell r="E17" t="str">
            <v xml:space="preserve"> </v>
          </cell>
          <cell r="AN17" t="str">
            <v/>
          </cell>
        </row>
        <row r="19">
          <cell r="AN19" t="str">
            <v/>
          </cell>
        </row>
        <row r="20">
          <cell r="E20" t="str">
            <v xml:space="preserve"> </v>
          </cell>
          <cell r="AN20" t="str">
            <v/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ácia stavby"/>
      <sheetName val="300 - Rekonštrukcie ET BK..."/>
    </sheetNames>
    <sheetDataSet>
      <sheetData sheetId="0">
        <row r="6">
          <cell r="K6" t="str">
            <v>Oprava električkovej trate-Vajnorská ul.</v>
          </cell>
        </row>
        <row r="8">
          <cell r="AN8" t="str">
            <v>7. 4. 2022</v>
          </cell>
        </row>
        <row r="10">
          <cell r="AN10" t="str">
            <v/>
          </cell>
        </row>
        <row r="11">
          <cell r="E11" t="str">
            <v xml:space="preserve"> </v>
          </cell>
          <cell r="AN11" t="str">
            <v/>
          </cell>
        </row>
        <row r="13">
          <cell r="AN13" t="str">
            <v/>
          </cell>
        </row>
        <row r="14">
          <cell r="E14" t="str">
            <v xml:space="preserve"> </v>
          </cell>
          <cell r="AN14" t="str">
            <v/>
          </cell>
        </row>
        <row r="16">
          <cell r="AN16" t="str">
            <v/>
          </cell>
        </row>
        <row r="17">
          <cell r="E17" t="str">
            <v xml:space="preserve"> </v>
          </cell>
          <cell r="AN17" t="str">
            <v/>
          </cell>
        </row>
        <row r="19">
          <cell r="AN19" t="str">
            <v/>
          </cell>
        </row>
        <row r="20">
          <cell r="E20" t="str">
            <v xml:space="preserve"> </v>
          </cell>
          <cell r="AN20" t="str">
            <v/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ácia stavby"/>
      <sheetName val="100 - Rekonštrukcie ET BK..."/>
    </sheetNames>
    <sheetDataSet>
      <sheetData sheetId="0">
        <row r="6">
          <cell r="K6" t="str">
            <v>Oprava električkovej trate-Vajnorská ul.</v>
          </cell>
        </row>
        <row r="8">
          <cell r="AN8" t="str">
            <v>7. 4. 2022</v>
          </cell>
        </row>
        <row r="10">
          <cell r="AN10" t="str">
            <v/>
          </cell>
        </row>
        <row r="11">
          <cell r="E11" t="str">
            <v xml:space="preserve"> </v>
          </cell>
          <cell r="AN11" t="str">
            <v/>
          </cell>
        </row>
        <row r="13">
          <cell r="AN13" t="str">
            <v/>
          </cell>
        </row>
        <row r="14">
          <cell r="E14" t="str">
            <v xml:space="preserve"> </v>
          </cell>
          <cell r="AN14" t="str">
            <v/>
          </cell>
        </row>
        <row r="16">
          <cell r="AN16" t="str">
            <v/>
          </cell>
        </row>
        <row r="17">
          <cell r="E17" t="str">
            <v xml:space="preserve"> </v>
          </cell>
          <cell r="AN17" t="str">
            <v/>
          </cell>
        </row>
        <row r="19">
          <cell r="AN19" t="str">
            <v/>
          </cell>
        </row>
        <row r="20">
          <cell r="E20" t="str">
            <v xml:space="preserve"> </v>
          </cell>
          <cell r="AN20" t="str">
            <v/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2"/>
  <sheetViews>
    <sheetView showGridLines="0" topLeftCell="A55" workbookViewId="0">
      <selection activeCell="AK33" sqref="AK33:AO33"/>
    </sheetView>
  </sheetViews>
  <sheetFormatPr defaultColWidth="8.6640625" defaultRowHeight="11.25"/>
  <cols>
    <col min="1" max="1" width="8.16406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1640625" style="1" customWidth="1"/>
    <col min="35" max="35" width="31.6640625" style="1" customWidth="1"/>
    <col min="36" max="37" width="2.5" style="1" customWidth="1"/>
    <col min="38" max="38" width="8.1640625" style="1" customWidth="1"/>
    <col min="39" max="39" width="3.1640625" style="1" customWidth="1"/>
    <col min="40" max="40" width="13.16406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66406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16406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308" t="s">
        <v>5</v>
      </c>
      <c r="AS2" s="309"/>
      <c r="AT2" s="309"/>
      <c r="AU2" s="309"/>
      <c r="AV2" s="309"/>
      <c r="AW2" s="309"/>
      <c r="AX2" s="309"/>
      <c r="AY2" s="309"/>
      <c r="AZ2" s="309"/>
      <c r="BA2" s="309"/>
      <c r="BB2" s="309"/>
      <c r="BC2" s="309"/>
      <c r="BD2" s="309"/>
      <c r="BE2" s="309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S4" s="14" t="s">
        <v>10</v>
      </c>
    </row>
    <row r="5" spans="1:74" s="1" customFormat="1" ht="12" customHeight="1">
      <c r="B5" s="17"/>
      <c r="D5" s="20" t="s">
        <v>11</v>
      </c>
      <c r="K5" s="321" t="s">
        <v>12</v>
      </c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309"/>
      <c r="W5" s="309"/>
      <c r="X5" s="309"/>
      <c r="Y5" s="309"/>
      <c r="Z5" s="309"/>
      <c r="AA5" s="309"/>
      <c r="AB5" s="309"/>
      <c r="AC5" s="309"/>
      <c r="AD5" s="309"/>
      <c r="AE5" s="309"/>
      <c r="AF5" s="309"/>
      <c r="AG5" s="309"/>
      <c r="AH5" s="309"/>
      <c r="AI5" s="309"/>
      <c r="AJ5" s="309"/>
      <c r="AK5" s="309"/>
      <c r="AL5" s="309"/>
      <c r="AM5" s="309"/>
      <c r="AN5" s="309"/>
      <c r="AO5" s="309"/>
      <c r="AR5" s="17"/>
      <c r="BS5" s="14" t="s">
        <v>6</v>
      </c>
    </row>
    <row r="6" spans="1:74" s="1" customFormat="1" ht="36.950000000000003" customHeight="1">
      <c r="B6" s="17"/>
      <c r="D6" s="22" t="s">
        <v>13</v>
      </c>
      <c r="K6" s="322" t="s">
        <v>14</v>
      </c>
      <c r="L6" s="309"/>
      <c r="M6" s="309"/>
      <c r="N6" s="309"/>
      <c r="O6" s="309"/>
      <c r="P6" s="309"/>
      <c r="Q6" s="309"/>
      <c r="R6" s="309"/>
      <c r="S6" s="309"/>
      <c r="T6" s="309"/>
      <c r="U6" s="309"/>
      <c r="V6" s="309"/>
      <c r="W6" s="309"/>
      <c r="X6" s="309"/>
      <c r="Y6" s="309"/>
      <c r="Z6" s="309"/>
      <c r="AA6" s="309"/>
      <c r="AB6" s="309"/>
      <c r="AC6" s="309"/>
      <c r="AD6" s="309"/>
      <c r="AE6" s="309"/>
      <c r="AF6" s="309"/>
      <c r="AG6" s="309"/>
      <c r="AH6" s="309"/>
      <c r="AI6" s="309"/>
      <c r="AJ6" s="309"/>
      <c r="AK6" s="309"/>
      <c r="AL6" s="309"/>
      <c r="AM6" s="309"/>
      <c r="AN6" s="309"/>
      <c r="AO6" s="309"/>
      <c r="AR6" s="17"/>
      <c r="BS6" s="14" t="s">
        <v>6</v>
      </c>
    </row>
    <row r="7" spans="1:74" s="1" customFormat="1" ht="12" customHeight="1">
      <c r="B7" s="17"/>
      <c r="D7" s="23" t="s">
        <v>15</v>
      </c>
      <c r="K7" s="21" t="s">
        <v>1</v>
      </c>
      <c r="AK7" s="23" t="s">
        <v>16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17</v>
      </c>
      <c r="K8" s="21" t="s">
        <v>18</v>
      </c>
      <c r="AK8" s="23" t="s">
        <v>19</v>
      </c>
      <c r="AN8" s="21" t="s">
        <v>20</v>
      </c>
      <c r="AR8" s="17"/>
      <c r="BS8" s="14" t="s">
        <v>6</v>
      </c>
    </row>
    <row r="9" spans="1:74" s="1" customFormat="1" ht="14.45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21</v>
      </c>
      <c r="AK10" s="23" t="s">
        <v>22</v>
      </c>
      <c r="AN10" s="21" t="s">
        <v>1</v>
      </c>
      <c r="AR10" s="17"/>
      <c r="BS10" s="14" t="s">
        <v>6</v>
      </c>
    </row>
    <row r="11" spans="1:74" s="1" customFormat="1" ht="18.600000000000001" customHeight="1">
      <c r="B11" s="17"/>
      <c r="E11" s="21" t="s">
        <v>23</v>
      </c>
      <c r="AK11" s="23" t="s">
        <v>24</v>
      </c>
      <c r="AN11" s="21" t="s">
        <v>1</v>
      </c>
      <c r="AR11" s="17"/>
      <c r="BS11" s="14" t="s">
        <v>6</v>
      </c>
    </row>
    <row r="12" spans="1:74" s="1" customFormat="1" ht="6.95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25</v>
      </c>
      <c r="AK13" s="23" t="s">
        <v>22</v>
      </c>
      <c r="AN13" s="21" t="s">
        <v>1</v>
      </c>
      <c r="AR13" s="17"/>
      <c r="BS13" s="14" t="s">
        <v>6</v>
      </c>
    </row>
    <row r="14" spans="1:74" ht="12.75">
      <c r="B14" s="17"/>
      <c r="E14" s="21" t="s">
        <v>23</v>
      </c>
      <c r="AK14" s="23" t="s">
        <v>24</v>
      </c>
      <c r="AN14" s="21" t="s">
        <v>1</v>
      </c>
      <c r="AR14" s="17"/>
      <c r="BS14" s="14" t="s">
        <v>6</v>
      </c>
    </row>
    <row r="15" spans="1:74" s="1" customFormat="1" ht="6.95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26</v>
      </c>
      <c r="AK16" s="23" t="s">
        <v>22</v>
      </c>
      <c r="AN16" s="21" t="s">
        <v>1</v>
      </c>
      <c r="AR16" s="17"/>
      <c r="BS16" s="14" t="s">
        <v>3</v>
      </c>
    </row>
    <row r="17" spans="1:71" s="1" customFormat="1" ht="18.600000000000001" customHeight="1">
      <c r="B17" s="17"/>
      <c r="E17" s="21" t="s">
        <v>23</v>
      </c>
      <c r="AK17" s="23" t="s">
        <v>24</v>
      </c>
      <c r="AN17" s="21" t="s">
        <v>1</v>
      </c>
      <c r="AR17" s="17"/>
      <c r="BS17" s="14" t="s">
        <v>3</v>
      </c>
    </row>
    <row r="18" spans="1:71" s="1" customFormat="1" ht="6.95" customHeight="1">
      <c r="B18" s="17"/>
      <c r="AR18" s="17"/>
      <c r="BS18" s="14" t="s">
        <v>6</v>
      </c>
    </row>
    <row r="19" spans="1:71" s="1" customFormat="1" ht="12" customHeight="1">
      <c r="B19" s="17"/>
      <c r="D19" s="23" t="s">
        <v>27</v>
      </c>
      <c r="AK19" s="23" t="s">
        <v>22</v>
      </c>
      <c r="AN19" s="21" t="s">
        <v>1</v>
      </c>
      <c r="AR19" s="17"/>
      <c r="BS19" s="14" t="s">
        <v>6</v>
      </c>
    </row>
    <row r="20" spans="1:71" s="1" customFormat="1" ht="18.600000000000001" customHeight="1">
      <c r="B20" s="17"/>
      <c r="E20" s="21" t="s">
        <v>23</v>
      </c>
      <c r="AK20" s="23" t="s">
        <v>24</v>
      </c>
      <c r="AN20" s="21" t="s">
        <v>1</v>
      </c>
      <c r="AR20" s="17"/>
      <c r="BS20" s="14" t="s">
        <v>3</v>
      </c>
    </row>
    <row r="21" spans="1:71" s="1" customFormat="1" ht="6.95" customHeight="1">
      <c r="B21" s="17"/>
      <c r="AR21" s="17"/>
    </row>
    <row r="22" spans="1:71" s="1" customFormat="1" ht="12" customHeight="1">
      <c r="B22" s="17"/>
      <c r="D22" s="23" t="s">
        <v>28</v>
      </c>
      <c r="AR22" s="17"/>
    </row>
    <row r="23" spans="1:71" s="1" customFormat="1" ht="16.5" customHeight="1">
      <c r="B23" s="17"/>
      <c r="E23" s="323" t="s">
        <v>1</v>
      </c>
      <c r="F23" s="323"/>
      <c r="G23" s="323"/>
      <c r="H23" s="323"/>
      <c r="I23" s="323"/>
      <c r="J23" s="323"/>
      <c r="K23" s="323"/>
      <c r="L23" s="323"/>
      <c r="M23" s="323"/>
      <c r="N23" s="323"/>
      <c r="O23" s="323"/>
      <c r="P23" s="323"/>
      <c r="Q23" s="323"/>
      <c r="R23" s="323"/>
      <c r="S23" s="323"/>
      <c r="T23" s="323"/>
      <c r="U23" s="323"/>
      <c r="V23" s="323"/>
      <c r="W23" s="323"/>
      <c r="X23" s="323"/>
      <c r="Y23" s="323"/>
      <c r="Z23" s="323"/>
      <c r="AA23" s="323"/>
      <c r="AB23" s="323"/>
      <c r="AC23" s="323"/>
      <c r="AD23" s="323"/>
      <c r="AE23" s="323"/>
      <c r="AF23" s="323"/>
      <c r="AG23" s="323"/>
      <c r="AH23" s="323"/>
      <c r="AI23" s="323"/>
      <c r="AJ23" s="323"/>
      <c r="AK23" s="323"/>
      <c r="AL23" s="323"/>
      <c r="AM23" s="323"/>
      <c r="AN23" s="323"/>
      <c r="AR23" s="17"/>
    </row>
    <row r="24" spans="1:71" s="1" customFormat="1" ht="6.95" customHeight="1">
      <c r="B24" s="17"/>
      <c r="AR24" s="17"/>
    </row>
    <row r="25" spans="1:71" s="1" customFormat="1" ht="6.95" customHeight="1">
      <c r="B25" s="17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7"/>
    </row>
    <row r="26" spans="1:71" s="1" customFormat="1" ht="14.45" customHeight="1">
      <c r="B26" s="17"/>
      <c r="D26" s="25" t="s">
        <v>29</v>
      </c>
      <c r="AK26" s="324">
        <f>ROUND(AG94,2)</f>
        <v>0</v>
      </c>
      <c r="AL26" s="309"/>
      <c r="AM26" s="309"/>
      <c r="AN26" s="309"/>
      <c r="AO26" s="309"/>
      <c r="AR26" s="17"/>
    </row>
    <row r="27" spans="1:71" s="1" customFormat="1" ht="14.45" customHeight="1">
      <c r="B27" s="17"/>
      <c r="D27" s="25" t="s">
        <v>30</v>
      </c>
      <c r="AK27" s="324">
        <f>ROUND(AG99, 2)</f>
        <v>0</v>
      </c>
      <c r="AL27" s="324"/>
      <c r="AM27" s="324"/>
      <c r="AN27" s="324"/>
      <c r="AO27" s="324"/>
      <c r="AR27" s="17"/>
    </row>
    <row r="28" spans="1:71" s="2" customFormat="1" ht="6.9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7"/>
      <c r="BE28" s="26"/>
    </row>
    <row r="29" spans="1:71" s="2" customFormat="1" ht="26.1" customHeight="1">
      <c r="A29" s="26"/>
      <c r="B29" s="27"/>
      <c r="C29" s="26"/>
      <c r="D29" s="28" t="s">
        <v>31</v>
      </c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325">
        <f>ROUND(AK26 + AK27, 2)</f>
        <v>0</v>
      </c>
      <c r="AL29" s="326"/>
      <c r="AM29" s="326"/>
      <c r="AN29" s="326"/>
      <c r="AO29" s="326"/>
      <c r="AP29" s="26"/>
      <c r="AQ29" s="26"/>
      <c r="AR29" s="27"/>
      <c r="BE29" s="26"/>
    </row>
    <row r="30" spans="1:71" s="2" customFormat="1" ht="6.95" customHeight="1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7"/>
      <c r="BE30" s="26"/>
    </row>
    <row r="31" spans="1:71" s="2" customFormat="1" ht="12.75">
      <c r="A31" s="26"/>
      <c r="B31" s="27"/>
      <c r="C31" s="26"/>
      <c r="D31" s="26"/>
      <c r="E31" s="26"/>
      <c r="F31" s="26"/>
      <c r="G31" s="26"/>
      <c r="H31" s="26"/>
      <c r="I31" s="26"/>
      <c r="J31" s="26"/>
      <c r="K31" s="26"/>
      <c r="L31" s="327" t="s">
        <v>32</v>
      </c>
      <c r="M31" s="327"/>
      <c r="N31" s="327"/>
      <c r="O31" s="327"/>
      <c r="P31" s="327"/>
      <c r="Q31" s="26"/>
      <c r="R31" s="26"/>
      <c r="S31" s="26"/>
      <c r="T31" s="26"/>
      <c r="U31" s="26"/>
      <c r="V31" s="26"/>
      <c r="W31" s="327" t="s">
        <v>33</v>
      </c>
      <c r="X31" s="327"/>
      <c r="Y31" s="327"/>
      <c r="Z31" s="327"/>
      <c r="AA31" s="327"/>
      <c r="AB31" s="327"/>
      <c r="AC31" s="327"/>
      <c r="AD31" s="327"/>
      <c r="AE31" s="327"/>
      <c r="AF31" s="26"/>
      <c r="AG31" s="26"/>
      <c r="AH31" s="26"/>
      <c r="AI31" s="26"/>
      <c r="AJ31" s="26"/>
      <c r="AK31" s="327" t="s">
        <v>34</v>
      </c>
      <c r="AL31" s="327"/>
      <c r="AM31" s="327"/>
      <c r="AN31" s="327"/>
      <c r="AO31" s="327"/>
      <c r="AP31" s="26"/>
      <c r="AQ31" s="26"/>
      <c r="AR31" s="27"/>
      <c r="BE31" s="26"/>
    </row>
    <row r="32" spans="1:71" s="3" customFormat="1" ht="14.45" customHeight="1">
      <c r="B32" s="30"/>
      <c r="D32" s="23" t="s">
        <v>35</v>
      </c>
      <c r="F32" s="31" t="s">
        <v>36</v>
      </c>
      <c r="L32" s="319">
        <v>0.2</v>
      </c>
      <c r="M32" s="318"/>
      <c r="N32" s="318"/>
      <c r="O32" s="318"/>
      <c r="P32" s="318"/>
      <c r="W32" s="317">
        <f>+AG101</f>
        <v>0</v>
      </c>
      <c r="X32" s="318"/>
      <c r="Y32" s="318"/>
      <c r="Z32" s="318"/>
      <c r="AA32" s="318"/>
      <c r="AB32" s="318"/>
      <c r="AC32" s="318"/>
      <c r="AD32" s="318"/>
      <c r="AE32" s="318"/>
      <c r="AK32" s="317">
        <f>+AN101-AG101</f>
        <v>0</v>
      </c>
      <c r="AL32" s="318"/>
      <c r="AM32" s="318"/>
      <c r="AN32" s="318"/>
      <c r="AO32" s="318"/>
      <c r="AR32" s="30"/>
    </row>
    <row r="33" spans="1:57" s="3" customFormat="1" ht="14.45" customHeight="1">
      <c r="B33" s="30"/>
      <c r="F33" s="31" t="s">
        <v>37</v>
      </c>
      <c r="L33" s="312">
        <v>0.2</v>
      </c>
      <c r="M33" s="311"/>
      <c r="N33" s="311"/>
      <c r="O33" s="311"/>
      <c r="P33" s="311"/>
      <c r="Q33" s="32"/>
      <c r="R33" s="32"/>
      <c r="S33" s="32"/>
      <c r="T33" s="32"/>
      <c r="U33" s="32"/>
      <c r="V33" s="32"/>
      <c r="W33" s="310"/>
      <c r="X33" s="311"/>
      <c r="Y33" s="311"/>
      <c r="Z33" s="311"/>
      <c r="AA33" s="311"/>
      <c r="AB33" s="311"/>
      <c r="AC33" s="311"/>
      <c r="AD33" s="311"/>
      <c r="AE33" s="311"/>
      <c r="AF33" s="32"/>
      <c r="AG33" s="32"/>
      <c r="AH33" s="32"/>
      <c r="AI33" s="32"/>
      <c r="AJ33" s="32"/>
      <c r="AK33" s="310"/>
      <c r="AL33" s="311"/>
      <c r="AM33" s="311"/>
      <c r="AN33" s="311"/>
      <c r="AO33" s="311"/>
      <c r="AP33" s="32"/>
      <c r="AQ33" s="32"/>
      <c r="AR33" s="33"/>
      <c r="AS33" s="32"/>
      <c r="AT33" s="32"/>
      <c r="AU33" s="32"/>
      <c r="AV33" s="32"/>
      <c r="AW33" s="32"/>
      <c r="AX33" s="32"/>
      <c r="AY33" s="32"/>
      <c r="AZ33" s="32"/>
    </row>
    <row r="34" spans="1:57" s="3" customFormat="1" ht="14.45" hidden="1" customHeight="1">
      <c r="B34" s="30"/>
      <c r="F34" s="23" t="s">
        <v>38</v>
      </c>
      <c r="L34" s="319">
        <v>0.2</v>
      </c>
      <c r="M34" s="318"/>
      <c r="N34" s="318"/>
      <c r="O34" s="318"/>
      <c r="P34" s="318"/>
      <c r="W34" s="317" t="e">
        <f>ROUND(BB94 + SUM(CF99), 2)</f>
        <v>#REF!</v>
      </c>
      <c r="X34" s="318"/>
      <c r="Y34" s="318"/>
      <c r="Z34" s="318"/>
      <c r="AA34" s="318"/>
      <c r="AB34" s="318"/>
      <c r="AC34" s="318"/>
      <c r="AD34" s="318"/>
      <c r="AE34" s="318"/>
      <c r="AK34" s="317">
        <v>0</v>
      </c>
      <c r="AL34" s="318"/>
      <c r="AM34" s="318"/>
      <c r="AN34" s="318"/>
      <c r="AO34" s="318"/>
      <c r="AR34" s="30"/>
    </row>
    <row r="35" spans="1:57" s="3" customFormat="1" ht="14.45" hidden="1" customHeight="1">
      <c r="B35" s="30"/>
      <c r="F35" s="23" t="s">
        <v>39</v>
      </c>
      <c r="L35" s="319">
        <v>0.2</v>
      </c>
      <c r="M35" s="318"/>
      <c r="N35" s="318"/>
      <c r="O35" s="318"/>
      <c r="P35" s="318"/>
      <c r="W35" s="317" t="e">
        <f>ROUND(BC94 + SUM(CG99), 2)</f>
        <v>#REF!</v>
      </c>
      <c r="X35" s="318"/>
      <c r="Y35" s="318"/>
      <c r="Z35" s="318"/>
      <c r="AA35" s="318"/>
      <c r="AB35" s="318"/>
      <c r="AC35" s="318"/>
      <c r="AD35" s="318"/>
      <c r="AE35" s="318"/>
      <c r="AK35" s="317">
        <v>0</v>
      </c>
      <c r="AL35" s="318"/>
      <c r="AM35" s="318"/>
      <c r="AN35" s="318"/>
      <c r="AO35" s="318"/>
      <c r="AR35" s="30"/>
    </row>
    <row r="36" spans="1:57" s="3" customFormat="1" ht="14.45" hidden="1" customHeight="1">
      <c r="B36" s="30"/>
      <c r="F36" s="31" t="s">
        <v>40</v>
      </c>
      <c r="L36" s="312">
        <v>0</v>
      </c>
      <c r="M36" s="311"/>
      <c r="N36" s="311"/>
      <c r="O36" s="311"/>
      <c r="P36" s="311"/>
      <c r="Q36" s="32"/>
      <c r="R36" s="32"/>
      <c r="S36" s="32"/>
      <c r="T36" s="32"/>
      <c r="U36" s="32"/>
      <c r="V36" s="32"/>
      <c r="W36" s="310" t="e">
        <f>ROUND(BD94 + SUM(CH99), 2)</f>
        <v>#REF!</v>
      </c>
      <c r="X36" s="311"/>
      <c r="Y36" s="311"/>
      <c r="Z36" s="311"/>
      <c r="AA36" s="311"/>
      <c r="AB36" s="311"/>
      <c r="AC36" s="311"/>
      <c r="AD36" s="311"/>
      <c r="AE36" s="311"/>
      <c r="AF36" s="32"/>
      <c r="AG36" s="32"/>
      <c r="AH36" s="32"/>
      <c r="AI36" s="32"/>
      <c r="AJ36" s="32"/>
      <c r="AK36" s="310">
        <v>0</v>
      </c>
      <c r="AL36" s="311"/>
      <c r="AM36" s="311"/>
      <c r="AN36" s="311"/>
      <c r="AO36" s="311"/>
      <c r="AP36" s="32"/>
      <c r="AQ36" s="32"/>
      <c r="AR36" s="33"/>
      <c r="AS36" s="32"/>
      <c r="AT36" s="32"/>
      <c r="AU36" s="32"/>
      <c r="AV36" s="32"/>
      <c r="AW36" s="32"/>
      <c r="AX36" s="32"/>
      <c r="AY36" s="32"/>
      <c r="AZ36" s="32"/>
    </row>
    <row r="37" spans="1:57" s="2" customFormat="1" ht="6.9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2" customFormat="1" ht="26.1" customHeight="1">
      <c r="A38" s="26"/>
      <c r="B38" s="27"/>
      <c r="C38" s="34"/>
      <c r="D38" s="35" t="s">
        <v>41</v>
      </c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7" t="s">
        <v>42</v>
      </c>
      <c r="U38" s="36"/>
      <c r="V38" s="36"/>
      <c r="W38" s="36"/>
      <c r="X38" s="316" t="s">
        <v>43</v>
      </c>
      <c r="Y38" s="314"/>
      <c r="Z38" s="314"/>
      <c r="AA38" s="314"/>
      <c r="AB38" s="314"/>
      <c r="AC38" s="36"/>
      <c r="AD38" s="36"/>
      <c r="AE38" s="36"/>
      <c r="AF38" s="36"/>
      <c r="AG38" s="36"/>
      <c r="AH38" s="36"/>
      <c r="AI38" s="36"/>
      <c r="AJ38" s="36"/>
      <c r="AK38" s="313">
        <f>SUM(AK29:AK36)</f>
        <v>0</v>
      </c>
      <c r="AL38" s="314"/>
      <c r="AM38" s="314"/>
      <c r="AN38" s="314"/>
      <c r="AO38" s="315"/>
      <c r="AP38" s="34"/>
      <c r="AQ38" s="34"/>
      <c r="AR38" s="27"/>
      <c r="BE38" s="26"/>
    </row>
    <row r="39" spans="1:57" s="2" customFormat="1" ht="6.95" customHeight="1">
      <c r="A39" s="26"/>
      <c r="B39" s="27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7"/>
      <c r="BE39" s="26"/>
    </row>
    <row r="40" spans="1:57" s="2" customFormat="1" ht="14.4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7"/>
      <c r="BE40" s="26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8"/>
      <c r="D49" s="39" t="s">
        <v>44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9" t="s">
        <v>45</v>
      </c>
      <c r="AI49" s="40"/>
      <c r="AJ49" s="40"/>
      <c r="AK49" s="40"/>
      <c r="AL49" s="40"/>
      <c r="AM49" s="40"/>
      <c r="AN49" s="40"/>
      <c r="AO49" s="40"/>
      <c r="AR49" s="38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6"/>
      <c r="B60" s="27"/>
      <c r="C60" s="26"/>
      <c r="D60" s="41" t="s">
        <v>46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41" t="s">
        <v>47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41" t="s">
        <v>46</v>
      </c>
      <c r="AI60" s="29"/>
      <c r="AJ60" s="29"/>
      <c r="AK60" s="29"/>
      <c r="AL60" s="29"/>
      <c r="AM60" s="41" t="s">
        <v>47</v>
      </c>
      <c r="AN60" s="29"/>
      <c r="AO60" s="29"/>
      <c r="AP60" s="26"/>
      <c r="AQ60" s="26"/>
      <c r="AR60" s="27"/>
      <c r="BE60" s="26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6"/>
      <c r="B64" s="27"/>
      <c r="C64" s="26"/>
      <c r="D64" s="39" t="s">
        <v>48</v>
      </c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39" t="s">
        <v>49</v>
      </c>
      <c r="AI64" s="42"/>
      <c r="AJ64" s="42"/>
      <c r="AK64" s="42"/>
      <c r="AL64" s="42"/>
      <c r="AM64" s="42"/>
      <c r="AN64" s="42"/>
      <c r="AO64" s="42"/>
      <c r="AP64" s="26"/>
      <c r="AQ64" s="26"/>
      <c r="AR64" s="27"/>
      <c r="BE64" s="26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6"/>
      <c r="B75" s="27"/>
      <c r="C75" s="26"/>
      <c r="D75" s="41" t="s">
        <v>46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41" t="s">
        <v>47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41" t="s">
        <v>46</v>
      </c>
      <c r="AI75" s="29"/>
      <c r="AJ75" s="29"/>
      <c r="AK75" s="29"/>
      <c r="AL75" s="29"/>
      <c r="AM75" s="41" t="s">
        <v>47</v>
      </c>
      <c r="AN75" s="29"/>
      <c r="AO75" s="29"/>
      <c r="AP75" s="26"/>
      <c r="AQ75" s="26"/>
      <c r="AR75" s="27"/>
      <c r="BE75" s="26"/>
    </row>
    <row r="76" spans="1:57" s="2" customFormat="1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>
      <c r="A77" s="26"/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27"/>
      <c r="BE77" s="26"/>
    </row>
    <row r="81" spans="1:91" s="2" customFormat="1" ht="6.95" customHeight="1">
      <c r="A81" s="26"/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27"/>
      <c r="BE81" s="26"/>
    </row>
    <row r="82" spans="1:91" s="2" customFormat="1" ht="24.95" customHeight="1">
      <c r="A82" s="26"/>
      <c r="B82" s="27"/>
      <c r="C82" s="18" t="s">
        <v>50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1" s="4" customFormat="1" ht="12" customHeight="1">
      <c r="B84" s="47"/>
      <c r="C84" s="23" t="s">
        <v>11</v>
      </c>
      <c r="L84" s="4" t="str">
        <f>K5</f>
        <v>220XZ</v>
      </c>
      <c r="AR84" s="47"/>
    </row>
    <row r="85" spans="1:91" s="5" customFormat="1" ht="36.950000000000003" customHeight="1">
      <c r="B85" s="48"/>
      <c r="C85" s="49" t="s">
        <v>13</v>
      </c>
      <c r="L85" s="338" t="str">
        <f>K6</f>
        <v>Vajnorska - lokalne opravy</v>
      </c>
      <c r="M85" s="339"/>
      <c r="N85" s="339"/>
      <c r="O85" s="339"/>
      <c r="P85" s="339"/>
      <c r="Q85" s="339"/>
      <c r="R85" s="339"/>
      <c r="S85" s="339"/>
      <c r="T85" s="339"/>
      <c r="U85" s="339"/>
      <c r="V85" s="339"/>
      <c r="W85" s="339"/>
      <c r="X85" s="339"/>
      <c r="Y85" s="339"/>
      <c r="Z85" s="339"/>
      <c r="AA85" s="339"/>
      <c r="AB85" s="339"/>
      <c r="AC85" s="339"/>
      <c r="AD85" s="339"/>
      <c r="AE85" s="339"/>
      <c r="AF85" s="339"/>
      <c r="AG85" s="339"/>
      <c r="AH85" s="339"/>
      <c r="AI85" s="339"/>
      <c r="AJ85" s="339"/>
      <c r="AK85" s="339"/>
      <c r="AL85" s="339"/>
      <c r="AM85" s="339"/>
      <c r="AN85" s="339"/>
      <c r="AO85" s="339"/>
      <c r="AR85" s="48"/>
    </row>
    <row r="86" spans="1:91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1" s="2" customFormat="1" ht="12" customHeight="1">
      <c r="A87" s="26"/>
      <c r="B87" s="27"/>
      <c r="C87" s="23" t="s">
        <v>17</v>
      </c>
      <c r="D87" s="26"/>
      <c r="E87" s="26"/>
      <c r="F87" s="26"/>
      <c r="G87" s="26"/>
      <c r="H87" s="26"/>
      <c r="I87" s="26"/>
      <c r="J87" s="26"/>
      <c r="K87" s="26"/>
      <c r="L87" s="50" t="str">
        <f>IF(K8="","",K8)</f>
        <v>Bratislava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19</v>
      </c>
      <c r="AJ87" s="26"/>
      <c r="AK87" s="26"/>
      <c r="AL87" s="26"/>
      <c r="AM87" s="340" t="str">
        <f>IF(AN8= "","",AN8)</f>
        <v>1. 4. 2022</v>
      </c>
      <c r="AN87" s="340"/>
      <c r="AO87" s="26"/>
      <c r="AP87" s="26"/>
      <c r="AQ87" s="26"/>
      <c r="AR87" s="27"/>
      <c r="BE87" s="26"/>
    </row>
    <row r="88" spans="1:91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1" s="2" customFormat="1" ht="15.2" customHeight="1">
      <c r="A89" s="26"/>
      <c r="B89" s="27"/>
      <c r="C89" s="23" t="s">
        <v>21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 xml:space="preserve"> 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26</v>
      </c>
      <c r="AJ89" s="26"/>
      <c r="AK89" s="26"/>
      <c r="AL89" s="26"/>
      <c r="AM89" s="341" t="str">
        <f>IF(E17="","",E17)</f>
        <v xml:space="preserve"> </v>
      </c>
      <c r="AN89" s="342"/>
      <c r="AO89" s="342"/>
      <c r="AP89" s="342"/>
      <c r="AQ89" s="26"/>
      <c r="AR89" s="27"/>
      <c r="AS89" s="343" t="s">
        <v>51</v>
      </c>
      <c r="AT89" s="344"/>
      <c r="AU89" s="51"/>
      <c r="AV89" s="51"/>
      <c r="AW89" s="51"/>
      <c r="AX89" s="51"/>
      <c r="AY89" s="51"/>
      <c r="AZ89" s="51"/>
      <c r="BA89" s="51"/>
      <c r="BB89" s="51"/>
      <c r="BC89" s="51"/>
      <c r="BD89" s="52"/>
      <c r="BE89" s="26"/>
    </row>
    <row r="90" spans="1:91" s="2" customFormat="1" ht="15.2" customHeight="1">
      <c r="A90" s="26"/>
      <c r="B90" s="27"/>
      <c r="C90" s="23" t="s">
        <v>25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27</v>
      </c>
      <c r="AJ90" s="26"/>
      <c r="AK90" s="26"/>
      <c r="AL90" s="26"/>
      <c r="AM90" s="341" t="str">
        <f>IF(E20="","",E20)</f>
        <v xml:space="preserve"> </v>
      </c>
      <c r="AN90" s="342"/>
      <c r="AO90" s="342"/>
      <c r="AP90" s="342"/>
      <c r="AQ90" s="26"/>
      <c r="AR90" s="27"/>
      <c r="AS90" s="345"/>
      <c r="AT90" s="346"/>
      <c r="AU90" s="53"/>
      <c r="AV90" s="53"/>
      <c r="AW90" s="53"/>
      <c r="AX90" s="53"/>
      <c r="AY90" s="53"/>
      <c r="AZ90" s="53"/>
      <c r="BA90" s="53"/>
      <c r="BB90" s="53"/>
      <c r="BC90" s="53"/>
      <c r="BD90" s="54"/>
      <c r="BE90" s="26"/>
    </row>
    <row r="91" spans="1:91" s="2" customFormat="1" ht="11.1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345"/>
      <c r="AT91" s="346"/>
      <c r="AU91" s="53"/>
      <c r="AV91" s="53"/>
      <c r="AW91" s="53"/>
      <c r="AX91" s="53"/>
      <c r="AY91" s="53"/>
      <c r="AZ91" s="53"/>
      <c r="BA91" s="53"/>
      <c r="BB91" s="53"/>
      <c r="BC91" s="53"/>
      <c r="BD91" s="54"/>
      <c r="BE91" s="26"/>
    </row>
    <row r="92" spans="1:91" s="2" customFormat="1" ht="29.25" customHeight="1">
      <c r="A92" s="26"/>
      <c r="B92" s="27"/>
      <c r="C92" s="335" t="s">
        <v>52</v>
      </c>
      <c r="D92" s="333"/>
      <c r="E92" s="333"/>
      <c r="F92" s="333"/>
      <c r="G92" s="333"/>
      <c r="H92" s="55"/>
      <c r="I92" s="332" t="s">
        <v>53</v>
      </c>
      <c r="J92" s="333"/>
      <c r="K92" s="333"/>
      <c r="L92" s="333"/>
      <c r="M92" s="333"/>
      <c r="N92" s="333"/>
      <c r="O92" s="333"/>
      <c r="P92" s="333"/>
      <c r="Q92" s="333"/>
      <c r="R92" s="333"/>
      <c r="S92" s="333"/>
      <c r="T92" s="333"/>
      <c r="U92" s="333"/>
      <c r="V92" s="333"/>
      <c r="W92" s="333"/>
      <c r="X92" s="333"/>
      <c r="Y92" s="333"/>
      <c r="Z92" s="333"/>
      <c r="AA92" s="333"/>
      <c r="AB92" s="333"/>
      <c r="AC92" s="333"/>
      <c r="AD92" s="333"/>
      <c r="AE92" s="333"/>
      <c r="AF92" s="333"/>
      <c r="AG92" s="336" t="s">
        <v>54</v>
      </c>
      <c r="AH92" s="333"/>
      <c r="AI92" s="333"/>
      <c r="AJ92" s="333"/>
      <c r="AK92" s="333"/>
      <c r="AL92" s="333"/>
      <c r="AM92" s="333"/>
      <c r="AN92" s="332" t="s">
        <v>55</v>
      </c>
      <c r="AO92" s="333"/>
      <c r="AP92" s="334"/>
      <c r="AQ92" s="56" t="s">
        <v>56</v>
      </c>
      <c r="AR92" s="27"/>
      <c r="AS92" s="57" t="s">
        <v>57</v>
      </c>
      <c r="AT92" s="58" t="s">
        <v>58</v>
      </c>
      <c r="AU92" s="58" t="s">
        <v>59</v>
      </c>
      <c r="AV92" s="58" t="s">
        <v>60</v>
      </c>
      <c r="AW92" s="58" t="s">
        <v>61</v>
      </c>
      <c r="AX92" s="58" t="s">
        <v>62</v>
      </c>
      <c r="AY92" s="58" t="s">
        <v>63</v>
      </c>
      <c r="AZ92" s="58" t="s">
        <v>64</v>
      </c>
      <c r="BA92" s="58" t="s">
        <v>65</v>
      </c>
      <c r="BB92" s="58" t="s">
        <v>66</v>
      </c>
      <c r="BC92" s="58" t="s">
        <v>67</v>
      </c>
      <c r="BD92" s="59" t="s">
        <v>68</v>
      </c>
      <c r="BE92" s="26"/>
    </row>
    <row r="93" spans="1:91" s="2" customFormat="1" ht="11.1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60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2"/>
      <c r="BE93" s="26"/>
    </row>
    <row r="94" spans="1:91" s="6" customFormat="1" ht="32.450000000000003" customHeight="1">
      <c r="B94" s="63"/>
      <c r="C94" s="64" t="s">
        <v>69</v>
      </c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337">
        <f>ROUND(SUM(AG95:AG97),2)</f>
        <v>0</v>
      </c>
      <c r="AH94" s="337"/>
      <c r="AI94" s="337"/>
      <c r="AJ94" s="337"/>
      <c r="AK94" s="337"/>
      <c r="AL94" s="337"/>
      <c r="AM94" s="337"/>
      <c r="AN94" s="331">
        <f>SUM(AN95:AP97)</f>
        <v>0</v>
      </c>
      <c r="AO94" s="331"/>
      <c r="AP94" s="331"/>
      <c r="AQ94" s="66" t="s">
        <v>1</v>
      </c>
      <c r="AR94" s="63"/>
      <c r="AS94" s="67">
        <f>ROUND(SUM(AS95:AS97),2)</f>
        <v>0</v>
      </c>
      <c r="AT94" s="68" t="e">
        <f>ROUND(SUM(AV94:AW94),2)</f>
        <v>#REF!</v>
      </c>
      <c r="AU94" s="69" t="e">
        <f>ROUND(SUM(AU95:AU97),5)</f>
        <v>#REF!</v>
      </c>
      <c r="AV94" s="68" t="e">
        <f>ROUND(AZ94*L32,2)</f>
        <v>#REF!</v>
      </c>
      <c r="AW94" s="68" t="e">
        <f>ROUND(BA94*L33,2)</f>
        <v>#REF!</v>
      </c>
      <c r="AX94" s="68" t="e">
        <f>ROUND(BB94*L32,2)</f>
        <v>#REF!</v>
      </c>
      <c r="AY94" s="68" t="e">
        <f>ROUND(BC94*L33,2)</f>
        <v>#REF!</v>
      </c>
      <c r="AZ94" s="68" t="e">
        <f>ROUND(SUM(AZ95:AZ97),2)</f>
        <v>#REF!</v>
      </c>
      <c r="BA94" s="68" t="e">
        <f>ROUND(SUM(BA95:BA97),2)</f>
        <v>#REF!</v>
      </c>
      <c r="BB94" s="68" t="e">
        <f>ROUND(SUM(BB95:BB97),2)</f>
        <v>#REF!</v>
      </c>
      <c r="BC94" s="68" t="e">
        <f>ROUND(SUM(BC95:BC97),2)</f>
        <v>#REF!</v>
      </c>
      <c r="BD94" s="70" t="e">
        <f>ROUND(SUM(BD95:BD97),2)</f>
        <v>#REF!</v>
      </c>
      <c r="BS94" s="71" t="s">
        <v>70</v>
      </c>
      <c r="BT94" s="71" t="s">
        <v>71</v>
      </c>
      <c r="BU94" s="72" t="s">
        <v>72</v>
      </c>
      <c r="BV94" s="71" t="s">
        <v>73</v>
      </c>
      <c r="BW94" s="71" t="s">
        <v>4</v>
      </c>
      <c r="BX94" s="71" t="s">
        <v>74</v>
      </c>
      <c r="CL94" s="71" t="s">
        <v>1</v>
      </c>
    </row>
    <row r="95" spans="1:91" s="7" customFormat="1" ht="16.5" customHeight="1">
      <c r="A95" s="152"/>
      <c r="B95" s="73"/>
      <c r="C95" s="74"/>
      <c r="D95" s="330" t="s">
        <v>75</v>
      </c>
      <c r="E95" s="330"/>
      <c r="F95" s="330"/>
      <c r="G95" s="330"/>
      <c r="H95" s="330"/>
      <c r="I95" s="75"/>
      <c r="J95" s="330" t="s">
        <v>264</v>
      </c>
      <c r="K95" s="330"/>
      <c r="L95" s="330"/>
      <c r="M95" s="330"/>
      <c r="N95" s="330"/>
      <c r="O95" s="330"/>
      <c r="P95" s="330"/>
      <c r="Q95" s="330"/>
      <c r="R95" s="330"/>
      <c r="S95" s="330"/>
      <c r="T95" s="330"/>
      <c r="U95" s="330"/>
      <c r="V95" s="330"/>
      <c r="W95" s="330"/>
      <c r="X95" s="330"/>
      <c r="Y95" s="330"/>
      <c r="Z95" s="330"/>
      <c r="AA95" s="330"/>
      <c r="AB95" s="330"/>
      <c r="AC95" s="330"/>
      <c r="AD95" s="330"/>
      <c r="AE95" s="330"/>
      <c r="AF95" s="330"/>
      <c r="AG95" s="328">
        <f>'01-Blatové úseky'!J30</f>
        <v>0</v>
      </c>
      <c r="AH95" s="329"/>
      <c r="AI95" s="329"/>
      <c r="AJ95" s="329"/>
      <c r="AK95" s="329"/>
      <c r="AL95" s="329"/>
      <c r="AM95" s="329"/>
      <c r="AN95" s="328">
        <f>+'01-Blatové úseky'!J39</f>
        <v>0</v>
      </c>
      <c r="AO95" s="329"/>
      <c r="AP95" s="329"/>
      <c r="AQ95" s="76" t="s">
        <v>76</v>
      </c>
      <c r="AR95" s="73"/>
      <c r="AS95" s="77">
        <v>0</v>
      </c>
      <c r="AT95" s="78" t="e">
        <f>ROUND(SUM(AV95:AW95),2)</f>
        <v>#REF!</v>
      </c>
      <c r="AU95" s="79" t="e">
        <f>#REF!</f>
        <v>#REF!</v>
      </c>
      <c r="AV95" s="78" t="e">
        <f>#REF!</f>
        <v>#REF!</v>
      </c>
      <c r="AW95" s="78" t="e">
        <f>#REF!</f>
        <v>#REF!</v>
      </c>
      <c r="AX95" s="78" t="e">
        <f>#REF!</f>
        <v>#REF!</v>
      </c>
      <c r="AY95" s="78" t="e">
        <f>#REF!</f>
        <v>#REF!</v>
      </c>
      <c r="AZ95" s="78" t="e">
        <f>#REF!</f>
        <v>#REF!</v>
      </c>
      <c r="BA95" s="78" t="e">
        <f>#REF!</f>
        <v>#REF!</v>
      </c>
      <c r="BB95" s="78" t="e">
        <f>#REF!</f>
        <v>#REF!</v>
      </c>
      <c r="BC95" s="78" t="e">
        <f>#REF!</f>
        <v>#REF!</v>
      </c>
      <c r="BD95" s="80" t="e">
        <f>#REF!</f>
        <v>#REF!</v>
      </c>
      <c r="BT95" s="81" t="s">
        <v>77</v>
      </c>
      <c r="BV95" s="81" t="s">
        <v>73</v>
      </c>
      <c r="BW95" s="81" t="s">
        <v>78</v>
      </c>
      <c r="BX95" s="81" t="s">
        <v>4</v>
      </c>
      <c r="CL95" s="81" t="s">
        <v>1</v>
      </c>
      <c r="CM95" s="81" t="s">
        <v>79</v>
      </c>
    </row>
    <row r="96" spans="1:91" s="7" customFormat="1" ht="16.5" customHeight="1">
      <c r="A96" s="152"/>
      <c r="B96" s="73"/>
      <c r="C96" s="74"/>
      <c r="D96" s="330" t="s">
        <v>80</v>
      </c>
      <c r="E96" s="330"/>
      <c r="F96" s="330"/>
      <c r="G96" s="330"/>
      <c r="H96" s="330"/>
      <c r="I96" s="75"/>
      <c r="J96" s="330" t="s">
        <v>263</v>
      </c>
      <c r="K96" s="330"/>
      <c r="L96" s="330"/>
      <c r="M96" s="330"/>
      <c r="N96" s="330"/>
      <c r="O96" s="330"/>
      <c r="P96" s="330"/>
      <c r="Q96" s="330"/>
      <c r="R96" s="330"/>
      <c r="S96" s="330"/>
      <c r="T96" s="330"/>
      <c r="U96" s="330"/>
      <c r="V96" s="330"/>
      <c r="W96" s="330"/>
      <c r="X96" s="330"/>
      <c r="Y96" s="330"/>
      <c r="Z96" s="330"/>
      <c r="AA96" s="330"/>
      <c r="AB96" s="330"/>
      <c r="AC96" s="330"/>
      <c r="AD96" s="330"/>
      <c r="AE96" s="330"/>
      <c r="AF96" s="330"/>
      <c r="AG96" s="328">
        <f>'03 BKV-DZP'!J30</f>
        <v>0</v>
      </c>
      <c r="AH96" s="329"/>
      <c r="AI96" s="329"/>
      <c r="AJ96" s="329"/>
      <c r="AK96" s="329"/>
      <c r="AL96" s="329"/>
      <c r="AM96" s="329"/>
      <c r="AN96" s="328">
        <f>+'02-BKV-BKV'!J39</f>
        <v>0</v>
      </c>
      <c r="AO96" s="329"/>
      <c r="AP96" s="329"/>
      <c r="AQ96" s="76" t="s">
        <v>76</v>
      </c>
      <c r="AR96" s="73"/>
      <c r="AS96" s="77">
        <v>0</v>
      </c>
      <c r="AT96" s="78" t="e">
        <f>ROUND(SUM(AV96:AW96),2)</f>
        <v>#REF!</v>
      </c>
      <c r="AU96" s="79" t="e">
        <f>#REF!</f>
        <v>#REF!</v>
      </c>
      <c r="AV96" s="78" t="e">
        <f>#REF!</f>
        <v>#REF!</v>
      </c>
      <c r="AW96" s="78" t="e">
        <f>#REF!</f>
        <v>#REF!</v>
      </c>
      <c r="AX96" s="78" t="e">
        <f>#REF!</f>
        <v>#REF!</v>
      </c>
      <c r="AY96" s="78" t="e">
        <f>#REF!</f>
        <v>#REF!</v>
      </c>
      <c r="AZ96" s="78" t="e">
        <f>#REF!</f>
        <v>#REF!</v>
      </c>
      <c r="BA96" s="78" t="e">
        <f>#REF!</f>
        <v>#REF!</v>
      </c>
      <c r="BB96" s="78" t="e">
        <f>#REF!</f>
        <v>#REF!</v>
      </c>
      <c r="BC96" s="78" t="e">
        <f>#REF!</f>
        <v>#REF!</v>
      </c>
      <c r="BD96" s="80" t="e">
        <f>#REF!</f>
        <v>#REF!</v>
      </c>
      <c r="BT96" s="81" t="s">
        <v>77</v>
      </c>
      <c r="BV96" s="81" t="s">
        <v>73</v>
      </c>
      <c r="BW96" s="81" t="s">
        <v>81</v>
      </c>
      <c r="BX96" s="81" t="s">
        <v>4</v>
      </c>
      <c r="CL96" s="81" t="s">
        <v>1</v>
      </c>
      <c r="CM96" s="81" t="s">
        <v>79</v>
      </c>
    </row>
    <row r="97" spans="1:91" s="7" customFormat="1" ht="16.5" customHeight="1">
      <c r="A97" s="152"/>
      <c r="B97" s="73"/>
      <c r="C97" s="74"/>
      <c r="D97" s="330" t="s">
        <v>82</v>
      </c>
      <c r="E97" s="330"/>
      <c r="F97" s="330"/>
      <c r="G97" s="330"/>
      <c r="H97" s="330"/>
      <c r="I97" s="75"/>
      <c r="J97" s="330" t="s">
        <v>83</v>
      </c>
      <c r="K97" s="330"/>
      <c r="L97" s="330"/>
      <c r="M97" s="330"/>
      <c r="N97" s="330"/>
      <c r="O97" s="330"/>
      <c r="P97" s="330"/>
      <c r="Q97" s="330"/>
      <c r="R97" s="330"/>
      <c r="S97" s="330"/>
      <c r="T97" s="330"/>
      <c r="U97" s="330"/>
      <c r="V97" s="330"/>
      <c r="W97" s="330"/>
      <c r="X97" s="330"/>
      <c r="Y97" s="330"/>
      <c r="Z97" s="330"/>
      <c r="AA97" s="330"/>
      <c r="AB97" s="330"/>
      <c r="AC97" s="330"/>
      <c r="AD97" s="330"/>
      <c r="AE97" s="330"/>
      <c r="AF97" s="330"/>
      <c r="AG97" s="328">
        <f>'02-BKV-BKV'!J30</f>
        <v>0</v>
      </c>
      <c r="AH97" s="329"/>
      <c r="AI97" s="329"/>
      <c r="AJ97" s="329"/>
      <c r="AK97" s="329"/>
      <c r="AL97" s="329"/>
      <c r="AM97" s="329"/>
      <c r="AN97" s="328">
        <f>+'03 BKV-DZP'!J39</f>
        <v>0</v>
      </c>
      <c r="AO97" s="329"/>
      <c r="AP97" s="329"/>
      <c r="AQ97" s="76" t="s">
        <v>76</v>
      </c>
      <c r="AR97" s="73"/>
      <c r="AS97" s="82">
        <v>0</v>
      </c>
      <c r="AT97" s="83" t="e">
        <f>ROUND(SUM(AV97:AW97),2)</f>
        <v>#REF!</v>
      </c>
      <c r="AU97" s="84" t="e">
        <f>#REF!</f>
        <v>#REF!</v>
      </c>
      <c r="AV97" s="83" t="e">
        <f>#REF!</f>
        <v>#REF!</v>
      </c>
      <c r="AW97" s="83" t="e">
        <f>#REF!</f>
        <v>#REF!</v>
      </c>
      <c r="AX97" s="83" t="e">
        <f>#REF!</f>
        <v>#REF!</v>
      </c>
      <c r="AY97" s="83" t="e">
        <f>#REF!</f>
        <v>#REF!</v>
      </c>
      <c r="AZ97" s="83" t="e">
        <f>#REF!</f>
        <v>#REF!</v>
      </c>
      <c r="BA97" s="83" t="e">
        <f>#REF!</f>
        <v>#REF!</v>
      </c>
      <c r="BB97" s="83" t="e">
        <f>#REF!</f>
        <v>#REF!</v>
      </c>
      <c r="BC97" s="83" t="e">
        <f>#REF!</f>
        <v>#REF!</v>
      </c>
      <c r="BD97" s="85" t="e">
        <f>#REF!</f>
        <v>#REF!</v>
      </c>
      <c r="BT97" s="81" t="s">
        <v>77</v>
      </c>
      <c r="BV97" s="81" t="s">
        <v>73</v>
      </c>
      <c r="BW97" s="81" t="s">
        <v>84</v>
      </c>
      <c r="BX97" s="81" t="s">
        <v>4</v>
      </c>
      <c r="CL97" s="81" t="s">
        <v>1</v>
      </c>
      <c r="CM97" s="81" t="s">
        <v>79</v>
      </c>
    </row>
    <row r="98" spans="1:91">
      <c r="B98" s="17"/>
      <c r="AR98" s="17"/>
    </row>
    <row r="99" spans="1:91" s="2" customFormat="1" ht="30" customHeight="1">
      <c r="A99" s="26"/>
      <c r="B99" s="27"/>
      <c r="C99" s="64" t="s">
        <v>85</v>
      </c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331">
        <v>0</v>
      </c>
      <c r="AH99" s="331"/>
      <c r="AI99" s="331"/>
      <c r="AJ99" s="331"/>
      <c r="AK99" s="331"/>
      <c r="AL99" s="331"/>
      <c r="AM99" s="331"/>
      <c r="AN99" s="331">
        <v>0</v>
      </c>
      <c r="AO99" s="331"/>
      <c r="AP99" s="331"/>
      <c r="AQ99" s="86"/>
      <c r="AR99" s="27"/>
      <c r="AS99" s="57" t="s">
        <v>86</v>
      </c>
      <c r="AT99" s="58" t="s">
        <v>87</v>
      </c>
      <c r="AU99" s="58" t="s">
        <v>35</v>
      </c>
      <c r="AV99" s="59" t="s">
        <v>58</v>
      </c>
      <c r="AW99" s="26"/>
      <c r="AX99" s="26"/>
      <c r="AY99" s="26"/>
      <c r="AZ99" s="26"/>
      <c r="BA99" s="26"/>
      <c r="BB99" s="26"/>
      <c r="BC99" s="26"/>
      <c r="BD99" s="26"/>
      <c r="BE99" s="26"/>
    </row>
    <row r="100" spans="1:91" s="2" customFormat="1" ht="11.1" customHeight="1">
      <c r="A100" s="26"/>
      <c r="B100" s="27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7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</row>
    <row r="101" spans="1:91" s="2" customFormat="1" ht="30" customHeight="1">
      <c r="A101" s="26"/>
      <c r="B101" s="27"/>
      <c r="C101" s="87" t="s">
        <v>88</v>
      </c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A101" s="88"/>
      <c r="AB101" s="88"/>
      <c r="AC101" s="88"/>
      <c r="AD101" s="88"/>
      <c r="AE101" s="88"/>
      <c r="AF101" s="88"/>
      <c r="AG101" s="320">
        <f>ROUND(AG94 + AG99, 2)</f>
        <v>0</v>
      </c>
      <c r="AH101" s="320"/>
      <c r="AI101" s="320"/>
      <c r="AJ101" s="320"/>
      <c r="AK101" s="320"/>
      <c r="AL101" s="320"/>
      <c r="AM101" s="320"/>
      <c r="AN101" s="320">
        <f>ROUND(AN94 + AN99, 2)</f>
        <v>0</v>
      </c>
      <c r="AO101" s="320"/>
      <c r="AP101" s="320"/>
      <c r="AQ101" s="88"/>
      <c r="AR101" s="27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</row>
    <row r="102" spans="1:91" s="2" customFormat="1" ht="6.95" customHeight="1">
      <c r="A102" s="26"/>
      <c r="B102" s="43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27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</row>
  </sheetData>
  <mergeCells count="54">
    <mergeCell ref="L85:AO85"/>
    <mergeCell ref="AM87:AN87"/>
    <mergeCell ref="AM89:AP89"/>
    <mergeCell ref="AS89:AT91"/>
    <mergeCell ref="AM90:AP90"/>
    <mergeCell ref="AN92:AP92"/>
    <mergeCell ref="C92:G92"/>
    <mergeCell ref="I92:AF92"/>
    <mergeCell ref="AG92:AM92"/>
    <mergeCell ref="AN94:AP94"/>
    <mergeCell ref="AG94:AM94"/>
    <mergeCell ref="J95:AF95"/>
    <mergeCell ref="AG95:AM95"/>
    <mergeCell ref="AN95:AP95"/>
    <mergeCell ref="D95:H95"/>
    <mergeCell ref="J96:AF96"/>
    <mergeCell ref="D96:H96"/>
    <mergeCell ref="AN96:AP96"/>
    <mergeCell ref="AG96:AM96"/>
    <mergeCell ref="AN97:AP97"/>
    <mergeCell ref="J97:AF97"/>
    <mergeCell ref="AG97:AM97"/>
    <mergeCell ref="D97:H97"/>
    <mergeCell ref="AN99:AP99"/>
    <mergeCell ref="AG99:AM99"/>
    <mergeCell ref="AG101:AM101"/>
    <mergeCell ref="AN101:AP101"/>
    <mergeCell ref="K5:AO5"/>
    <mergeCell ref="K6:AO6"/>
    <mergeCell ref="E23:AN23"/>
    <mergeCell ref="AK26:AO26"/>
    <mergeCell ref="AK27:AO27"/>
    <mergeCell ref="AK29:AO29"/>
    <mergeCell ref="L31:P31"/>
    <mergeCell ref="AK31:AO31"/>
    <mergeCell ref="W31:AE31"/>
    <mergeCell ref="W32:AE32"/>
    <mergeCell ref="AK32:AO32"/>
    <mergeCell ref="L32:P32"/>
    <mergeCell ref="L33:P33"/>
    <mergeCell ref="AK33:AO33"/>
    <mergeCell ref="AR2:BE2"/>
    <mergeCell ref="W36:AE36"/>
    <mergeCell ref="AK36:AO36"/>
    <mergeCell ref="L36:P36"/>
    <mergeCell ref="AK38:AO38"/>
    <mergeCell ref="X38:AB38"/>
    <mergeCell ref="W33:AE33"/>
    <mergeCell ref="AK34:AO34"/>
    <mergeCell ref="L34:P34"/>
    <mergeCell ref="W34:AE34"/>
    <mergeCell ref="AK35:AO35"/>
    <mergeCell ref="W35:AE35"/>
    <mergeCell ref="L35:P3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62"/>
  <sheetViews>
    <sheetView topLeftCell="A144" workbookViewId="0">
      <selection activeCell="I130" sqref="I130"/>
    </sheetView>
  </sheetViews>
  <sheetFormatPr defaultRowHeight="11.25"/>
  <cols>
    <col min="1" max="1" width="8.33203125" style="193" customWidth="1"/>
    <col min="2" max="2" width="1.1640625" style="193" customWidth="1"/>
    <col min="3" max="3" width="4.1640625" style="193" customWidth="1"/>
    <col min="4" max="4" width="4.33203125" style="193" customWidth="1"/>
    <col min="5" max="5" width="17.1640625" style="193" customWidth="1"/>
    <col min="6" max="6" width="50.83203125" style="193" customWidth="1"/>
    <col min="7" max="7" width="7.5" style="193" customWidth="1"/>
    <col min="8" max="8" width="14" style="193" customWidth="1"/>
    <col min="9" max="9" width="15.83203125" style="193" customWidth="1"/>
    <col min="10" max="10" width="22.33203125" style="193" customWidth="1"/>
    <col min="11" max="11" width="22.33203125" style="193" hidden="1" customWidth="1"/>
    <col min="12" max="12" width="9.33203125" style="193"/>
    <col min="13" max="13" width="10.83203125" style="193" hidden="1" customWidth="1"/>
    <col min="14" max="14" width="9.33203125" style="193"/>
    <col min="15" max="20" width="14.1640625" style="193" hidden="1" customWidth="1"/>
    <col min="21" max="21" width="16.33203125" style="193" hidden="1" customWidth="1"/>
    <col min="22" max="22" width="12.33203125" style="193" customWidth="1"/>
    <col min="23" max="23" width="16.33203125" style="193" customWidth="1"/>
    <col min="24" max="24" width="12.33203125" style="193" customWidth="1"/>
    <col min="25" max="25" width="15" style="193" customWidth="1"/>
    <col min="26" max="26" width="11" style="193" customWidth="1"/>
    <col min="27" max="27" width="15" style="193" customWidth="1"/>
    <col min="28" max="28" width="16.33203125" style="193" customWidth="1"/>
    <col min="29" max="29" width="11" style="193" customWidth="1"/>
    <col min="30" max="30" width="15" style="193" customWidth="1"/>
    <col min="31" max="31" width="16.33203125" style="193" customWidth="1"/>
    <col min="32" max="16384" width="9.33203125" style="193"/>
  </cols>
  <sheetData>
    <row r="1" spans="1:46">
      <c r="A1" s="192"/>
    </row>
    <row r="2" spans="1:46" ht="36.950000000000003" customHeight="1">
      <c r="L2" s="351" t="s">
        <v>5</v>
      </c>
      <c r="M2" s="352"/>
      <c r="N2" s="352"/>
      <c r="O2" s="352"/>
      <c r="P2" s="352"/>
      <c r="Q2" s="352"/>
      <c r="R2" s="352"/>
      <c r="S2" s="352"/>
      <c r="T2" s="352"/>
      <c r="U2" s="352"/>
      <c r="V2" s="352"/>
      <c r="AT2" s="194" t="s">
        <v>265</v>
      </c>
    </row>
    <row r="3" spans="1:46" ht="6.95" customHeight="1">
      <c r="B3" s="195"/>
      <c r="C3" s="196"/>
      <c r="D3" s="196"/>
      <c r="E3" s="196"/>
      <c r="F3" s="196"/>
      <c r="G3" s="196"/>
      <c r="H3" s="196"/>
      <c r="I3" s="196"/>
      <c r="J3" s="196"/>
      <c r="K3" s="196"/>
      <c r="L3" s="197"/>
      <c r="AT3" s="194" t="s">
        <v>71</v>
      </c>
    </row>
    <row r="4" spans="1:46" ht="24.95" customHeight="1">
      <c r="B4" s="197"/>
      <c r="D4" s="198" t="s">
        <v>89</v>
      </c>
      <c r="L4" s="197"/>
      <c r="M4" s="199" t="s">
        <v>9</v>
      </c>
      <c r="AT4" s="194" t="s">
        <v>3</v>
      </c>
    </row>
    <row r="5" spans="1:46" ht="6.95" customHeight="1">
      <c r="B5" s="197"/>
      <c r="L5" s="197"/>
    </row>
    <row r="6" spans="1:46" ht="12" customHeight="1">
      <c r="B6" s="197"/>
      <c r="D6" s="200" t="s">
        <v>13</v>
      </c>
      <c r="L6" s="197"/>
    </row>
    <row r="7" spans="1:46" ht="16.5" customHeight="1">
      <c r="B7" s="197"/>
      <c r="E7" s="349" t="str">
        <f>'[1]Rekapitulácia stavby'!K6</f>
        <v>Oprava električkovej trate-Vajnorská ul.</v>
      </c>
      <c r="F7" s="350"/>
      <c r="G7" s="350"/>
      <c r="H7" s="350"/>
      <c r="L7" s="197"/>
    </row>
    <row r="8" spans="1:46" s="177" customFormat="1" ht="12" customHeight="1">
      <c r="B8" s="156"/>
      <c r="D8" s="200" t="s">
        <v>90</v>
      </c>
      <c r="L8" s="156"/>
    </row>
    <row r="9" spans="1:46" s="177" customFormat="1" ht="16.5" customHeight="1">
      <c r="B9" s="156"/>
      <c r="E9" s="347" t="s">
        <v>465</v>
      </c>
      <c r="F9" s="348"/>
      <c r="G9" s="348"/>
      <c r="H9" s="348"/>
      <c r="L9" s="156"/>
    </row>
    <row r="10" spans="1:46" s="177" customFormat="1">
      <c r="B10" s="156"/>
      <c r="L10" s="156"/>
    </row>
    <row r="11" spans="1:46" s="177" customFormat="1" ht="12" customHeight="1">
      <c r="B11" s="156"/>
      <c r="D11" s="200" t="s">
        <v>15</v>
      </c>
      <c r="F11" s="201" t="s">
        <v>1</v>
      </c>
      <c r="I11" s="200" t="s">
        <v>16</v>
      </c>
      <c r="J11" s="201" t="s">
        <v>1</v>
      </c>
      <c r="L11" s="156"/>
    </row>
    <row r="12" spans="1:46" s="177" customFormat="1" ht="12" customHeight="1">
      <c r="B12" s="156"/>
      <c r="D12" s="200" t="s">
        <v>17</v>
      </c>
      <c r="F12" s="201" t="s">
        <v>23</v>
      </c>
      <c r="I12" s="200" t="s">
        <v>19</v>
      </c>
      <c r="J12" s="202" t="str">
        <f>'[1]Rekapitulácia stavby'!AN8</f>
        <v>7. 4. 2022</v>
      </c>
      <c r="L12" s="156"/>
    </row>
    <row r="13" spans="1:46" s="177" customFormat="1" ht="10.9" customHeight="1">
      <c r="B13" s="156"/>
      <c r="L13" s="156"/>
    </row>
    <row r="14" spans="1:46" s="177" customFormat="1" ht="12" customHeight="1">
      <c r="B14" s="156"/>
      <c r="D14" s="200" t="s">
        <v>21</v>
      </c>
      <c r="I14" s="200" t="s">
        <v>22</v>
      </c>
      <c r="J14" s="201" t="str">
        <f>IF('[1]Rekapitulácia stavby'!AN10="","",'[1]Rekapitulácia stavby'!AN10)</f>
        <v/>
      </c>
      <c r="L14" s="156"/>
    </row>
    <row r="15" spans="1:46" s="177" customFormat="1" ht="18" customHeight="1">
      <c r="B15" s="156"/>
      <c r="E15" s="201" t="str">
        <f>IF('[1]Rekapitulácia stavby'!E11="","",'[1]Rekapitulácia stavby'!E11)</f>
        <v xml:space="preserve"> </v>
      </c>
      <c r="I15" s="200" t="s">
        <v>24</v>
      </c>
      <c r="J15" s="201" t="str">
        <f>IF('[1]Rekapitulácia stavby'!AN11="","",'[1]Rekapitulácia stavby'!AN11)</f>
        <v/>
      </c>
      <c r="L15" s="156"/>
    </row>
    <row r="16" spans="1:46" s="177" customFormat="1" ht="6.95" customHeight="1">
      <c r="B16" s="156"/>
      <c r="L16" s="156"/>
    </row>
    <row r="17" spans="2:12" s="177" customFormat="1" ht="12" customHeight="1">
      <c r="B17" s="156"/>
      <c r="D17" s="200" t="s">
        <v>25</v>
      </c>
      <c r="I17" s="200" t="s">
        <v>22</v>
      </c>
      <c r="J17" s="201" t="str">
        <f>'[1]Rekapitulácia stavby'!AN13</f>
        <v/>
      </c>
      <c r="L17" s="156"/>
    </row>
    <row r="18" spans="2:12" s="177" customFormat="1" ht="18" customHeight="1">
      <c r="B18" s="156"/>
      <c r="E18" s="353" t="str">
        <f>'[1]Rekapitulácia stavby'!E14</f>
        <v xml:space="preserve"> </v>
      </c>
      <c r="F18" s="353"/>
      <c r="G18" s="353"/>
      <c r="H18" s="353"/>
      <c r="I18" s="200" t="s">
        <v>24</v>
      </c>
      <c r="J18" s="201" t="str">
        <f>'[1]Rekapitulácia stavby'!AN14</f>
        <v/>
      </c>
      <c r="L18" s="156"/>
    </row>
    <row r="19" spans="2:12" s="177" customFormat="1" ht="6.95" customHeight="1">
      <c r="B19" s="156"/>
      <c r="L19" s="156"/>
    </row>
    <row r="20" spans="2:12" s="177" customFormat="1" ht="12" customHeight="1">
      <c r="B20" s="156"/>
      <c r="D20" s="200" t="s">
        <v>26</v>
      </c>
      <c r="I20" s="200" t="s">
        <v>22</v>
      </c>
      <c r="J20" s="201" t="str">
        <f>IF('[1]Rekapitulácia stavby'!AN16="","",'[1]Rekapitulácia stavby'!AN16)</f>
        <v/>
      </c>
      <c r="L20" s="156"/>
    </row>
    <row r="21" spans="2:12" s="177" customFormat="1" ht="18" customHeight="1">
      <c r="B21" s="156"/>
      <c r="E21" s="201" t="str">
        <f>IF('[1]Rekapitulácia stavby'!E17="","",'[1]Rekapitulácia stavby'!E17)</f>
        <v xml:space="preserve"> </v>
      </c>
      <c r="I21" s="200" t="s">
        <v>24</v>
      </c>
      <c r="J21" s="201" t="str">
        <f>IF('[1]Rekapitulácia stavby'!AN17="","",'[1]Rekapitulácia stavby'!AN17)</f>
        <v/>
      </c>
      <c r="L21" s="156"/>
    </row>
    <row r="22" spans="2:12" s="177" customFormat="1" ht="6.95" customHeight="1">
      <c r="B22" s="156"/>
      <c r="L22" s="156"/>
    </row>
    <row r="23" spans="2:12" s="177" customFormat="1" ht="12" customHeight="1">
      <c r="B23" s="156"/>
      <c r="D23" s="200" t="s">
        <v>27</v>
      </c>
      <c r="I23" s="200" t="s">
        <v>22</v>
      </c>
      <c r="J23" s="201" t="str">
        <f>IF('[1]Rekapitulácia stavby'!AN19="","",'[1]Rekapitulácia stavby'!AN19)</f>
        <v/>
      </c>
      <c r="L23" s="156"/>
    </row>
    <row r="24" spans="2:12" s="177" customFormat="1" ht="18" customHeight="1">
      <c r="B24" s="156"/>
      <c r="E24" s="201" t="str">
        <f>IF('[1]Rekapitulácia stavby'!E20="","",'[1]Rekapitulácia stavby'!E20)</f>
        <v xml:space="preserve"> </v>
      </c>
      <c r="I24" s="200" t="s">
        <v>24</v>
      </c>
      <c r="J24" s="201" t="str">
        <f>IF('[1]Rekapitulácia stavby'!AN20="","",'[1]Rekapitulácia stavby'!AN20)</f>
        <v/>
      </c>
      <c r="L24" s="156"/>
    </row>
    <row r="25" spans="2:12" s="177" customFormat="1" ht="6.95" customHeight="1">
      <c r="B25" s="156"/>
      <c r="L25" s="156"/>
    </row>
    <row r="26" spans="2:12" s="177" customFormat="1" ht="12" customHeight="1">
      <c r="B26" s="156"/>
      <c r="D26" s="200" t="s">
        <v>28</v>
      </c>
      <c r="L26" s="156"/>
    </row>
    <row r="27" spans="2:12" s="203" customFormat="1" ht="16.5" customHeight="1">
      <c r="B27" s="204"/>
      <c r="E27" s="354" t="s">
        <v>1</v>
      </c>
      <c r="F27" s="354"/>
      <c r="G27" s="354"/>
      <c r="H27" s="354"/>
      <c r="L27" s="204"/>
    </row>
    <row r="28" spans="2:12" s="177" customFormat="1" ht="6.95" customHeight="1">
      <c r="B28" s="156"/>
      <c r="L28" s="156"/>
    </row>
    <row r="29" spans="2:12" s="177" customFormat="1" ht="6.95" customHeight="1">
      <c r="B29" s="156"/>
      <c r="D29" s="158"/>
      <c r="E29" s="158"/>
      <c r="F29" s="158"/>
      <c r="G29" s="158"/>
      <c r="H29" s="158"/>
      <c r="I29" s="158"/>
      <c r="J29" s="158"/>
      <c r="K29" s="158"/>
      <c r="L29" s="156"/>
    </row>
    <row r="30" spans="2:12" s="177" customFormat="1" ht="25.35" customHeight="1">
      <c r="B30" s="156"/>
      <c r="D30" s="205" t="s">
        <v>31</v>
      </c>
      <c r="J30" s="206">
        <f>ROUND(J123, 2)</f>
        <v>0</v>
      </c>
      <c r="L30" s="156"/>
    </row>
    <row r="31" spans="2:12" s="177" customFormat="1" ht="6.95" customHeight="1">
      <c r="B31" s="156"/>
      <c r="D31" s="158"/>
      <c r="E31" s="158"/>
      <c r="F31" s="158"/>
      <c r="G31" s="158"/>
      <c r="H31" s="158"/>
      <c r="I31" s="158"/>
      <c r="J31" s="158"/>
      <c r="K31" s="158"/>
      <c r="L31" s="156"/>
    </row>
    <row r="32" spans="2:12" s="177" customFormat="1" ht="14.45" customHeight="1">
      <c r="B32" s="156"/>
      <c r="F32" s="207" t="s">
        <v>33</v>
      </c>
      <c r="I32" s="207" t="s">
        <v>32</v>
      </c>
      <c r="J32" s="207" t="s">
        <v>34</v>
      </c>
      <c r="L32" s="156"/>
    </row>
    <row r="33" spans="2:12" s="177" customFormat="1" ht="14.45" customHeight="1">
      <c r="B33" s="156"/>
      <c r="D33" s="208" t="s">
        <v>35</v>
      </c>
      <c r="E33" s="209" t="s">
        <v>36</v>
      </c>
      <c r="F33" s="210">
        <f>ROUND((SUM(BE123:BE161)),  2)</f>
        <v>0</v>
      </c>
      <c r="G33" s="211"/>
      <c r="H33" s="211"/>
      <c r="I33" s="212">
        <v>0.2</v>
      </c>
      <c r="J33" s="210">
        <f>ROUND(((SUM(BE123:BE161))*I33),  2)</f>
        <v>0</v>
      </c>
      <c r="L33" s="156"/>
    </row>
    <row r="34" spans="2:12" s="177" customFormat="1" ht="14.45" customHeight="1">
      <c r="B34" s="156"/>
      <c r="E34" s="209" t="s">
        <v>37</v>
      </c>
      <c r="F34" s="213">
        <f>ROUND((SUM(BF123:BF161)),  2)</f>
        <v>0</v>
      </c>
      <c r="I34" s="214">
        <v>0.2</v>
      </c>
      <c r="J34" s="213">
        <f>ROUND(((SUM(BF123:BF161))*I34),  2)</f>
        <v>0</v>
      </c>
      <c r="L34" s="156"/>
    </row>
    <row r="35" spans="2:12" s="177" customFormat="1" ht="14.45" hidden="1" customHeight="1">
      <c r="B35" s="156"/>
      <c r="E35" s="200" t="s">
        <v>38</v>
      </c>
      <c r="F35" s="213">
        <f>ROUND((SUM(BG123:BG161)),  2)</f>
        <v>0</v>
      </c>
      <c r="I35" s="214">
        <v>0.2</v>
      </c>
      <c r="J35" s="213">
        <f>0</f>
        <v>0</v>
      </c>
      <c r="L35" s="156"/>
    </row>
    <row r="36" spans="2:12" s="177" customFormat="1" ht="14.45" hidden="1" customHeight="1">
      <c r="B36" s="156"/>
      <c r="E36" s="200" t="s">
        <v>39</v>
      </c>
      <c r="F36" s="213">
        <f>ROUND((SUM(BH123:BH161)),  2)</f>
        <v>0</v>
      </c>
      <c r="I36" s="214">
        <v>0.2</v>
      </c>
      <c r="J36" s="213">
        <f>0</f>
        <v>0</v>
      </c>
      <c r="L36" s="156"/>
    </row>
    <row r="37" spans="2:12" s="177" customFormat="1" ht="14.45" hidden="1" customHeight="1">
      <c r="B37" s="156"/>
      <c r="E37" s="209" t="s">
        <v>40</v>
      </c>
      <c r="F37" s="210">
        <f>ROUND((SUM(BI123:BI161)),  2)</f>
        <v>0</v>
      </c>
      <c r="G37" s="211"/>
      <c r="H37" s="211"/>
      <c r="I37" s="212">
        <v>0</v>
      </c>
      <c r="J37" s="210">
        <f>0</f>
        <v>0</v>
      </c>
      <c r="L37" s="156"/>
    </row>
    <row r="38" spans="2:12" s="177" customFormat="1" ht="6.95" customHeight="1">
      <c r="B38" s="156"/>
      <c r="L38" s="156"/>
    </row>
    <row r="39" spans="2:12" s="177" customFormat="1" ht="25.35" customHeight="1">
      <c r="B39" s="156"/>
      <c r="C39" s="215"/>
      <c r="D39" s="216" t="s">
        <v>41</v>
      </c>
      <c r="E39" s="217"/>
      <c r="F39" s="217"/>
      <c r="G39" s="218" t="s">
        <v>42</v>
      </c>
      <c r="H39" s="219" t="s">
        <v>43</v>
      </c>
      <c r="I39" s="217"/>
      <c r="J39" s="220">
        <f>SUM(J30:J37)</f>
        <v>0</v>
      </c>
      <c r="K39" s="221"/>
      <c r="L39" s="156"/>
    </row>
    <row r="40" spans="2:12" s="177" customFormat="1" ht="14.45" customHeight="1">
      <c r="B40" s="156"/>
      <c r="L40" s="156"/>
    </row>
    <row r="41" spans="2:12" ht="14.45" customHeight="1">
      <c r="B41" s="197"/>
      <c r="L41" s="197"/>
    </row>
    <row r="42" spans="2:12" ht="14.45" customHeight="1">
      <c r="B42" s="197"/>
      <c r="L42" s="197"/>
    </row>
    <row r="43" spans="2:12" ht="14.45" customHeight="1">
      <c r="B43" s="197"/>
      <c r="L43" s="197"/>
    </row>
    <row r="44" spans="2:12" ht="14.45" customHeight="1">
      <c r="B44" s="197"/>
      <c r="L44" s="197"/>
    </row>
    <row r="45" spans="2:12" ht="14.45" customHeight="1">
      <c r="B45" s="197"/>
      <c r="L45" s="197"/>
    </row>
    <row r="46" spans="2:12" ht="14.45" customHeight="1">
      <c r="B46" s="197"/>
      <c r="L46" s="197"/>
    </row>
    <row r="47" spans="2:12" ht="14.45" customHeight="1">
      <c r="B47" s="197"/>
      <c r="L47" s="197"/>
    </row>
    <row r="48" spans="2:12" ht="14.45" customHeight="1">
      <c r="B48" s="197"/>
      <c r="L48" s="197"/>
    </row>
    <row r="49" spans="2:12" ht="14.45" customHeight="1">
      <c r="B49" s="197"/>
      <c r="L49" s="197"/>
    </row>
    <row r="50" spans="2:12" s="177" customFormat="1" ht="14.45" customHeight="1">
      <c r="B50" s="156"/>
      <c r="D50" s="222" t="s">
        <v>44</v>
      </c>
      <c r="E50" s="223"/>
      <c r="F50" s="223"/>
      <c r="G50" s="222" t="s">
        <v>45</v>
      </c>
      <c r="H50" s="223"/>
      <c r="I50" s="223"/>
      <c r="J50" s="223"/>
      <c r="K50" s="223"/>
      <c r="L50" s="156"/>
    </row>
    <row r="51" spans="2:12">
      <c r="B51" s="197"/>
      <c r="L51" s="197"/>
    </row>
    <row r="52" spans="2:12">
      <c r="B52" s="197"/>
      <c r="L52" s="197"/>
    </row>
    <row r="53" spans="2:12">
      <c r="B53" s="197"/>
      <c r="L53" s="197"/>
    </row>
    <row r="54" spans="2:12">
      <c r="B54" s="197"/>
      <c r="L54" s="197"/>
    </row>
    <row r="55" spans="2:12">
      <c r="B55" s="197"/>
      <c r="L55" s="197"/>
    </row>
    <row r="56" spans="2:12">
      <c r="B56" s="197"/>
      <c r="L56" s="197"/>
    </row>
    <row r="57" spans="2:12">
      <c r="B57" s="197"/>
      <c r="L57" s="197"/>
    </row>
    <row r="58" spans="2:12">
      <c r="B58" s="197"/>
      <c r="L58" s="197"/>
    </row>
    <row r="59" spans="2:12">
      <c r="B59" s="197"/>
      <c r="L59" s="197"/>
    </row>
    <row r="60" spans="2:12">
      <c r="B60" s="197"/>
      <c r="L60" s="197"/>
    </row>
    <row r="61" spans="2:12" s="177" customFormat="1" ht="12.75">
      <c r="B61" s="156"/>
      <c r="D61" s="224" t="s">
        <v>46</v>
      </c>
      <c r="E61" s="225"/>
      <c r="F61" s="226" t="s">
        <v>47</v>
      </c>
      <c r="G61" s="224" t="s">
        <v>46</v>
      </c>
      <c r="H61" s="225"/>
      <c r="I61" s="225"/>
      <c r="J61" s="227" t="s">
        <v>47</v>
      </c>
      <c r="K61" s="225"/>
      <c r="L61" s="156"/>
    </row>
    <row r="62" spans="2:12">
      <c r="B62" s="197"/>
      <c r="L62" s="197"/>
    </row>
    <row r="63" spans="2:12">
      <c r="B63" s="197"/>
      <c r="L63" s="197"/>
    </row>
    <row r="64" spans="2:12">
      <c r="B64" s="197"/>
      <c r="L64" s="197"/>
    </row>
    <row r="65" spans="2:12" s="177" customFormat="1" ht="12.75">
      <c r="B65" s="156"/>
      <c r="D65" s="222" t="s">
        <v>48</v>
      </c>
      <c r="E65" s="223"/>
      <c r="F65" s="223"/>
      <c r="G65" s="222" t="s">
        <v>49</v>
      </c>
      <c r="H65" s="223"/>
      <c r="I65" s="223"/>
      <c r="J65" s="223"/>
      <c r="K65" s="223"/>
      <c r="L65" s="156"/>
    </row>
    <row r="66" spans="2:12">
      <c r="B66" s="197"/>
      <c r="L66" s="197"/>
    </row>
    <row r="67" spans="2:12">
      <c r="B67" s="197"/>
      <c r="L67" s="197"/>
    </row>
    <row r="68" spans="2:12">
      <c r="B68" s="197"/>
      <c r="L68" s="197"/>
    </row>
    <row r="69" spans="2:12">
      <c r="B69" s="197"/>
      <c r="L69" s="197"/>
    </row>
    <row r="70" spans="2:12">
      <c r="B70" s="197"/>
      <c r="L70" s="197"/>
    </row>
    <row r="71" spans="2:12">
      <c r="B71" s="197"/>
      <c r="L71" s="197"/>
    </row>
    <row r="72" spans="2:12">
      <c r="B72" s="197"/>
      <c r="L72" s="197"/>
    </row>
    <row r="73" spans="2:12">
      <c r="B73" s="197"/>
      <c r="L73" s="197"/>
    </row>
    <row r="74" spans="2:12">
      <c r="B74" s="197"/>
      <c r="L74" s="197"/>
    </row>
    <row r="75" spans="2:12">
      <c r="B75" s="197"/>
      <c r="L75" s="197"/>
    </row>
    <row r="76" spans="2:12" s="177" customFormat="1" ht="12.75">
      <c r="B76" s="156"/>
      <c r="D76" s="224" t="s">
        <v>46</v>
      </c>
      <c r="E76" s="225"/>
      <c r="F76" s="226" t="s">
        <v>47</v>
      </c>
      <c r="G76" s="224" t="s">
        <v>46</v>
      </c>
      <c r="H76" s="225"/>
      <c r="I76" s="225"/>
      <c r="J76" s="227" t="s">
        <v>47</v>
      </c>
      <c r="K76" s="225"/>
      <c r="L76" s="156"/>
    </row>
    <row r="77" spans="2:12" s="177" customFormat="1" ht="14.45" customHeight="1">
      <c r="B77" s="228"/>
      <c r="C77" s="229"/>
      <c r="D77" s="229"/>
      <c r="E77" s="229"/>
      <c r="F77" s="229"/>
      <c r="G77" s="229"/>
      <c r="H77" s="229"/>
      <c r="I77" s="229"/>
      <c r="J77" s="229"/>
      <c r="K77" s="229"/>
      <c r="L77" s="156"/>
    </row>
    <row r="81" spans="2:47" s="177" customFormat="1" ht="6.95" customHeight="1">
      <c r="B81" s="230"/>
      <c r="C81" s="231"/>
      <c r="D81" s="231"/>
      <c r="E81" s="231"/>
      <c r="F81" s="231"/>
      <c r="G81" s="231"/>
      <c r="H81" s="231"/>
      <c r="I81" s="231"/>
      <c r="J81" s="231"/>
      <c r="K81" s="231"/>
      <c r="L81" s="156"/>
    </row>
    <row r="82" spans="2:47" s="177" customFormat="1" ht="24.95" customHeight="1">
      <c r="B82" s="156"/>
      <c r="C82" s="198" t="s">
        <v>92</v>
      </c>
      <c r="L82" s="156"/>
    </row>
    <row r="83" spans="2:47" s="177" customFormat="1" ht="6.95" customHeight="1">
      <c r="B83" s="156"/>
      <c r="L83" s="156"/>
    </row>
    <row r="84" spans="2:47" s="177" customFormat="1" ht="12" customHeight="1">
      <c r="B84" s="156"/>
      <c r="C84" s="200" t="s">
        <v>13</v>
      </c>
      <c r="L84" s="156"/>
    </row>
    <row r="85" spans="2:47" s="177" customFormat="1" ht="16.5" customHeight="1">
      <c r="B85" s="156"/>
      <c r="E85" s="349" t="str">
        <f>E7</f>
        <v>Oprava električkovej trate-Vajnorská ul.</v>
      </c>
      <c r="F85" s="350"/>
      <c r="G85" s="350"/>
      <c r="H85" s="350"/>
      <c r="L85" s="156"/>
    </row>
    <row r="86" spans="2:47" s="177" customFormat="1" ht="12" customHeight="1">
      <c r="B86" s="156"/>
      <c r="C86" s="200" t="s">
        <v>90</v>
      </c>
      <c r="L86" s="156"/>
    </row>
    <row r="87" spans="2:47" s="177" customFormat="1" ht="16.5" customHeight="1">
      <c r="B87" s="156"/>
      <c r="E87" s="347" t="str">
        <f>E9</f>
        <v>01 - Oprava blatových úsekov</v>
      </c>
      <c r="F87" s="348"/>
      <c r="G87" s="348"/>
      <c r="H87" s="348"/>
      <c r="L87" s="156"/>
    </row>
    <row r="88" spans="2:47" s="177" customFormat="1" ht="6.95" customHeight="1">
      <c r="B88" s="156"/>
      <c r="L88" s="156"/>
    </row>
    <row r="89" spans="2:47" s="177" customFormat="1" ht="12" customHeight="1">
      <c r="B89" s="156"/>
      <c r="C89" s="200" t="s">
        <v>17</v>
      </c>
      <c r="F89" s="201" t="str">
        <f>F12</f>
        <v xml:space="preserve"> </v>
      </c>
      <c r="I89" s="200" t="s">
        <v>19</v>
      </c>
      <c r="J89" s="202" t="str">
        <f>IF(J12="","",J12)</f>
        <v>7. 4. 2022</v>
      </c>
      <c r="L89" s="156"/>
    </row>
    <row r="90" spans="2:47" s="177" customFormat="1" ht="6.95" customHeight="1">
      <c r="B90" s="156"/>
      <c r="L90" s="156"/>
    </row>
    <row r="91" spans="2:47" s="177" customFormat="1" ht="15.2" customHeight="1">
      <c r="B91" s="156"/>
      <c r="C91" s="200" t="s">
        <v>21</v>
      </c>
      <c r="F91" s="201" t="str">
        <f>E15</f>
        <v xml:space="preserve"> </v>
      </c>
      <c r="I91" s="200" t="s">
        <v>26</v>
      </c>
      <c r="J91" s="232" t="str">
        <f>E21</f>
        <v xml:space="preserve"> </v>
      </c>
      <c r="L91" s="156"/>
    </row>
    <row r="92" spans="2:47" s="177" customFormat="1" ht="15.2" customHeight="1">
      <c r="B92" s="156"/>
      <c r="C92" s="200" t="s">
        <v>25</v>
      </c>
      <c r="F92" s="201" t="str">
        <f>IF(E18="","",E18)</f>
        <v xml:space="preserve"> </v>
      </c>
      <c r="I92" s="200" t="s">
        <v>27</v>
      </c>
      <c r="J92" s="232" t="str">
        <f>E24</f>
        <v xml:space="preserve"> </v>
      </c>
      <c r="L92" s="156"/>
    </row>
    <row r="93" spans="2:47" s="177" customFormat="1" ht="10.35" customHeight="1">
      <c r="B93" s="156"/>
      <c r="L93" s="156"/>
    </row>
    <row r="94" spans="2:47" s="177" customFormat="1" ht="29.25" customHeight="1">
      <c r="B94" s="156"/>
      <c r="C94" s="233" t="s">
        <v>93</v>
      </c>
      <c r="D94" s="215"/>
      <c r="E94" s="215"/>
      <c r="F94" s="215"/>
      <c r="G94" s="215"/>
      <c r="H94" s="215"/>
      <c r="I94" s="215"/>
      <c r="J94" s="234" t="s">
        <v>94</v>
      </c>
      <c r="K94" s="215"/>
      <c r="L94" s="156"/>
    </row>
    <row r="95" spans="2:47" s="177" customFormat="1" ht="10.35" customHeight="1">
      <c r="B95" s="156"/>
      <c r="L95" s="156"/>
    </row>
    <row r="96" spans="2:47" s="177" customFormat="1" ht="22.9" customHeight="1">
      <c r="B96" s="156"/>
      <c r="C96" s="235" t="s">
        <v>91</v>
      </c>
      <c r="J96" s="206">
        <f>J123</f>
        <v>0</v>
      </c>
      <c r="L96" s="156"/>
      <c r="AU96" s="194" t="s">
        <v>95</v>
      </c>
    </row>
    <row r="97" spans="2:12" s="236" customFormat="1" ht="24.95" customHeight="1">
      <c r="B97" s="237"/>
      <c r="D97" s="238" t="s">
        <v>96</v>
      </c>
      <c r="E97" s="239"/>
      <c r="F97" s="239"/>
      <c r="G97" s="239"/>
      <c r="H97" s="239"/>
      <c r="I97" s="239"/>
      <c r="J97" s="240">
        <f>J124</f>
        <v>0</v>
      </c>
      <c r="L97" s="237"/>
    </row>
    <row r="98" spans="2:12" s="241" customFormat="1" ht="19.899999999999999" customHeight="1">
      <c r="B98" s="242"/>
      <c r="D98" s="243" t="s">
        <v>97</v>
      </c>
      <c r="E98" s="244"/>
      <c r="F98" s="244"/>
      <c r="G98" s="244"/>
      <c r="H98" s="244"/>
      <c r="I98" s="244"/>
      <c r="J98" s="245">
        <f>J125</f>
        <v>0</v>
      </c>
      <c r="L98" s="242"/>
    </row>
    <row r="99" spans="2:12" s="241" customFormat="1" ht="19.899999999999999" customHeight="1">
      <c r="B99" s="242"/>
      <c r="D99" s="243" t="s">
        <v>98</v>
      </c>
      <c r="E99" s="244"/>
      <c r="F99" s="244"/>
      <c r="G99" s="244"/>
      <c r="H99" s="244"/>
      <c r="I99" s="244"/>
      <c r="J99" s="245">
        <f>J127</f>
        <v>0</v>
      </c>
      <c r="L99" s="242"/>
    </row>
    <row r="100" spans="2:12" s="241" customFormat="1" ht="19.899999999999999" customHeight="1">
      <c r="B100" s="242"/>
      <c r="D100" s="243" t="s">
        <v>99</v>
      </c>
      <c r="E100" s="244"/>
      <c r="F100" s="244"/>
      <c r="G100" s="244"/>
      <c r="H100" s="244"/>
      <c r="I100" s="244"/>
      <c r="J100" s="245">
        <f>J129</f>
        <v>0</v>
      </c>
      <c r="L100" s="242"/>
    </row>
    <row r="101" spans="2:12" s="241" customFormat="1" ht="19.899999999999999" customHeight="1">
      <c r="B101" s="242"/>
      <c r="D101" s="243" t="s">
        <v>100</v>
      </c>
      <c r="E101" s="244"/>
      <c r="F101" s="244"/>
      <c r="G101" s="244"/>
      <c r="H101" s="244"/>
      <c r="I101" s="244"/>
      <c r="J101" s="245">
        <f>J147</f>
        <v>0</v>
      </c>
      <c r="L101" s="242"/>
    </row>
    <row r="102" spans="2:12" s="241" customFormat="1" ht="19.899999999999999" customHeight="1">
      <c r="B102" s="242"/>
      <c r="D102" s="243" t="s">
        <v>101</v>
      </c>
      <c r="E102" s="244"/>
      <c r="F102" s="244"/>
      <c r="G102" s="244"/>
      <c r="H102" s="244"/>
      <c r="I102" s="244"/>
      <c r="J102" s="245">
        <f>J158</f>
        <v>0</v>
      </c>
      <c r="L102" s="242"/>
    </row>
    <row r="103" spans="2:12" s="236" customFormat="1" ht="24.95" customHeight="1">
      <c r="B103" s="237"/>
      <c r="D103" s="238" t="s">
        <v>102</v>
      </c>
      <c r="E103" s="239"/>
      <c r="F103" s="239"/>
      <c r="G103" s="239"/>
      <c r="H103" s="239"/>
      <c r="I103" s="239"/>
      <c r="J103" s="240">
        <f>J160</f>
        <v>0</v>
      </c>
      <c r="L103" s="237"/>
    </row>
    <row r="104" spans="2:12" s="177" customFormat="1" ht="21.75" customHeight="1">
      <c r="B104" s="156"/>
      <c r="L104" s="156"/>
    </row>
    <row r="105" spans="2:12" s="177" customFormat="1" ht="6.95" customHeight="1">
      <c r="B105" s="228"/>
      <c r="C105" s="229"/>
      <c r="D105" s="229"/>
      <c r="E105" s="229"/>
      <c r="F105" s="229"/>
      <c r="G105" s="229"/>
      <c r="H105" s="229"/>
      <c r="I105" s="229"/>
      <c r="J105" s="229"/>
      <c r="K105" s="229"/>
      <c r="L105" s="156"/>
    </row>
    <row r="109" spans="2:12" s="177" customFormat="1" ht="6.95" customHeight="1">
      <c r="B109" s="230"/>
      <c r="C109" s="231"/>
      <c r="D109" s="231"/>
      <c r="E109" s="231"/>
      <c r="F109" s="231"/>
      <c r="G109" s="231"/>
      <c r="H109" s="231"/>
      <c r="I109" s="231"/>
      <c r="J109" s="231"/>
      <c r="K109" s="231"/>
      <c r="L109" s="156"/>
    </row>
    <row r="110" spans="2:12" s="177" customFormat="1" ht="24.95" customHeight="1">
      <c r="B110" s="156"/>
      <c r="C110" s="198" t="s">
        <v>103</v>
      </c>
      <c r="L110" s="156"/>
    </row>
    <row r="111" spans="2:12" s="177" customFormat="1" ht="6.95" customHeight="1">
      <c r="B111" s="156"/>
      <c r="L111" s="156"/>
    </row>
    <row r="112" spans="2:12" s="177" customFormat="1" ht="12" customHeight="1">
      <c r="B112" s="156"/>
      <c r="C112" s="200" t="s">
        <v>13</v>
      </c>
      <c r="L112" s="156"/>
    </row>
    <row r="113" spans="2:65" s="177" customFormat="1" ht="16.5" customHeight="1">
      <c r="B113" s="156"/>
      <c r="E113" s="349" t="str">
        <f>E7</f>
        <v>Oprava električkovej trate-Vajnorská ul.</v>
      </c>
      <c r="F113" s="350"/>
      <c r="G113" s="350"/>
      <c r="H113" s="350"/>
      <c r="L113" s="156"/>
    </row>
    <row r="114" spans="2:65" s="177" customFormat="1" ht="12" customHeight="1">
      <c r="B114" s="156"/>
      <c r="C114" s="200" t="s">
        <v>90</v>
      </c>
      <c r="L114" s="156"/>
    </row>
    <row r="115" spans="2:65" s="177" customFormat="1" ht="16.5" customHeight="1">
      <c r="B115" s="156"/>
      <c r="E115" s="347" t="str">
        <f>E9</f>
        <v>01 - Oprava blatových úsekov</v>
      </c>
      <c r="F115" s="348"/>
      <c r="G115" s="348"/>
      <c r="H115" s="348"/>
      <c r="L115" s="156"/>
    </row>
    <row r="116" spans="2:65" s="177" customFormat="1" ht="6.95" customHeight="1">
      <c r="B116" s="156"/>
      <c r="L116" s="156"/>
    </row>
    <row r="117" spans="2:65" s="177" customFormat="1" ht="12" customHeight="1">
      <c r="B117" s="156"/>
      <c r="C117" s="200" t="s">
        <v>17</v>
      </c>
      <c r="F117" s="201" t="str">
        <f>F12</f>
        <v xml:space="preserve"> </v>
      </c>
      <c r="I117" s="200" t="s">
        <v>19</v>
      </c>
      <c r="J117" s="202" t="str">
        <f>IF(J12="","",J12)</f>
        <v>7. 4. 2022</v>
      </c>
      <c r="L117" s="156"/>
    </row>
    <row r="118" spans="2:65" s="177" customFormat="1" ht="6.95" customHeight="1">
      <c r="B118" s="156"/>
      <c r="L118" s="156"/>
    </row>
    <row r="119" spans="2:65" s="177" customFormat="1" ht="15.2" customHeight="1">
      <c r="B119" s="156"/>
      <c r="C119" s="200" t="s">
        <v>21</v>
      </c>
      <c r="F119" s="201" t="str">
        <f>E15</f>
        <v xml:space="preserve"> </v>
      </c>
      <c r="I119" s="200" t="s">
        <v>26</v>
      </c>
      <c r="J119" s="232" t="str">
        <f>E21</f>
        <v xml:space="preserve"> </v>
      </c>
      <c r="L119" s="156"/>
    </row>
    <row r="120" spans="2:65" s="177" customFormat="1" ht="15.2" customHeight="1">
      <c r="B120" s="156"/>
      <c r="C120" s="200" t="s">
        <v>25</v>
      </c>
      <c r="F120" s="201" t="str">
        <f>IF(E18="","",E18)</f>
        <v xml:space="preserve"> </v>
      </c>
      <c r="I120" s="200" t="s">
        <v>27</v>
      </c>
      <c r="J120" s="232" t="str">
        <f>E24</f>
        <v xml:space="preserve"> </v>
      </c>
      <c r="L120" s="156"/>
    </row>
    <row r="121" spans="2:65" s="177" customFormat="1" ht="10.35" customHeight="1">
      <c r="B121" s="156"/>
      <c r="L121" s="156"/>
    </row>
    <row r="122" spans="2:65" s="246" customFormat="1" ht="29.25" customHeight="1">
      <c r="B122" s="247"/>
      <c r="C122" s="248" t="s">
        <v>104</v>
      </c>
      <c r="D122" s="249" t="s">
        <v>56</v>
      </c>
      <c r="E122" s="249" t="s">
        <v>52</v>
      </c>
      <c r="F122" s="249" t="s">
        <v>53</v>
      </c>
      <c r="G122" s="249" t="s">
        <v>105</v>
      </c>
      <c r="H122" s="249" t="s">
        <v>106</v>
      </c>
      <c r="I122" s="249" t="s">
        <v>107</v>
      </c>
      <c r="J122" s="250" t="s">
        <v>94</v>
      </c>
      <c r="K122" s="251" t="s">
        <v>108</v>
      </c>
      <c r="L122" s="247"/>
      <c r="M122" s="153" t="s">
        <v>1</v>
      </c>
      <c r="N122" s="154" t="s">
        <v>35</v>
      </c>
      <c r="O122" s="154" t="s">
        <v>109</v>
      </c>
      <c r="P122" s="154" t="s">
        <v>110</v>
      </c>
      <c r="Q122" s="154" t="s">
        <v>111</v>
      </c>
      <c r="R122" s="154" t="s">
        <v>112</v>
      </c>
      <c r="S122" s="154" t="s">
        <v>113</v>
      </c>
      <c r="T122" s="155" t="s">
        <v>114</v>
      </c>
    </row>
    <row r="123" spans="2:65" s="177" customFormat="1" ht="22.9" customHeight="1">
      <c r="B123" s="156"/>
      <c r="C123" s="252" t="s">
        <v>91</v>
      </c>
      <c r="H123" s="264"/>
      <c r="I123" s="264"/>
      <c r="J123" s="265">
        <f>BK123</f>
        <v>0</v>
      </c>
      <c r="L123" s="156"/>
      <c r="M123" s="157"/>
      <c r="N123" s="158"/>
      <c r="O123" s="158"/>
      <c r="P123" s="159">
        <f>P124+P160</f>
        <v>8705.5797729999995</v>
      </c>
      <c r="Q123" s="158"/>
      <c r="R123" s="159">
        <f>R124+R160</f>
        <v>3457.3654240000001</v>
      </c>
      <c r="S123" s="158"/>
      <c r="T123" s="160">
        <f>T124+T160</f>
        <v>2683.5123200000007</v>
      </c>
      <c r="AT123" s="194" t="s">
        <v>70</v>
      </c>
      <c r="AU123" s="194" t="s">
        <v>95</v>
      </c>
      <c r="BK123" s="253">
        <f>BK124+BK160</f>
        <v>0</v>
      </c>
    </row>
    <row r="124" spans="2:65" s="163" customFormat="1" ht="25.9" customHeight="1">
      <c r="B124" s="161"/>
      <c r="D124" s="254" t="s">
        <v>70</v>
      </c>
      <c r="E124" s="255" t="s">
        <v>116</v>
      </c>
      <c r="F124" s="255" t="s">
        <v>117</v>
      </c>
      <c r="H124" s="266"/>
      <c r="I124" s="266"/>
      <c r="J124" s="267">
        <f>BK124</f>
        <v>0</v>
      </c>
      <c r="L124" s="161"/>
      <c r="M124" s="162"/>
      <c r="P124" s="164">
        <f>P125+P127+P129+P147+P158</f>
        <v>8705.5797729999995</v>
      </c>
      <c r="R124" s="164">
        <f>R125+R127+R129+R147+R158</f>
        <v>3457.3654240000001</v>
      </c>
      <c r="T124" s="165">
        <f>T125+T127+T129+T147+T158</f>
        <v>2683.5123200000007</v>
      </c>
      <c r="AR124" s="254" t="s">
        <v>77</v>
      </c>
      <c r="AT124" s="256" t="s">
        <v>70</v>
      </c>
      <c r="AU124" s="256" t="s">
        <v>71</v>
      </c>
      <c r="AY124" s="254" t="s">
        <v>115</v>
      </c>
      <c r="BK124" s="257">
        <f>BK125+BK127+BK129+BK147+BK158</f>
        <v>0</v>
      </c>
    </row>
    <row r="125" spans="2:65" s="163" customFormat="1" ht="22.9" customHeight="1">
      <c r="B125" s="161"/>
      <c r="D125" s="254" t="s">
        <v>70</v>
      </c>
      <c r="E125" s="258" t="s">
        <v>77</v>
      </c>
      <c r="F125" s="258" t="s">
        <v>118</v>
      </c>
      <c r="H125" s="266"/>
      <c r="I125" s="266"/>
      <c r="J125" s="268">
        <f>BK125</f>
        <v>0</v>
      </c>
      <c r="L125" s="161"/>
      <c r="M125" s="162"/>
      <c r="P125" s="164">
        <f>P126</f>
        <v>65.534399999999991</v>
      </c>
      <c r="R125" s="164">
        <f>R126</f>
        <v>0</v>
      </c>
      <c r="T125" s="165">
        <f>T126</f>
        <v>0</v>
      </c>
      <c r="AR125" s="254" t="s">
        <v>77</v>
      </c>
      <c r="AT125" s="256" t="s">
        <v>70</v>
      </c>
      <c r="AU125" s="256" t="s">
        <v>77</v>
      </c>
      <c r="AY125" s="254" t="s">
        <v>115</v>
      </c>
      <c r="BK125" s="257">
        <f>BK126</f>
        <v>0</v>
      </c>
    </row>
    <row r="126" spans="2:65" s="177" customFormat="1" ht="16.5" customHeight="1">
      <c r="B126" s="259"/>
      <c r="C126" s="278" t="s">
        <v>77</v>
      </c>
      <c r="D126" s="278" t="s">
        <v>119</v>
      </c>
      <c r="E126" s="279" t="s">
        <v>120</v>
      </c>
      <c r="F126" s="280" t="s">
        <v>121</v>
      </c>
      <c r="G126" s="281" t="s">
        <v>122</v>
      </c>
      <c r="H126" s="282">
        <v>2427.1999999999998</v>
      </c>
      <c r="I126" s="269">
        <v>0</v>
      </c>
      <c r="J126" s="269">
        <f>ROUND(I126*H126,3)</f>
        <v>0</v>
      </c>
      <c r="K126" s="260"/>
      <c r="L126" s="156"/>
      <c r="M126" s="166" t="s">
        <v>1</v>
      </c>
      <c r="N126" s="167" t="s">
        <v>37</v>
      </c>
      <c r="O126" s="168">
        <v>2.7E-2</v>
      </c>
      <c r="P126" s="168">
        <f>O126*H126</f>
        <v>65.534399999999991</v>
      </c>
      <c r="Q126" s="168">
        <v>0</v>
      </c>
      <c r="R126" s="168">
        <f>Q126*H126</f>
        <v>0</v>
      </c>
      <c r="S126" s="168">
        <v>0</v>
      </c>
      <c r="T126" s="169">
        <f>S126*H126</f>
        <v>0</v>
      </c>
      <c r="AR126" s="261" t="s">
        <v>123</v>
      </c>
      <c r="AT126" s="261" t="s">
        <v>119</v>
      </c>
      <c r="AU126" s="261" t="s">
        <v>79</v>
      </c>
      <c r="AY126" s="194" t="s">
        <v>115</v>
      </c>
      <c r="BE126" s="262">
        <f>IF(N126="základná",J126,0)</f>
        <v>0</v>
      </c>
      <c r="BF126" s="262">
        <f>IF(N126="znížená",J126,0)</f>
        <v>0</v>
      </c>
      <c r="BG126" s="262">
        <f>IF(N126="zákl. prenesená",J126,0)</f>
        <v>0</v>
      </c>
      <c r="BH126" s="262">
        <f>IF(N126="zníž. prenesená",J126,0)</f>
        <v>0</v>
      </c>
      <c r="BI126" s="262">
        <f>IF(N126="nulová",J126,0)</f>
        <v>0</v>
      </c>
      <c r="BJ126" s="194" t="s">
        <v>79</v>
      </c>
      <c r="BK126" s="178">
        <f>ROUND(I126*H126,3)</f>
        <v>0</v>
      </c>
      <c r="BL126" s="194" t="s">
        <v>123</v>
      </c>
      <c r="BM126" s="261" t="s">
        <v>266</v>
      </c>
    </row>
    <row r="127" spans="2:65" s="163" customFormat="1" ht="22.9" customHeight="1">
      <c r="B127" s="161"/>
      <c r="C127" s="283"/>
      <c r="D127" s="284" t="s">
        <v>70</v>
      </c>
      <c r="E127" s="285" t="s">
        <v>79</v>
      </c>
      <c r="F127" s="285" t="s">
        <v>124</v>
      </c>
      <c r="G127" s="283"/>
      <c r="H127" s="286"/>
      <c r="I127" s="266"/>
      <c r="J127" s="268">
        <f>BK127</f>
        <v>0</v>
      </c>
      <c r="L127" s="161"/>
      <c r="M127" s="162"/>
      <c r="P127" s="164">
        <f>P128</f>
        <v>436.89599999999996</v>
      </c>
      <c r="R127" s="164">
        <f>R128</f>
        <v>2.4757440000000002</v>
      </c>
      <c r="T127" s="165">
        <f>T128</f>
        <v>0</v>
      </c>
      <c r="AR127" s="254" t="s">
        <v>77</v>
      </c>
      <c r="AT127" s="256" t="s">
        <v>70</v>
      </c>
      <c r="AU127" s="256" t="s">
        <v>77</v>
      </c>
      <c r="AY127" s="254" t="s">
        <v>115</v>
      </c>
      <c r="BK127" s="257">
        <f>BK128</f>
        <v>0</v>
      </c>
    </row>
    <row r="128" spans="2:65" s="177" customFormat="1" ht="37.9" customHeight="1">
      <c r="B128" s="259"/>
      <c r="C128" s="278" t="s">
        <v>79</v>
      </c>
      <c r="D128" s="278" t="s">
        <v>119</v>
      </c>
      <c r="E128" s="279" t="s">
        <v>125</v>
      </c>
      <c r="F128" s="280" t="s">
        <v>126</v>
      </c>
      <c r="G128" s="281" t="s">
        <v>122</v>
      </c>
      <c r="H128" s="282">
        <v>2427.1999999999998</v>
      </c>
      <c r="I128" s="269">
        <v>0</v>
      </c>
      <c r="J128" s="269">
        <f>ROUND(I128*H128,3)</f>
        <v>0</v>
      </c>
      <c r="K128" s="260"/>
      <c r="L128" s="156"/>
      <c r="M128" s="166" t="s">
        <v>1</v>
      </c>
      <c r="N128" s="167" t="s">
        <v>37</v>
      </c>
      <c r="O128" s="168">
        <v>0.18</v>
      </c>
      <c r="P128" s="168">
        <f>O128*H128</f>
        <v>436.89599999999996</v>
      </c>
      <c r="Q128" s="168">
        <v>1.0200000000000001E-3</v>
      </c>
      <c r="R128" s="168">
        <f>Q128*H128</f>
        <v>2.4757440000000002</v>
      </c>
      <c r="S128" s="168">
        <v>0</v>
      </c>
      <c r="T128" s="169">
        <f>S128*H128</f>
        <v>0</v>
      </c>
      <c r="AR128" s="261" t="s">
        <v>123</v>
      </c>
      <c r="AT128" s="261" t="s">
        <v>119</v>
      </c>
      <c r="AU128" s="261" t="s">
        <v>79</v>
      </c>
      <c r="AY128" s="194" t="s">
        <v>115</v>
      </c>
      <c r="BE128" s="262">
        <f>IF(N128="základná",J128,0)</f>
        <v>0</v>
      </c>
      <c r="BF128" s="262">
        <f>IF(N128="znížená",J128,0)</f>
        <v>0</v>
      </c>
      <c r="BG128" s="262">
        <f>IF(N128="zákl. prenesená",J128,0)</f>
        <v>0</v>
      </c>
      <c r="BH128" s="262">
        <f>IF(N128="zníž. prenesená",J128,0)</f>
        <v>0</v>
      </c>
      <c r="BI128" s="262">
        <f>IF(N128="nulová",J128,0)</f>
        <v>0</v>
      </c>
      <c r="BJ128" s="194" t="s">
        <v>79</v>
      </c>
      <c r="BK128" s="178">
        <f>ROUND(I128*H128,3)</f>
        <v>0</v>
      </c>
      <c r="BL128" s="194" t="s">
        <v>123</v>
      </c>
      <c r="BM128" s="261" t="s">
        <v>267</v>
      </c>
    </row>
    <row r="129" spans="2:65" s="163" customFormat="1" ht="22.9" customHeight="1">
      <c r="B129" s="161"/>
      <c r="C129" s="283"/>
      <c r="D129" s="284" t="s">
        <v>70</v>
      </c>
      <c r="E129" s="285" t="s">
        <v>127</v>
      </c>
      <c r="F129" s="285" t="s">
        <v>128</v>
      </c>
      <c r="G129" s="283"/>
      <c r="H129" s="286"/>
      <c r="I129" s="266"/>
      <c r="J129" s="268">
        <f>BK129</f>
        <v>0</v>
      </c>
      <c r="L129" s="161"/>
      <c r="M129" s="162"/>
      <c r="P129" s="164">
        <f>SUM(P130:P146)</f>
        <v>3821.8188</v>
      </c>
      <c r="R129" s="164">
        <f>SUM(R130:R146)</f>
        <v>3426.1616800000002</v>
      </c>
      <c r="T129" s="165">
        <f>SUM(T130:T146)</f>
        <v>2649.7152000000006</v>
      </c>
      <c r="AR129" s="254" t="s">
        <v>77</v>
      </c>
      <c r="AT129" s="256" t="s">
        <v>70</v>
      </c>
      <c r="AU129" s="256" t="s">
        <v>77</v>
      </c>
      <c r="AY129" s="254" t="s">
        <v>115</v>
      </c>
      <c r="BK129" s="257">
        <f>SUM(BK130:BK146)</f>
        <v>0</v>
      </c>
    </row>
    <row r="130" spans="2:65" s="177" customFormat="1" ht="24.2" customHeight="1">
      <c r="B130" s="259"/>
      <c r="C130" s="278" t="s">
        <v>129</v>
      </c>
      <c r="D130" s="278" t="s">
        <v>119</v>
      </c>
      <c r="E130" s="279" t="s">
        <v>130</v>
      </c>
      <c r="F130" s="280" t="s">
        <v>131</v>
      </c>
      <c r="G130" s="281" t="s">
        <v>132</v>
      </c>
      <c r="H130" s="282">
        <v>1246.4000000000001</v>
      </c>
      <c r="I130" s="269">
        <v>0</v>
      </c>
      <c r="J130" s="269">
        <f t="shared" ref="J130:J146" si="0">ROUND(I130*H130,3)</f>
        <v>0</v>
      </c>
      <c r="K130" s="260"/>
      <c r="L130" s="156"/>
      <c r="M130" s="166" t="s">
        <v>1</v>
      </c>
      <c r="N130" s="167" t="s">
        <v>37</v>
      </c>
      <c r="O130" s="168">
        <v>0.44600000000000001</v>
      </c>
      <c r="P130" s="168">
        <f t="shared" ref="P130:P146" si="1">O130*H130</f>
        <v>555.89440000000002</v>
      </c>
      <c r="Q130" s="168">
        <v>2.03485</v>
      </c>
      <c r="R130" s="168">
        <f t="shared" ref="R130:R146" si="2">Q130*H130</f>
        <v>2536.2370400000004</v>
      </c>
      <c r="S130" s="168">
        <v>0</v>
      </c>
      <c r="T130" s="169">
        <f t="shared" ref="T130:T146" si="3">S130*H130</f>
        <v>0</v>
      </c>
      <c r="AR130" s="261" t="s">
        <v>123</v>
      </c>
      <c r="AT130" s="261" t="s">
        <v>119</v>
      </c>
      <c r="AU130" s="261" t="s">
        <v>79</v>
      </c>
      <c r="AY130" s="194" t="s">
        <v>115</v>
      </c>
      <c r="BE130" s="262">
        <f t="shared" ref="BE130:BE146" si="4">IF(N130="základná",J130,0)</f>
        <v>0</v>
      </c>
      <c r="BF130" s="262">
        <f t="shared" ref="BF130:BF146" si="5">IF(N130="znížená",J130,0)</f>
        <v>0</v>
      </c>
      <c r="BG130" s="262">
        <f t="shared" ref="BG130:BG146" si="6">IF(N130="zákl. prenesená",J130,0)</f>
        <v>0</v>
      </c>
      <c r="BH130" s="262">
        <f t="shared" ref="BH130:BH146" si="7">IF(N130="zníž. prenesená",J130,0)</f>
        <v>0</v>
      </c>
      <c r="BI130" s="262">
        <f t="shared" ref="BI130:BI146" si="8">IF(N130="nulová",J130,0)</f>
        <v>0</v>
      </c>
      <c r="BJ130" s="194" t="s">
        <v>79</v>
      </c>
      <c r="BK130" s="178">
        <f t="shared" ref="BK130:BK146" si="9">ROUND(I130*H130,3)</f>
        <v>0</v>
      </c>
      <c r="BL130" s="194" t="s">
        <v>123</v>
      </c>
      <c r="BM130" s="261" t="s">
        <v>268</v>
      </c>
    </row>
    <row r="131" spans="2:65" s="177" customFormat="1" ht="24.2" customHeight="1">
      <c r="B131" s="259"/>
      <c r="C131" s="278" t="s">
        <v>123</v>
      </c>
      <c r="D131" s="278" t="s">
        <v>119</v>
      </c>
      <c r="E131" s="279" t="s">
        <v>133</v>
      </c>
      <c r="F131" s="280" t="s">
        <v>269</v>
      </c>
      <c r="G131" s="281" t="s">
        <v>132</v>
      </c>
      <c r="H131" s="282">
        <v>1246.4000000000001</v>
      </c>
      <c r="I131" s="269">
        <v>0</v>
      </c>
      <c r="J131" s="269">
        <f t="shared" si="0"/>
        <v>0</v>
      </c>
      <c r="K131" s="260"/>
      <c r="L131" s="156"/>
      <c r="M131" s="166" t="s">
        <v>1</v>
      </c>
      <c r="N131" s="167" t="s">
        <v>37</v>
      </c>
      <c r="O131" s="168">
        <v>6.5000000000000002E-2</v>
      </c>
      <c r="P131" s="168">
        <f t="shared" si="1"/>
        <v>81.016000000000005</v>
      </c>
      <c r="Q131" s="168">
        <v>0</v>
      </c>
      <c r="R131" s="168">
        <f t="shared" si="2"/>
        <v>0</v>
      </c>
      <c r="S131" s="168">
        <v>0</v>
      </c>
      <c r="T131" s="169">
        <f t="shared" si="3"/>
        <v>0</v>
      </c>
      <c r="AR131" s="261" t="s">
        <v>123</v>
      </c>
      <c r="AT131" s="261" t="s">
        <v>119</v>
      </c>
      <c r="AU131" s="261" t="s">
        <v>79</v>
      </c>
      <c r="AY131" s="194" t="s">
        <v>115</v>
      </c>
      <c r="BE131" s="262">
        <f t="shared" si="4"/>
        <v>0</v>
      </c>
      <c r="BF131" s="262">
        <f t="shared" si="5"/>
        <v>0</v>
      </c>
      <c r="BG131" s="262">
        <f t="shared" si="6"/>
        <v>0</v>
      </c>
      <c r="BH131" s="262">
        <f t="shared" si="7"/>
        <v>0</v>
      </c>
      <c r="BI131" s="262">
        <f t="shared" si="8"/>
        <v>0</v>
      </c>
      <c r="BJ131" s="194" t="s">
        <v>79</v>
      </c>
      <c r="BK131" s="178">
        <f t="shared" si="9"/>
        <v>0</v>
      </c>
      <c r="BL131" s="194" t="s">
        <v>123</v>
      </c>
      <c r="BM131" s="261" t="s">
        <v>270</v>
      </c>
    </row>
    <row r="132" spans="2:65" s="177" customFormat="1" ht="33" customHeight="1">
      <c r="B132" s="259"/>
      <c r="C132" s="278" t="s">
        <v>127</v>
      </c>
      <c r="D132" s="278" t="s">
        <v>119</v>
      </c>
      <c r="E132" s="279" t="s">
        <v>134</v>
      </c>
      <c r="F132" s="280" t="s">
        <v>135</v>
      </c>
      <c r="G132" s="281" t="s">
        <v>132</v>
      </c>
      <c r="H132" s="282">
        <v>1246.4000000000001</v>
      </c>
      <c r="I132" s="269">
        <v>0</v>
      </c>
      <c r="J132" s="269">
        <f t="shared" si="0"/>
        <v>0</v>
      </c>
      <c r="K132" s="260"/>
      <c r="L132" s="156"/>
      <c r="M132" s="166" t="s">
        <v>1</v>
      </c>
      <c r="N132" s="167" t="s">
        <v>37</v>
      </c>
      <c r="O132" s="168">
        <v>0.23400000000000001</v>
      </c>
      <c r="P132" s="168">
        <f t="shared" si="1"/>
        <v>291.65760000000006</v>
      </c>
      <c r="Q132" s="168">
        <v>0</v>
      </c>
      <c r="R132" s="168">
        <f t="shared" si="2"/>
        <v>0</v>
      </c>
      <c r="S132" s="168">
        <v>1.8080000000000001</v>
      </c>
      <c r="T132" s="169">
        <f t="shared" si="3"/>
        <v>2253.4912000000004</v>
      </c>
      <c r="AR132" s="261" t="s">
        <v>123</v>
      </c>
      <c r="AT132" s="261" t="s">
        <v>119</v>
      </c>
      <c r="AU132" s="261" t="s">
        <v>79</v>
      </c>
      <c r="AY132" s="194" t="s">
        <v>115</v>
      </c>
      <c r="BE132" s="262">
        <f t="shared" si="4"/>
        <v>0</v>
      </c>
      <c r="BF132" s="262">
        <f t="shared" si="5"/>
        <v>0</v>
      </c>
      <c r="BG132" s="262">
        <f t="shared" si="6"/>
        <v>0</v>
      </c>
      <c r="BH132" s="262">
        <f t="shared" si="7"/>
        <v>0</v>
      </c>
      <c r="BI132" s="262">
        <f t="shared" si="8"/>
        <v>0</v>
      </c>
      <c r="BJ132" s="194" t="s">
        <v>79</v>
      </c>
      <c r="BK132" s="178">
        <f t="shared" si="9"/>
        <v>0</v>
      </c>
      <c r="BL132" s="194" t="s">
        <v>123</v>
      </c>
      <c r="BM132" s="261" t="s">
        <v>271</v>
      </c>
    </row>
    <row r="133" spans="2:65" s="177" customFormat="1" ht="24.2" customHeight="1">
      <c r="B133" s="259"/>
      <c r="C133" s="278" t="s">
        <v>272</v>
      </c>
      <c r="D133" s="278" t="s">
        <v>119</v>
      </c>
      <c r="E133" s="279" t="s">
        <v>136</v>
      </c>
      <c r="F133" s="280" t="s">
        <v>273</v>
      </c>
      <c r="G133" s="281" t="s">
        <v>132</v>
      </c>
      <c r="H133" s="282">
        <v>1246.4000000000001</v>
      </c>
      <c r="I133" s="269">
        <v>0</v>
      </c>
      <c r="J133" s="269">
        <f t="shared" si="0"/>
        <v>0</v>
      </c>
      <c r="K133" s="260"/>
      <c r="L133" s="156"/>
      <c r="M133" s="166" t="s">
        <v>1</v>
      </c>
      <c r="N133" s="167" t="s">
        <v>37</v>
      </c>
      <c r="O133" s="168">
        <v>4.1000000000000002E-2</v>
      </c>
      <c r="P133" s="168">
        <f t="shared" si="1"/>
        <v>51.102400000000003</v>
      </c>
      <c r="Q133" s="168">
        <v>0</v>
      </c>
      <c r="R133" s="168">
        <f t="shared" si="2"/>
        <v>0</v>
      </c>
      <c r="S133" s="168">
        <v>0</v>
      </c>
      <c r="T133" s="169">
        <f t="shared" si="3"/>
        <v>0</v>
      </c>
      <c r="AR133" s="261" t="s">
        <v>123</v>
      </c>
      <c r="AT133" s="261" t="s">
        <v>119</v>
      </c>
      <c r="AU133" s="261" t="s">
        <v>79</v>
      </c>
      <c r="AY133" s="194" t="s">
        <v>115</v>
      </c>
      <c r="BE133" s="262">
        <f t="shared" si="4"/>
        <v>0</v>
      </c>
      <c r="BF133" s="262">
        <f t="shared" si="5"/>
        <v>0</v>
      </c>
      <c r="BG133" s="262">
        <f t="shared" si="6"/>
        <v>0</v>
      </c>
      <c r="BH133" s="262">
        <f t="shared" si="7"/>
        <v>0</v>
      </c>
      <c r="BI133" s="262">
        <f t="shared" si="8"/>
        <v>0</v>
      </c>
      <c r="BJ133" s="194" t="s">
        <v>79</v>
      </c>
      <c r="BK133" s="178">
        <f t="shared" si="9"/>
        <v>0</v>
      </c>
      <c r="BL133" s="194" t="s">
        <v>123</v>
      </c>
      <c r="BM133" s="261" t="s">
        <v>274</v>
      </c>
    </row>
    <row r="134" spans="2:65" s="177" customFormat="1" ht="37.9" customHeight="1">
      <c r="B134" s="259"/>
      <c r="C134" s="278" t="s">
        <v>157</v>
      </c>
      <c r="D134" s="278" t="s">
        <v>119</v>
      </c>
      <c r="E134" s="279" t="s">
        <v>158</v>
      </c>
      <c r="F134" s="280" t="s">
        <v>159</v>
      </c>
      <c r="G134" s="281" t="s">
        <v>139</v>
      </c>
      <c r="H134" s="282">
        <v>656</v>
      </c>
      <c r="I134" s="269">
        <v>0</v>
      </c>
      <c r="J134" s="269">
        <f t="shared" si="0"/>
        <v>0</v>
      </c>
      <c r="K134" s="260"/>
      <c r="L134" s="156"/>
      <c r="M134" s="166" t="s">
        <v>1</v>
      </c>
      <c r="N134" s="167" t="s">
        <v>37</v>
      </c>
      <c r="O134" s="168">
        <v>8.7999999999999995E-2</v>
      </c>
      <c r="P134" s="168">
        <f t="shared" si="1"/>
        <v>57.727999999999994</v>
      </c>
      <c r="Q134" s="168">
        <v>1.7600000000000001E-3</v>
      </c>
      <c r="R134" s="168">
        <f t="shared" si="2"/>
        <v>1.15456</v>
      </c>
      <c r="S134" s="168">
        <v>0</v>
      </c>
      <c r="T134" s="169">
        <f t="shared" si="3"/>
        <v>0</v>
      </c>
      <c r="AR134" s="261" t="s">
        <v>123</v>
      </c>
      <c r="AT134" s="261" t="s">
        <v>119</v>
      </c>
      <c r="AU134" s="261" t="s">
        <v>79</v>
      </c>
      <c r="AY134" s="194" t="s">
        <v>115</v>
      </c>
      <c r="BE134" s="262">
        <f t="shared" si="4"/>
        <v>0</v>
      </c>
      <c r="BF134" s="262">
        <f t="shared" si="5"/>
        <v>0</v>
      </c>
      <c r="BG134" s="262">
        <f t="shared" si="6"/>
        <v>0</v>
      </c>
      <c r="BH134" s="262">
        <f t="shared" si="7"/>
        <v>0</v>
      </c>
      <c r="BI134" s="262">
        <f t="shared" si="8"/>
        <v>0</v>
      </c>
      <c r="BJ134" s="194" t="s">
        <v>79</v>
      </c>
      <c r="BK134" s="178">
        <f t="shared" si="9"/>
        <v>0</v>
      </c>
      <c r="BL134" s="194" t="s">
        <v>123</v>
      </c>
      <c r="BM134" s="261" t="s">
        <v>275</v>
      </c>
    </row>
    <row r="135" spans="2:65" s="177" customFormat="1" ht="16.5" customHeight="1">
      <c r="B135" s="259"/>
      <c r="C135" s="278" t="s">
        <v>137</v>
      </c>
      <c r="D135" s="278" t="s">
        <v>119</v>
      </c>
      <c r="E135" s="279" t="s">
        <v>138</v>
      </c>
      <c r="F135" s="280" t="s">
        <v>276</v>
      </c>
      <c r="G135" s="281" t="s">
        <v>139</v>
      </c>
      <c r="H135" s="282">
        <v>656</v>
      </c>
      <c r="I135" s="269">
        <v>0</v>
      </c>
      <c r="J135" s="269">
        <f t="shared" si="0"/>
        <v>0</v>
      </c>
      <c r="K135" s="260"/>
      <c r="L135" s="156"/>
      <c r="M135" s="166" t="s">
        <v>1</v>
      </c>
      <c r="N135" s="167" t="s">
        <v>37</v>
      </c>
      <c r="O135" s="168">
        <v>1.6505000000000001</v>
      </c>
      <c r="P135" s="168">
        <f t="shared" si="1"/>
        <v>1082.7280000000001</v>
      </c>
      <c r="Q135" s="168">
        <v>3.0000000000000001E-5</v>
      </c>
      <c r="R135" s="168">
        <f t="shared" si="2"/>
        <v>1.968E-2</v>
      </c>
      <c r="S135" s="168">
        <v>0</v>
      </c>
      <c r="T135" s="169">
        <f t="shared" si="3"/>
        <v>0</v>
      </c>
      <c r="AR135" s="261" t="s">
        <v>123</v>
      </c>
      <c r="AT135" s="261" t="s">
        <v>119</v>
      </c>
      <c r="AU135" s="261" t="s">
        <v>79</v>
      </c>
      <c r="AY135" s="194" t="s">
        <v>115</v>
      </c>
      <c r="BE135" s="262">
        <f t="shared" si="4"/>
        <v>0</v>
      </c>
      <c r="BF135" s="262">
        <f t="shared" si="5"/>
        <v>0</v>
      </c>
      <c r="BG135" s="262">
        <f t="shared" si="6"/>
        <v>0</v>
      </c>
      <c r="BH135" s="262">
        <f t="shared" si="7"/>
        <v>0</v>
      </c>
      <c r="BI135" s="262">
        <f t="shared" si="8"/>
        <v>0</v>
      </c>
      <c r="BJ135" s="194" t="s">
        <v>79</v>
      </c>
      <c r="BK135" s="178">
        <f t="shared" si="9"/>
        <v>0</v>
      </c>
      <c r="BL135" s="194" t="s">
        <v>123</v>
      </c>
      <c r="BM135" s="261" t="s">
        <v>277</v>
      </c>
    </row>
    <row r="136" spans="2:65" s="177" customFormat="1" ht="24.2" customHeight="1">
      <c r="B136" s="259"/>
      <c r="C136" s="278" t="s">
        <v>140</v>
      </c>
      <c r="D136" s="278" t="s">
        <v>119</v>
      </c>
      <c r="E136" s="279" t="s">
        <v>141</v>
      </c>
      <c r="F136" s="280" t="s">
        <v>142</v>
      </c>
      <c r="G136" s="281" t="s">
        <v>139</v>
      </c>
      <c r="H136" s="282">
        <v>656</v>
      </c>
      <c r="I136" s="269">
        <v>0</v>
      </c>
      <c r="J136" s="269">
        <f t="shared" si="0"/>
        <v>0</v>
      </c>
      <c r="K136" s="260"/>
      <c r="L136" s="156"/>
      <c r="M136" s="166" t="s">
        <v>1</v>
      </c>
      <c r="N136" s="167" t="s">
        <v>37</v>
      </c>
      <c r="O136" s="168">
        <v>8.7999999999999995E-2</v>
      </c>
      <c r="P136" s="168">
        <f t="shared" si="1"/>
        <v>57.727999999999994</v>
      </c>
      <c r="Q136" s="168">
        <v>0</v>
      </c>
      <c r="R136" s="168">
        <f t="shared" si="2"/>
        <v>0</v>
      </c>
      <c r="S136" s="168">
        <v>0.60399999999999998</v>
      </c>
      <c r="T136" s="169">
        <f t="shared" si="3"/>
        <v>396.22399999999999</v>
      </c>
      <c r="AR136" s="261" t="s">
        <v>123</v>
      </c>
      <c r="AT136" s="261" t="s">
        <v>119</v>
      </c>
      <c r="AU136" s="261" t="s">
        <v>79</v>
      </c>
      <c r="AY136" s="194" t="s">
        <v>115</v>
      </c>
      <c r="BE136" s="262">
        <f t="shared" si="4"/>
        <v>0</v>
      </c>
      <c r="BF136" s="262">
        <f t="shared" si="5"/>
        <v>0</v>
      </c>
      <c r="BG136" s="262">
        <f t="shared" si="6"/>
        <v>0</v>
      </c>
      <c r="BH136" s="262">
        <f t="shared" si="7"/>
        <v>0</v>
      </c>
      <c r="BI136" s="262">
        <f t="shared" si="8"/>
        <v>0</v>
      </c>
      <c r="BJ136" s="194" t="s">
        <v>79</v>
      </c>
      <c r="BK136" s="178">
        <f t="shared" si="9"/>
        <v>0</v>
      </c>
      <c r="BL136" s="194" t="s">
        <v>123</v>
      </c>
      <c r="BM136" s="261" t="s">
        <v>278</v>
      </c>
    </row>
    <row r="137" spans="2:65" s="177" customFormat="1" ht="24.2" customHeight="1">
      <c r="B137" s="259"/>
      <c r="C137" s="278" t="s">
        <v>279</v>
      </c>
      <c r="D137" s="278" t="s">
        <v>119</v>
      </c>
      <c r="E137" s="279" t="s">
        <v>143</v>
      </c>
      <c r="F137" s="280" t="s">
        <v>280</v>
      </c>
      <c r="G137" s="281" t="s">
        <v>139</v>
      </c>
      <c r="H137" s="282">
        <v>656</v>
      </c>
      <c r="I137" s="269">
        <v>0</v>
      </c>
      <c r="J137" s="269">
        <f t="shared" si="0"/>
        <v>0</v>
      </c>
      <c r="K137" s="260"/>
      <c r="L137" s="156"/>
      <c r="M137" s="166" t="s">
        <v>1</v>
      </c>
      <c r="N137" s="167" t="s">
        <v>37</v>
      </c>
      <c r="O137" s="168">
        <v>1.7000000000000001E-2</v>
      </c>
      <c r="P137" s="168">
        <f t="shared" si="1"/>
        <v>11.152000000000001</v>
      </c>
      <c r="Q137" s="168">
        <v>0</v>
      </c>
      <c r="R137" s="168">
        <f t="shared" si="2"/>
        <v>0</v>
      </c>
      <c r="S137" s="168">
        <v>0</v>
      </c>
      <c r="T137" s="169">
        <f t="shared" si="3"/>
        <v>0</v>
      </c>
      <c r="AR137" s="261" t="s">
        <v>123</v>
      </c>
      <c r="AT137" s="261" t="s">
        <v>119</v>
      </c>
      <c r="AU137" s="261" t="s">
        <v>79</v>
      </c>
      <c r="AY137" s="194" t="s">
        <v>115</v>
      </c>
      <c r="BE137" s="262">
        <f t="shared" si="4"/>
        <v>0</v>
      </c>
      <c r="BF137" s="262">
        <f t="shared" si="5"/>
        <v>0</v>
      </c>
      <c r="BG137" s="262">
        <f t="shared" si="6"/>
        <v>0</v>
      </c>
      <c r="BH137" s="262">
        <f t="shared" si="7"/>
        <v>0</v>
      </c>
      <c r="BI137" s="262">
        <f t="shared" si="8"/>
        <v>0</v>
      </c>
      <c r="BJ137" s="194" t="s">
        <v>79</v>
      </c>
      <c r="BK137" s="178">
        <f t="shared" si="9"/>
        <v>0</v>
      </c>
      <c r="BL137" s="194" t="s">
        <v>123</v>
      </c>
      <c r="BM137" s="261" t="s">
        <v>281</v>
      </c>
    </row>
    <row r="138" spans="2:65" s="177" customFormat="1" ht="21.75" customHeight="1">
      <c r="B138" s="259"/>
      <c r="C138" s="278" t="s">
        <v>282</v>
      </c>
      <c r="D138" s="278" t="s">
        <v>119</v>
      </c>
      <c r="E138" s="279" t="s">
        <v>144</v>
      </c>
      <c r="F138" s="280" t="s">
        <v>145</v>
      </c>
      <c r="G138" s="281" t="s">
        <v>146</v>
      </c>
      <c r="H138" s="282">
        <v>328</v>
      </c>
      <c r="I138" s="269">
        <v>0</v>
      </c>
      <c r="J138" s="269">
        <f t="shared" si="0"/>
        <v>0</v>
      </c>
      <c r="K138" s="260"/>
      <c r="L138" s="156"/>
      <c r="M138" s="166" t="s">
        <v>1</v>
      </c>
      <c r="N138" s="167" t="s">
        <v>37</v>
      </c>
      <c r="O138" s="168">
        <v>1.5840000000000001</v>
      </c>
      <c r="P138" s="168">
        <f t="shared" si="1"/>
        <v>519.55200000000002</v>
      </c>
      <c r="Q138" s="168">
        <v>0</v>
      </c>
      <c r="R138" s="168">
        <f t="shared" si="2"/>
        <v>0</v>
      </c>
      <c r="S138" s="168">
        <v>0</v>
      </c>
      <c r="T138" s="169">
        <f t="shared" si="3"/>
        <v>0</v>
      </c>
      <c r="AR138" s="261" t="s">
        <v>123</v>
      </c>
      <c r="AT138" s="261" t="s">
        <v>119</v>
      </c>
      <c r="AU138" s="261" t="s">
        <v>79</v>
      </c>
      <c r="AY138" s="194" t="s">
        <v>115</v>
      </c>
      <c r="BE138" s="262">
        <f t="shared" si="4"/>
        <v>0</v>
      </c>
      <c r="BF138" s="262">
        <f t="shared" si="5"/>
        <v>0</v>
      </c>
      <c r="BG138" s="262">
        <f t="shared" si="6"/>
        <v>0</v>
      </c>
      <c r="BH138" s="262">
        <f t="shared" si="7"/>
        <v>0</v>
      </c>
      <c r="BI138" s="262">
        <f t="shared" si="8"/>
        <v>0</v>
      </c>
      <c r="BJ138" s="194" t="s">
        <v>79</v>
      </c>
      <c r="BK138" s="178">
        <f t="shared" si="9"/>
        <v>0</v>
      </c>
      <c r="BL138" s="194" t="s">
        <v>123</v>
      </c>
      <c r="BM138" s="261" t="s">
        <v>283</v>
      </c>
    </row>
    <row r="139" spans="2:65" s="177" customFormat="1" ht="37.9" customHeight="1">
      <c r="B139" s="259"/>
      <c r="C139" s="278" t="s">
        <v>284</v>
      </c>
      <c r="D139" s="278" t="s">
        <v>119</v>
      </c>
      <c r="E139" s="279" t="s">
        <v>147</v>
      </c>
      <c r="F139" s="280" t="s">
        <v>148</v>
      </c>
      <c r="G139" s="281" t="s">
        <v>146</v>
      </c>
      <c r="H139" s="282">
        <v>328</v>
      </c>
      <c r="I139" s="269">
        <v>0</v>
      </c>
      <c r="J139" s="269">
        <f t="shared" si="0"/>
        <v>0</v>
      </c>
      <c r="K139" s="260"/>
      <c r="L139" s="156"/>
      <c r="M139" s="166" t="s">
        <v>1</v>
      </c>
      <c r="N139" s="167" t="s">
        <v>37</v>
      </c>
      <c r="O139" s="168">
        <v>0.157</v>
      </c>
      <c r="P139" s="168">
        <f t="shared" si="1"/>
        <v>51.496000000000002</v>
      </c>
      <c r="Q139" s="168">
        <v>0</v>
      </c>
      <c r="R139" s="168">
        <f t="shared" si="2"/>
        <v>0</v>
      </c>
      <c r="S139" s="168">
        <v>0</v>
      </c>
      <c r="T139" s="169">
        <f t="shared" si="3"/>
        <v>0</v>
      </c>
      <c r="AR139" s="261" t="s">
        <v>123</v>
      </c>
      <c r="AT139" s="261" t="s">
        <v>119</v>
      </c>
      <c r="AU139" s="261" t="s">
        <v>79</v>
      </c>
      <c r="AY139" s="194" t="s">
        <v>115</v>
      </c>
      <c r="BE139" s="262">
        <f t="shared" si="4"/>
        <v>0</v>
      </c>
      <c r="BF139" s="262">
        <f t="shared" si="5"/>
        <v>0</v>
      </c>
      <c r="BG139" s="262">
        <f t="shared" si="6"/>
        <v>0</v>
      </c>
      <c r="BH139" s="262">
        <f t="shared" si="7"/>
        <v>0</v>
      </c>
      <c r="BI139" s="262">
        <f t="shared" si="8"/>
        <v>0</v>
      </c>
      <c r="BJ139" s="194" t="s">
        <v>79</v>
      </c>
      <c r="BK139" s="178">
        <f t="shared" si="9"/>
        <v>0</v>
      </c>
      <c r="BL139" s="194" t="s">
        <v>123</v>
      </c>
      <c r="BM139" s="261" t="s">
        <v>285</v>
      </c>
    </row>
    <row r="140" spans="2:65" s="177" customFormat="1" ht="24.2" customHeight="1">
      <c r="B140" s="259"/>
      <c r="C140" s="278" t="s">
        <v>286</v>
      </c>
      <c r="D140" s="278" t="s">
        <v>119</v>
      </c>
      <c r="E140" s="279" t="s">
        <v>149</v>
      </c>
      <c r="F140" s="280" t="s">
        <v>150</v>
      </c>
      <c r="G140" s="281" t="s">
        <v>139</v>
      </c>
      <c r="H140" s="282">
        <v>656</v>
      </c>
      <c r="I140" s="269">
        <v>0</v>
      </c>
      <c r="J140" s="269">
        <f t="shared" si="0"/>
        <v>0</v>
      </c>
      <c r="K140" s="260"/>
      <c r="L140" s="156"/>
      <c r="M140" s="166" t="s">
        <v>1</v>
      </c>
      <c r="N140" s="167" t="s">
        <v>37</v>
      </c>
      <c r="O140" s="168">
        <v>7.3999999999999996E-2</v>
      </c>
      <c r="P140" s="168">
        <f t="shared" si="1"/>
        <v>48.543999999999997</v>
      </c>
      <c r="Q140" s="168">
        <v>0</v>
      </c>
      <c r="R140" s="168">
        <f t="shared" si="2"/>
        <v>0</v>
      </c>
      <c r="S140" s="168">
        <v>0</v>
      </c>
      <c r="T140" s="169">
        <f t="shared" si="3"/>
        <v>0</v>
      </c>
      <c r="AR140" s="261" t="s">
        <v>123</v>
      </c>
      <c r="AT140" s="261" t="s">
        <v>119</v>
      </c>
      <c r="AU140" s="261" t="s">
        <v>79</v>
      </c>
      <c r="AY140" s="194" t="s">
        <v>115</v>
      </c>
      <c r="BE140" s="262">
        <f t="shared" si="4"/>
        <v>0</v>
      </c>
      <c r="BF140" s="262">
        <f t="shared" si="5"/>
        <v>0</v>
      </c>
      <c r="BG140" s="262">
        <f t="shared" si="6"/>
        <v>0</v>
      </c>
      <c r="BH140" s="262">
        <f t="shared" si="7"/>
        <v>0</v>
      </c>
      <c r="BI140" s="262">
        <f t="shared" si="8"/>
        <v>0</v>
      </c>
      <c r="BJ140" s="194" t="s">
        <v>79</v>
      </c>
      <c r="BK140" s="178">
        <f t="shared" si="9"/>
        <v>0</v>
      </c>
      <c r="BL140" s="194" t="s">
        <v>123</v>
      </c>
      <c r="BM140" s="261" t="s">
        <v>287</v>
      </c>
    </row>
    <row r="141" spans="2:65" s="177" customFormat="1" ht="49.15" customHeight="1">
      <c r="B141" s="259"/>
      <c r="C141" s="278" t="s">
        <v>288</v>
      </c>
      <c r="D141" s="278" t="s">
        <v>119</v>
      </c>
      <c r="E141" s="279" t="s">
        <v>151</v>
      </c>
      <c r="F141" s="280" t="s">
        <v>289</v>
      </c>
      <c r="G141" s="281" t="s">
        <v>139</v>
      </c>
      <c r="H141" s="282">
        <v>656</v>
      </c>
      <c r="I141" s="269">
        <v>0</v>
      </c>
      <c r="J141" s="269">
        <f t="shared" si="0"/>
        <v>0</v>
      </c>
      <c r="K141" s="260"/>
      <c r="L141" s="156"/>
      <c r="M141" s="166" t="s">
        <v>1</v>
      </c>
      <c r="N141" s="167" t="s">
        <v>37</v>
      </c>
      <c r="O141" s="168">
        <v>0.16</v>
      </c>
      <c r="P141" s="168">
        <f t="shared" si="1"/>
        <v>104.96000000000001</v>
      </c>
      <c r="Q141" s="168">
        <v>0</v>
      </c>
      <c r="R141" s="168">
        <f t="shared" si="2"/>
        <v>0</v>
      </c>
      <c r="S141" s="168">
        <v>0</v>
      </c>
      <c r="T141" s="169">
        <f t="shared" si="3"/>
        <v>0</v>
      </c>
      <c r="AR141" s="261" t="s">
        <v>123</v>
      </c>
      <c r="AT141" s="261" t="s">
        <v>119</v>
      </c>
      <c r="AU141" s="261" t="s">
        <v>79</v>
      </c>
      <c r="AY141" s="194" t="s">
        <v>115</v>
      </c>
      <c r="BE141" s="262">
        <f t="shared" si="4"/>
        <v>0</v>
      </c>
      <c r="BF141" s="262">
        <f t="shared" si="5"/>
        <v>0</v>
      </c>
      <c r="BG141" s="262">
        <f t="shared" si="6"/>
        <v>0</v>
      </c>
      <c r="BH141" s="262">
        <f t="shared" si="7"/>
        <v>0</v>
      </c>
      <c r="BI141" s="262">
        <f t="shared" si="8"/>
        <v>0</v>
      </c>
      <c r="BJ141" s="194" t="s">
        <v>79</v>
      </c>
      <c r="BK141" s="178">
        <f t="shared" si="9"/>
        <v>0</v>
      </c>
      <c r="BL141" s="194" t="s">
        <v>123</v>
      </c>
      <c r="BM141" s="261" t="s">
        <v>290</v>
      </c>
    </row>
    <row r="142" spans="2:65" s="177" customFormat="1" ht="24.2" customHeight="1">
      <c r="B142" s="259"/>
      <c r="C142" s="278" t="s">
        <v>291</v>
      </c>
      <c r="D142" s="278" t="s">
        <v>119</v>
      </c>
      <c r="E142" s="279" t="s">
        <v>152</v>
      </c>
      <c r="F142" s="280" t="s">
        <v>153</v>
      </c>
      <c r="G142" s="281" t="s">
        <v>154</v>
      </c>
      <c r="H142" s="282">
        <v>70</v>
      </c>
      <c r="I142" s="269">
        <v>0</v>
      </c>
      <c r="J142" s="269">
        <f t="shared" si="0"/>
        <v>0</v>
      </c>
      <c r="K142" s="260"/>
      <c r="L142" s="156"/>
      <c r="M142" s="166" t="s">
        <v>1</v>
      </c>
      <c r="N142" s="167" t="s">
        <v>37</v>
      </c>
      <c r="O142" s="168">
        <v>0.68200000000000005</v>
      </c>
      <c r="P142" s="168">
        <f t="shared" si="1"/>
        <v>47.74</v>
      </c>
      <c r="Q142" s="168">
        <v>3.3360000000000001E-2</v>
      </c>
      <c r="R142" s="168">
        <f t="shared" si="2"/>
        <v>2.3351999999999999</v>
      </c>
      <c r="S142" s="168">
        <v>0</v>
      </c>
      <c r="T142" s="169">
        <f t="shared" si="3"/>
        <v>0</v>
      </c>
      <c r="AR142" s="261" t="s">
        <v>123</v>
      </c>
      <c r="AT142" s="261" t="s">
        <v>119</v>
      </c>
      <c r="AU142" s="261" t="s">
        <v>79</v>
      </c>
      <c r="AY142" s="194" t="s">
        <v>115</v>
      </c>
      <c r="BE142" s="262">
        <f t="shared" si="4"/>
        <v>0</v>
      </c>
      <c r="BF142" s="262">
        <f t="shared" si="5"/>
        <v>0</v>
      </c>
      <c r="BG142" s="262">
        <f t="shared" si="6"/>
        <v>0</v>
      </c>
      <c r="BH142" s="262">
        <f t="shared" si="7"/>
        <v>0</v>
      </c>
      <c r="BI142" s="262">
        <f t="shared" si="8"/>
        <v>0</v>
      </c>
      <c r="BJ142" s="194" t="s">
        <v>79</v>
      </c>
      <c r="BK142" s="178">
        <f t="shared" si="9"/>
        <v>0</v>
      </c>
      <c r="BL142" s="194" t="s">
        <v>123</v>
      </c>
      <c r="BM142" s="261" t="s">
        <v>292</v>
      </c>
    </row>
    <row r="143" spans="2:65" s="177" customFormat="1" ht="24.2" customHeight="1">
      <c r="B143" s="259"/>
      <c r="C143" s="278" t="s">
        <v>293</v>
      </c>
      <c r="D143" s="278" t="s">
        <v>119</v>
      </c>
      <c r="E143" s="279" t="s">
        <v>160</v>
      </c>
      <c r="F143" s="280" t="s">
        <v>161</v>
      </c>
      <c r="G143" s="281" t="s">
        <v>154</v>
      </c>
      <c r="H143" s="282">
        <v>70</v>
      </c>
      <c r="I143" s="269">
        <v>0</v>
      </c>
      <c r="J143" s="269">
        <f t="shared" si="0"/>
        <v>0</v>
      </c>
      <c r="K143" s="260"/>
      <c r="L143" s="156"/>
      <c r="M143" s="166" t="s">
        <v>1</v>
      </c>
      <c r="N143" s="167" t="s">
        <v>37</v>
      </c>
      <c r="O143" s="168">
        <v>7.2530000000000001</v>
      </c>
      <c r="P143" s="168">
        <f t="shared" si="1"/>
        <v>507.71000000000004</v>
      </c>
      <c r="Q143" s="168">
        <v>4.0000000000000002E-4</v>
      </c>
      <c r="R143" s="168">
        <f t="shared" si="2"/>
        <v>2.8000000000000001E-2</v>
      </c>
      <c r="S143" s="168">
        <v>0</v>
      </c>
      <c r="T143" s="169">
        <f t="shared" si="3"/>
        <v>0</v>
      </c>
      <c r="AR143" s="261" t="s">
        <v>123</v>
      </c>
      <c r="AT143" s="261" t="s">
        <v>119</v>
      </c>
      <c r="AU143" s="261" t="s">
        <v>79</v>
      </c>
      <c r="AY143" s="194" t="s">
        <v>115</v>
      </c>
      <c r="BE143" s="262">
        <f t="shared" si="4"/>
        <v>0</v>
      </c>
      <c r="BF143" s="262">
        <f t="shared" si="5"/>
        <v>0</v>
      </c>
      <c r="BG143" s="262">
        <f t="shared" si="6"/>
        <v>0</v>
      </c>
      <c r="BH143" s="262">
        <f t="shared" si="7"/>
        <v>0</v>
      </c>
      <c r="BI143" s="262">
        <f t="shared" si="8"/>
        <v>0</v>
      </c>
      <c r="BJ143" s="194" t="s">
        <v>79</v>
      </c>
      <c r="BK143" s="178">
        <f t="shared" si="9"/>
        <v>0</v>
      </c>
      <c r="BL143" s="194" t="s">
        <v>123</v>
      </c>
      <c r="BM143" s="261" t="s">
        <v>294</v>
      </c>
    </row>
    <row r="144" spans="2:65" s="177" customFormat="1" ht="16.5" customHeight="1">
      <c r="B144" s="259"/>
      <c r="C144" s="278" t="s">
        <v>295</v>
      </c>
      <c r="D144" s="278" t="s">
        <v>119</v>
      </c>
      <c r="E144" s="279" t="s">
        <v>155</v>
      </c>
      <c r="F144" s="280" t="s">
        <v>156</v>
      </c>
      <c r="G144" s="281" t="s">
        <v>154</v>
      </c>
      <c r="H144" s="282">
        <v>70</v>
      </c>
      <c r="I144" s="269">
        <v>0</v>
      </c>
      <c r="J144" s="269">
        <f t="shared" si="0"/>
        <v>0</v>
      </c>
      <c r="K144" s="260"/>
      <c r="L144" s="156"/>
      <c r="M144" s="166" t="s">
        <v>1</v>
      </c>
      <c r="N144" s="167" t="s">
        <v>37</v>
      </c>
      <c r="O144" s="168">
        <v>1.0580000000000001</v>
      </c>
      <c r="P144" s="168">
        <f t="shared" si="1"/>
        <v>74.06</v>
      </c>
      <c r="Q144" s="168">
        <v>0</v>
      </c>
      <c r="R144" s="168">
        <f t="shared" si="2"/>
        <v>0</v>
      </c>
      <c r="S144" s="168">
        <v>0</v>
      </c>
      <c r="T144" s="169">
        <f t="shared" si="3"/>
        <v>0</v>
      </c>
      <c r="AR144" s="261" t="s">
        <v>123</v>
      </c>
      <c r="AT144" s="261" t="s">
        <v>119</v>
      </c>
      <c r="AU144" s="261" t="s">
        <v>79</v>
      </c>
      <c r="AY144" s="194" t="s">
        <v>115</v>
      </c>
      <c r="BE144" s="262">
        <f t="shared" si="4"/>
        <v>0</v>
      </c>
      <c r="BF144" s="262">
        <f t="shared" si="5"/>
        <v>0</v>
      </c>
      <c r="BG144" s="262">
        <f t="shared" si="6"/>
        <v>0</v>
      </c>
      <c r="BH144" s="262">
        <f t="shared" si="7"/>
        <v>0</v>
      </c>
      <c r="BI144" s="262">
        <f t="shared" si="8"/>
        <v>0</v>
      </c>
      <c r="BJ144" s="194" t="s">
        <v>79</v>
      </c>
      <c r="BK144" s="178">
        <f t="shared" si="9"/>
        <v>0</v>
      </c>
      <c r="BL144" s="194" t="s">
        <v>123</v>
      </c>
      <c r="BM144" s="261" t="s">
        <v>296</v>
      </c>
    </row>
    <row r="145" spans="2:65" s="177" customFormat="1" ht="16.5" customHeight="1">
      <c r="B145" s="259"/>
      <c r="C145" s="278" t="s">
        <v>297</v>
      </c>
      <c r="D145" s="278" t="s">
        <v>119</v>
      </c>
      <c r="E145" s="279" t="s">
        <v>164</v>
      </c>
      <c r="F145" s="280" t="s">
        <v>165</v>
      </c>
      <c r="G145" s="281" t="s">
        <v>154</v>
      </c>
      <c r="H145" s="282">
        <v>280</v>
      </c>
      <c r="I145" s="269">
        <v>0</v>
      </c>
      <c r="J145" s="269">
        <f t="shared" si="0"/>
        <v>0</v>
      </c>
      <c r="K145" s="260"/>
      <c r="L145" s="156"/>
      <c r="M145" s="166" t="s">
        <v>1</v>
      </c>
      <c r="N145" s="167" t="s">
        <v>37</v>
      </c>
      <c r="O145" s="168">
        <v>0.76500000000000001</v>
      </c>
      <c r="P145" s="168">
        <f t="shared" si="1"/>
        <v>214.20000000000002</v>
      </c>
      <c r="Q145" s="168">
        <v>0</v>
      </c>
      <c r="R145" s="168">
        <f t="shared" si="2"/>
        <v>0</v>
      </c>
      <c r="S145" s="168">
        <v>0</v>
      </c>
      <c r="T145" s="169">
        <f t="shared" si="3"/>
        <v>0</v>
      </c>
      <c r="AR145" s="261" t="s">
        <v>123</v>
      </c>
      <c r="AT145" s="261" t="s">
        <v>119</v>
      </c>
      <c r="AU145" s="261" t="s">
        <v>79</v>
      </c>
      <c r="AY145" s="194" t="s">
        <v>115</v>
      </c>
      <c r="BE145" s="262">
        <f t="shared" si="4"/>
        <v>0</v>
      </c>
      <c r="BF145" s="262">
        <f t="shared" si="5"/>
        <v>0</v>
      </c>
      <c r="BG145" s="262">
        <f t="shared" si="6"/>
        <v>0</v>
      </c>
      <c r="BH145" s="262">
        <f t="shared" si="7"/>
        <v>0</v>
      </c>
      <c r="BI145" s="262">
        <f t="shared" si="8"/>
        <v>0</v>
      </c>
      <c r="BJ145" s="194" t="s">
        <v>79</v>
      </c>
      <c r="BK145" s="178">
        <f t="shared" si="9"/>
        <v>0</v>
      </c>
      <c r="BL145" s="194" t="s">
        <v>123</v>
      </c>
      <c r="BM145" s="261" t="s">
        <v>298</v>
      </c>
    </row>
    <row r="146" spans="2:65" s="177" customFormat="1" ht="33" customHeight="1">
      <c r="B146" s="259"/>
      <c r="C146" s="278" t="s">
        <v>299</v>
      </c>
      <c r="D146" s="278" t="s">
        <v>119</v>
      </c>
      <c r="E146" s="279" t="s">
        <v>162</v>
      </c>
      <c r="F146" s="280" t="s">
        <v>163</v>
      </c>
      <c r="G146" s="281" t="s">
        <v>132</v>
      </c>
      <c r="H146" s="282">
        <v>393.6</v>
      </c>
      <c r="I146" s="269">
        <v>0</v>
      </c>
      <c r="J146" s="269">
        <f t="shared" si="0"/>
        <v>0</v>
      </c>
      <c r="K146" s="260"/>
      <c r="L146" s="156"/>
      <c r="M146" s="166" t="s">
        <v>1</v>
      </c>
      <c r="N146" s="167" t="s">
        <v>37</v>
      </c>
      <c r="O146" s="168">
        <v>0.16400000000000001</v>
      </c>
      <c r="P146" s="168">
        <f t="shared" si="1"/>
        <v>64.55040000000001</v>
      </c>
      <c r="Q146" s="168">
        <v>2.2519999999999998</v>
      </c>
      <c r="R146" s="168">
        <f t="shared" si="2"/>
        <v>886.38720000000001</v>
      </c>
      <c r="S146" s="168">
        <v>0</v>
      </c>
      <c r="T146" s="169">
        <f t="shared" si="3"/>
        <v>0</v>
      </c>
      <c r="AR146" s="261" t="s">
        <v>123</v>
      </c>
      <c r="AT146" s="261" t="s">
        <v>119</v>
      </c>
      <c r="AU146" s="261" t="s">
        <v>79</v>
      </c>
      <c r="AY146" s="194" t="s">
        <v>115</v>
      </c>
      <c r="BE146" s="262">
        <f t="shared" si="4"/>
        <v>0</v>
      </c>
      <c r="BF146" s="262">
        <f t="shared" si="5"/>
        <v>0</v>
      </c>
      <c r="BG146" s="262">
        <f t="shared" si="6"/>
        <v>0</v>
      </c>
      <c r="BH146" s="262">
        <f t="shared" si="7"/>
        <v>0</v>
      </c>
      <c r="BI146" s="262">
        <f t="shared" si="8"/>
        <v>0</v>
      </c>
      <c r="BJ146" s="194" t="s">
        <v>79</v>
      </c>
      <c r="BK146" s="178">
        <f t="shared" si="9"/>
        <v>0</v>
      </c>
      <c r="BL146" s="194" t="s">
        <v>123</v>
      </c>
      <c r="BM146" s="261" t="s">
        <v>300</v>
      </c>
    </row>
    <row r="147" spans="2:65" s="163" customFormat="1" ht="22.9" customHeight="1">
      <c r="B147" s="161"/>
      <c r="C147" s="283"/>
      <c r="D147" s="284" t="s">
        <v>70</v>
      </c>
      <c r="E147" s="285" t="s">
        <v>140</v>
      </c>
      <c r="F147" s="285" t="s">
        <v>166</v>
      </c>
      <c r="G147" s="283"/>
      <c r="H147" s="286"/>
      <c r="I147" s="266"/>
      <c r="J147" s="268">
        <f>BK147</f>
        <v>0</v>
      </c>
      <c r="L147" s="161"/>
      <c r="M147" s="162"/>
      <c r="P147" s="164">
        <f>SUM(P148:P157)</f>
        <v>2290.9904040000001</v>
      </c>
      <c r="R147" s="164">
        <f>SUM(R148:R157)</f>
        <v>28.728000000000002</v>
      </c>
      <c r="T147" s="165">
        <f>SUM(T148:T157)</f>
        <v>33.79712</v>
      </c>
      <c r="AR147" s="254" t="s">
        <v>77</v>
      </c>
      <c r="AT147" s="256" t="s">
        <v>70</v>
      </c>
      <c r="AU147" s="256" t="s">
        <v>77</v>
      </c>
      <c r="AY147" s="254" t="s">
        <v>115</v>
      </c>
      <c r="BK147" s="257">
        <f>SUM(BK148:BK157)</f>
        <v>0</v>
      </c>
    </row>
    <row r="148" spans="2:65" s="177" customFormat="1" ht="24.2" customHeight="1">
      <c r="B148" s="259"/>
      <c r="C148" s="278" t="s">
        <v>7</v>
      </c>
      <c r="D148" s="278" t="s">
        <v>119</v>
      </c>
      <c r="E148" s="279" t="s">
        <v>167</v>
      </c>
      <c r="F148" s="280" t="s">
        <v>168</v>
      </c>
      <c r="G148" s="281" t="s">
        <v>154</v>
      </c>
      <c r="H148" s="282">
        <v>180</v>
      </c>
      <c r="I148" s="269">
        <v>0</v>
      </c>
      <c r="J148" s="269">
        <f t="shared" ref="J148:J157" si="10">ROUND(I148*H148,3)</f>
        <v>0</v>
      </c>
      <c r="K148" s="260"/>
      <c r="L148" s="156"/>
      <c r="M148" s="166" t="s">
        <v>1</v>
      </c>
      <c r="N148" s="167" t="s">
        <v>37</v>
      </c>
      <c r="O148" s="168">
        <v>0.11600000000000001</v>
      </c>
      <c r="P148" s="168">
        <f t="shared" ref="P148:P157" si="11">O148*H148</f>
        <v>20.880000000000003</v>
      </c>
      <c r="Q148" s="168">
        <v>0</v>
      </c>
      <c r="R148" s="168">
        <f t="shared" ref="R148:R157" si="12">Q148*H148</f>
        <v>0</v>
      </c>
      <c r="S148" s="168">
        <v>0</v>
      </c>
      <c r="T148" s="169">
        <f t="shared" ref="T148:T157" si="13">S148*H148</f>
        <v>0</v>
      </c>
      <c r="AR148" s="261" t="s">
        <v>123</v>
      </c>
      <c r="AT148" s="261" t="s">
        <v>119</v>
      </c>
      <c r="AU148" s="261" t="s">
        <v>79</v>
      </c>
      <c r="AY148" s="194" t="s">
        <v>115</v>
      </c>
      <c r="BE148" s="262">
        <f t="shared" ref="BE148:BE157" si="14">IF(N148="základná",J148,0)</f>
        <v>0</v>
      </c>
      <c r="BF148" s="262">
        <f t="shared" ref="BF148:BF157" si="15">IF(N148="znížená",J148,0)</f>
        <v>0</v>
      </c>
      <c r="BG148" s="262">
        <f t="shared" ref="BG148:BG157" si="16">IF(N148="zákl. prenesená",J148,0)</f>
        <v>0</v>
      </c>
      <c r="BH148" s="262">
        <f t="shared" ref="BH148:BH157" si="17">IF(N148="zníž. prenesená",J148,0)</f>
        <v>0</v>
      </c>
      <c r="BI148" s="262">
        <f t="shared" ref="BI148:BI157" si="18">IF(N148="nulová",J148,0)</f>
        <v>0</v>
      </c>
      <c r="BJ148" s="194" t="s">
        <v>79</v>
      </c>
      <c r="BK148" s="178">
        <f t="shared" ref="BK148:BK157" si="19">ROUND(I148*H148,3)</f>
        <v>0</v>
      </c>
      <c r="BL148" s="194" t="s">
        <v>123</v>
      </c>
      <c r="BM148" s="261" t="s">
        <v>301</v>
      </c>
    </row>
    <row r="149" spans="2:65" s="177" customFormat="1" ht="24.2" customHeight="1">
      <c r="B149" s="259"/>
      <c r="C149" s="278" t="s">
        <v>302</v>
      </c>
      <c r="D149" s="278" t="s">
        <v>119</v>
      </c>
      <c r="E149" s="279" t="s">
        <v>169</v>
      </c>
      <c r="F149" s="280" t="s">
        <v>170</v>
      </c>
      <c r="G149" s="281" t="s">
        <v>154</v>
      </c>
      <c r="H149" s="282">
        <v>180</v>
      </c>
      <c r="I149" s="269">
        <v>0</v>
      </c>
      <c r="J149" s="269">
        <f t="shared" si="10"/>
        <v>0</v>
      </c>
      <c r="K149" s="260"/>
      <c r="L149" s="156"/>
      <c r="M149" s="166" t="s">
        <v>1</v>
      </c>
      <c r="N149" s="167" t="s">
        <v>37</v>
      </c>
      <c r="O149" s="168">
        <v>0.11600000000000001</v>
      </c>
      <c r="P149" s="168">
        <f t="shared" si="11"/>
        <v>20.880000000000003</v>
      </c>
      <c r="Q149" s="168">
        <v>0</v>
      </c>
      <c r="R149" s="168">
        <f t="shared" si="12"/>
        <v>0</v>
      </c>
      <c r="S149" s="168">
        <v>0</v>
      </c>
      <c r="T149" s="169">
        <f t="shared" si="13"/>
        <v>0</v>
      </c>
      <c r="AR149" s="261" t="s">
        <v>123</v>
      </c>
      <c r="AT149" s="261" t="s">
        <v>119</v>
      </c>
      <c r="AU149" s="261" t="s">
        <v>79</v>
      </c>
      <c r="AY149" s="194" t="s">
        <v>115</v>
      </c>
      <c r="BE149" s="262">
        <f t="shared" si="14"/>
        <v>0</v>
      </c>
      <c r="BF149" s="262">
        <f t="shared" si="15"/>
        <v>0</v>
      </c>
      <c r="BG149" s="262">
        <f t="shared" si="16"/>
        <v>0</v>
      </c>
      <c r="BH149" s="262">
        <f t="shared" si="17"/>
        <v>0</v>
      </c>
      <c r="BI149" s="262">
        <f t="shared" si="18"/>
        <v>0</v>
      </c>
      <c r="BJ149" s="194" t="s">
        <v>79</v>
      </c>
      <c r="BK149" s="178">
        <f t="shared" si="19"/>
        <v>0</v>
      </c>
      <c r="BL149" s="194" t="s">
        <v>123</v>
      </c>
      <c r="BM149" s="261" t="s">
        <v>303</v>
      </c>
    </row>
    <row r="150" spans="2:65" s="177" customFormat="1" ht="24.2" customHeight="1">
      <c r="B150" s="259"/>
      <c r="C150" s="287" t="s">
        <v>304</v>
      </c>
      <c r="D150" s="287" t="s">
        <v>171</v>
      </c>
      <c r="E150" s="288" t="s">
        <v>172</v>
      </c>
      <c r="F150" s="289" t="s">
        <v>305</v>
      </c>
      <c r="G150" s="290" t="s">
        <v>154</v>
      </c>
      <c r="H150" s="291">
        <v>2520</v>
      </c>
      <c r="I150" s="270">
        <v>0</v>
      </c>
      <c r="J150" s="270">
        <f t="shared" si="10"/>
        <v>0</v>
      </c>
      <c r="K150" s="263"/>
      <c r="L150" s="170"/>
      <c r="M150" s="171" t="s">
        <v>1</v>
      </c>
      <c r="N150" s="172" t="s">
        <v>37</v>
      </c>
      <c r="O150" s="168">
        <v>0</v>
      </c>
      <c r="P150" s="168">
        <f t="shared" si="11"/>
        <v>0</v>
      </c>
      <c r="Q150" s="168">
        <v>1.14E-2</v>
      </c>
      <c r="R150" s="168">
        <f t="shared" si="12"/>
        <v>28.728000000000002</v>
      </c>
      <c r="S150" s="168">
        <v>0</v>
      </c>
      <c r="T150" s="169">
        <f t="shared" si="13"/>
        <v>0</v>
      </c>
      <c r="AR150" s="261" t="s">
        <v>137</v>
      </c>
      <c r="AT150" s="261" t="s">
        <v>171</v>
      </c>
      <c r="AU150" s="261" t="s">
        <v>79</v>
      </c>
      <c r="AY150" s="194" t="s">
        <v>115</v>
      </c>
      <c r="BE150" s="262">
        <f t="shared" si="14"/>
        <v>0</v>
      </c>
      <c r="BF150" s="262">
        <f t="shared" si="15"/>
        <v>0</v>
      </c>
      <c r="BG150" s="262">
        <f t="shared" si="16"/>
        <v>0</v>
      </c>
      <c r="BH150" s="262">
        <f t="shared" si="17"/>
        <v>0</v>
      </c>
      <c r="BI150" s="262">
        <f t="shared" si="18"/>
        <v>0</v>
      </c>
      <c r="BJ150" s="194" t="s">
        <v>79</v>
      </c>
      <c r="BK150" s="178">
        <f t="shared" si="19"/>
        <v>0</v>
      </c>
      <c r="BL150" s="194" t="s">
        <v>123</v>
      </c>
      <c r="BM150" s="261" t="s">
        <v>306</v>
      </c>
    </row>
    <row r="151" spans="2:65" s="177" customFormat="1" ht="21.75" customHeight="1">
      <c r="B151" s="259"/>
      <c r="C151" s="278" t="s">
        <v>307</v>
      </c>
      <c r="D151" s="278" t="s">
        <v>119</v>
      </c>
      <c r="E151" s="279" t="s">
        <v>262</v>
      </c>
      <c r="F151" s="280" t="s">
        <v>308</v>
      </c>
      <c r="G151" s="281" t="s">
        <v>139</v>
      </c>
      <c r="H151" s="282">
        <v>656</v>
      </c>
      <c r="I151" s="269">
        <v>0</v>
      </c>
      <c r="J151" s="269">
        <f t="shared" si="10"/>
        <v>0</v>
      </c>
      <c r="K151" s="260"/>
      <c r="L151" s="156"/>
      <c r="M151" s="166" t="s">
        <v>1</v>
      </c>
      <c r="N151" s="167" t="s">
        <v>37</v>
      </c>
      <c r="O151" s="168">
        <v>0.83299999999999996</v>
      </c>
      <c r="P151" s="168">
        <f t="shared" si="11"/>
        <v>546.44799999999998</v>
      </c>
      <c r="Q151" s="168">
        <v>0</v>
      </c>
      <c r="R151" s="168">
        <f t="shared" si="12"/>
        <v>0</v>
      </c>
      <c r="S151" s="168">
        <v>5.1520000000000003E-2</v>
      </c>
      <c r="T151" s="169">
        <f t="shared" si="13"/>
        <v>33.79712</v>
      </c>
      <c r="AR151" s="261" t="s">
        <v>123</v>
      </c>
      <c r="AT151" s="261" t="s">
        <v>119</v>
      </c>
      <c r="AU151" s="261" t="s">
        <v>79</v>
      </c>
      <c r="AY151" s="194" t="s">
        <v>115</v>
      </c>
      <c r="BE151" s="262">
        <f t="shared" si="14"/>
        <v>0</v>
      </c>
      <c r="BF151" s="262">
        <f t="shared" si="15"/>
        <v>0</v>
      </c>
      <c r="BG151" s="262">
        <f t="shared" si="16"/>
        <v>0</v>
      </c>
      <c r="BH151" s="262">
        <f t="shared" si="17"/>
        <v>0</v>
      </c>
      <c r="BI151" s="262">
        <f t="shared" si="18"/>
        <v>0</v>
      </c>
      <c r="BJ151" s="194" t="s">
        <v>79</v>
      </c>
      <c r="BK151" s="178">
        <f t="shared" si="19"/>
        <v>0</v>
      </c>
      <c r="BL151" s="194" t="s">
        <v>123</v>
      </c>
      <c r="BM151" s="261" t="s">
        <v>309</v>
      </c>
    </row>
    <row r="152" spans="2:65" s="177" customFormat="1" ht="16.5" customHeight="1">
      <c r="B152" s="259"/>
      <c r="C152" s="278" t="s">
        <v>310</v>
      </c>
      <c r="D152" s="278" t="s">
        <v>119</v>
      </c>
      <c r="E152" s="279" t="s">
        <v>181</v>
      </c>
      <c r="F152" s="280" t="s">
        <v>311</v>
      </c>
      <c r="G152" s="281" t="s">
        <v>146</v>
      </c>
      <c r="H152" s="282">
        <v>2253.491</v>
      </c>
      <c r="I152" s="269">
        <v>0</v>
      </c>
      <c r="J152" s="269">
        <f t="shared" si="10"/>
        <v>0</v>
      </c>
      <c r="K152" s="260"/>
      <c r="L152" s="156"/>
      <c r="M152" s="166" t="s">
        <v>1</v>
      </c>
      <c r="N152" s="167" t="s">
        <v>37</v>
      </c>
      <c r="O152" s="168">
        <v>0.14899999999999999</v>
      </c>
      <c r="P152" s="168">
        <f t="shared" si="11"/>
        <v>335.77015899999998</v>
      </c>
      <c r="Q152" s="168">
        <v>0</v>
      </c>
      <c r="R152" s="168">
        <f t="shared" si="12"/>
        <v>0</v>
      </c>
      <c r="S152" s="168">
        <v>0</v>
      </c>
      <c r="T152" s="169">
        <f t="shared" si="13"/>
        <v>0</v>
      </c>
      <c r="AR152" s="261" t="s">
        <v>123</v>
      </c>
      <c r="AT152" s="261" t="s">
        <v>119</v>
      </c>
      <c r="AU152" s="261" t="s">
        <v>79</v>
      </c>
      <c r="AY152" s="194" t="s">
        <v>115</v>
      </c>
      <c r="BE152" s="262">
        <f t="shared" si="14"/>
        <v>0</v>
      </c>
      <c r="BF152" s="262">
        <f t="shared" si="15"/>
        <v>0</v>
      </c>
      <c r="BG152" s="262">
        <f t="shared" si="16"/>
        <v>0</v>
      </c>
      <c r="BH152" s="262">
        <f t="shared" si="17"/>
        <v>0</v>
      </c>
      <c r="BI152" s="262">
        <f t="shared" si="18"/>
        <v>0</v>
      </c>
      <c r="BJ152" s="194" t="s">
        <v>79</v>
      </c>
      <c r="BK152" s="178">
        <f t="shared" si="19"/>
        <v>0</v>
      </c>
      <c r="BL152" s="194" t="s">
        <v>123</v>
      </c>
      <c r="BM152" s="261" t="s">
        <v>312</v>
      </c>
    </row>
    <row r="153" spans="2:65" s="177" customFormat="1" ht="16.5" customHeight="1">
      <c r="B153" s="259"/>
      <c r="C153" s="278" t="s">
        <v>313</v>
      </c>
      <c r="D153" s="278" t="s">
        <v>119</v>
      </c>
      <c r="E153" s="279" t="s">
        <v>260</v>
      </c>
      <c r="F153" s="280" t="s">
        <v>314</v>
      </c>
      <c r="G153" s="281" t="s">
        <v>146</v>
      </c>
      <c r="H153" s="282">
        <v>39.622</v>
      </c>
      <c r="I153" s="269">
        <v>0</v>
      </c>
      <c r="J153" s="269">
        <f t="shared" si="10"/>
        <v>0</v>
      </c>
      <c r="K153" s="260"/>
      <c r="L153" s="156"/>
      <c r="M153" s="166" t="s">
        <v>1</v>
      </c>
      <c r="N153" s="167" t="s">
        <v>37</v>
      </c>
      <c r="O153" s="168">
        <v>0.14899999999999999</v>
      </c>
      <c r="P153" s="168">
        <f t="shared" si="11"/>
        <v>5.9036779999999993</v>
      </c>
      <c r="Q153" s="168">
        <v>0</v>
      </c>
      <c r="R153" s="168">
        <f t="shared" si="12"/>
        <v>0</v>
      </c>
      <c r="S153" s="168">
        <v>0</v>
      </c>
      <c r="T153" s="169">
        <f t="shared" si="13"/>
        <v>0</v>
      </c>
      <c r="AR153" s="261" t="s">
        <v>123</v>
      </c>
      <c r="AT153" s="261" t="s">
        <v>119</v>
      </c>
      <c r="AU153" s="261" t="s">
        <v>79</v>
      </c>
      <c r="AY153" s="194" t="s">
        <v>115</v>
      </c>
      <c r="BE153" s="262">
        <f t="shared" si="14"/>
        <v>0</v>
      </c>
      <c r="BF153" s="262">
        <f t="shared" si="15"/>
        <v>0</v>
      </c>
      <c r="BG153" s="262">
        <f t="shared" si="16"/>
        <v>0</v>
      </c>
      <c r="BH153" s="262">
        <f t="shared" si="17"/>
        <v>0</v>
      </c>
      <c r="BI153" s="262">
        <f t="shared" si="18"/>
        <v>0</v>
      </c>
      <c r="BJ153" s="194" t="s">
        <v>79</v>
      </c>
      <c r="BK153" s="178">
        <f t="shared" si="19"/>
        <v>0</v>
      </c>
      <c r="BL153" s="194" t="s">
        <v>123</v>
      </c>
      <c r="BM153" s="261" t="s">
        <v>315</v>
      </c>
    </row>
    <row r="154" spans="2:65" s="177" customFormat="1" ht="24.2" customHeight="1">
      <c r="B154" s="259"/>
      <c r="C154" s="278" t="s">
        <v>316</v>
      </c>
      <c r="D154" s="278" t="s">
        <v>119</v>
      </c>
      <c r="E154" s="279" t="s">
        <v>173</v>
      </c>
      <c r="F154" s="280" t="s">
        <v>174</v>
      </c>
      <c r="G154" s="281" t="s">
        <v>146</v>
      </c>
      <c r="H154" s="282">
        <v>2253.491</v>
      </c>
      <c r="I154" s="269">
        <v>0</v>
      </c>
      <c r="J154" s="269">
        <f t="shared" si="10"/>
        <v>0</v>
      </c>
      <c r="K154" s="260"/>
      <c r="L154" s="156"/>
      <c r="M154" s="166" t="s">
        <v>1</v>
      </c>
      <c r="N154" s="167" t="s">
        <v>37</v>
      </c>
      <c r="O154" s="168">
        <v>0.29499999999999998</v>
      </c>
      <c r="P154" s="168">
        <f t="shared" si="11"/>
        <v>664.77984499999991</v>
      </c>
      <c r="Q154" s="168">
        <v>0</v>
      </c>
      <c r="R154" s="168">
        <f t="shared" si="12"/>
        <v>0</v>
      </c>
      <c r="S154" s="168">
        <v>0</v>
      </c>
      <c r="T154" s="169">
        <f t="shared" si="13"/>
        <v>0</v>
      </c>
      <c r="AR154" s="261" t="s">
        <v>123</v>
      </c>
      <c r="AT154" s="261" t="s">
        <v>119</v>
      </c>
      <c r="AU154" s="261" t="s">
        <v>79</v>
      </c>
      <c r="AY154" s="194" t="s">
        <v>115</v>
      </c>
      <c r="BE154" s="262">
        <f t="shared" si="14"/>
        <v>0</v>
      </c>
      <c r="BF154" s="262">
        <f t="shared" si="15"/>
        <v>0</v>
      </c>
      <c r="BG154" s="262">
        <f t="shared" si="16"/>
        <v>0</v>
      </c>
      <c r="BH154" s="262">
        <f t="shared" si="17"/>
        <v>0</v>
      </c>
      <c r="BI154" s="262">
        <f t="shared" si="18"/>
        <v>0</v>
      </c>
      <c r="BJ154" s="194" t="s">
        <v>79</v>
      </c>
      <c r="BK154" s="178">
        <f t="shared" si="19"/>
        <v>0</v>
      </c>
      <c r="BL154" s="194" t="s">
        <v>123</v>
      </c>
      <c r="BM154" s="261" t="s">
        <v>317</v>
      </c>
    </row>
    <row r="155" spans="2:65" s="177" customFormat="1" ht="33" customHeight="1">
      <c r="B155" s="259"/>
      <c r="C155" s="278" t="s">
        <v>318</v>
      </c>
      <c r="D155" s="278" t="s">
        <v>119</v>
      </c>
      <c r="E155" s="279" t="s">
        <v>175</v>
      </c>
      <c r="F155" s="280" t="s">
        <v>176</v>
      </c>
      <c r="G155" s="281" t="s">
        <v>146</v>
      </c>
      <c r="H155" s="282">
        <v>29295.385999999999</v>
      </c>
      <c r="I155" s="269">
        <v>0</v>
      </c>
      <c r="J155" s="269">
        <f t="shared" si="10"/>
        <v>0</v>
      </c>
      <c r="K155" s="260"/>
      <c r="L155" s="156"/>
      <c r="M155" s="166" t="s">
        <v>1</v>
      </c>
      <c r="N155" s="167" t="s">
        <v>37</v>
      </c>
      <c r="O155" s="168">
        <v>1E-3</v>
      </c>
      <c r="P155" s="168">
        <f t="shared" si="11"/>
        <v>29.295386000000001</v>
      </c>
      <c r="Q155" s="168">
        <v>0</v>
      </c>
      <c r="R155" s="168">
        <f t="shared" si="12"/>
        <v>0</v>
      </c>
      <c r="S155" s="168">
        <v>0</v>
      </c>
      <c r="T155" s="169">
        <f t="shared" si="13"/>
        <v>0</v>
      </c>
      <c r="AR155" s="261" t="s">
        <v>123</v>
      </c>
      <c r="AT155" s="261" t="s">
        <v>119</v>
      </c>
      <c r="AU155" s="261" t="s">
        <v>79</v>
      </c>
      <c r="AY155" s="194" t="s">
        <v>115</v>
      </c>
      <c r="BE155" s="262">
        <f t="shared" si="14"/>
        <v>0</v>
      </c>
      <c r="BF155" s="262">
        <f t="shared" si="15"/>
        <v>0</v>
      </c>
      <c r="BG155" s="262">
        <f t="shared" si="16"/>
        <v>0</v>
      </c>
      <c r="BH155" s="262">
        <f t="shared" si="17"/>
        <v>0</v>
      </c>
      <c r="BI155" s="262">
        <f t="shared" si="18"/>
        <v>0</v>
      </c>
      <c r="BJ155" s="194" t="s">
        <v>79</v>
      </c>
      <c r="BK155" s="178">
        <f t="shared" si="19"/>
        <v>0</v>
      </c>
      <c r="BL155" s="194" t="s">
        <v>123</v>
      </c>
      <c r="BM155" s="261" t="s">
        <v>319</v>
      </c>
    </row>
    <row r="156" spans="2:65" s="177" customFormat="1" ht="37.9" customHeight="1">
      <c r="B156" s="259"/>
      <c r="C156" s="278" t="s">
        <v>320</v>
      </c>
      <c r="D156" s="278" t="s">
        <v>119</v>
      </c>
      <c r="E156" s="279" t="s">
        <v>177</v>
      </c>
      <c r="F156" s="280" t="s">
        <v>178</v>
      </c>
      <c r="G156" s="281" t="s">
        <v>146</v>
      </c>
      <c r="H156" s="282">
        <v>2253.491</v>
      </c>
      <c r="I156" s="269">
        <v>0</v>
      </c>
      <c r="J156" s="269">
        <f t="shared" si="10"/>
        <v>0</v>
      </c>
      <c r="K156" s="260"/>
      <c r="L156" s="156"/>
      <c r="M156" s="166" t="s">
        <v>1</v>
      </c>
      <c r="N156" s="167" t="s">
        <v>37</v>
      </c>
      <c r="O156" s="168">
        <v>5.1999999999999998E-2</v>
      </c>
      <c r="P156" s="168">
        <f t="shared" si="11"/>
        <v>117.18153199999999</v>
      </c>
      <c r="Q156" s="168">
        <v>0</v>
      </c>
      <c r="R156" s="168">
        <f t="shared" si="12"/>
        <v>0</v>
      </c>
      <c r="S156" s="168">
        <v>0</v>
      </c>
      <c r="T156" s="169">
        <f t="shared" si="13"/>
        <v>0</v>
      </c>
      <c r="AR156" s="261" t="s">
        <v>123</v>
      </c>
      <c r="AT156" s="261" t="s">
        <v>119</v>
      </c>
      <c r="AU156" s="261" t="s">
        <v>79</v>
      </c>
      <c r="AY156" s="194" t="s">
        <v>115</v>
      </c>
      <c r="BE156" s="262">
        <f t="shared" si="14"/>
        <v>0</v>
      </c>
      <c r="BF156" s="262">
        <f t="shared" si="15"/>
        <v>0</v>
      </c>
      <c r="BG156" s="262">
        <f t="shared" si="16"/>
        <v>0</v>
      </c>
      <c r="BH156" s="262">
        <f t="shared" si="17"/>
        <v>0</v>
      </c>
      <c r="BI156" s="262">
        <f t="shared" si="18"/>
        <v>0</v>
      </c>
      <c r="BJ156" s="194" t="s">
        <v>79</v>
      </c>
      <c r="BK156" s="178">
        <f t="shared" si="19"/>
        <v>0</v>
      </c>
      <c r="BL156" s="194" t="s">
        <v>123</v>
      </c>
      <c r="BM156" s="261" t="s">
        <v>321</v>
      </c>
    </row>
    <row r="157" spans="2:65" s="177" customFormat="1" ht="16.5" customHeight="1">
      <c r="B157" s="259"/>
      <c r="C157" s="278" t="s">
        <v>322</v>
      </c>
      <c r="D157" s="278" t="s">
        <v>119</v>
      </c>
      <c r="E157" s="279" t="s">
        <v>179</v>
      </c>
      <c r="F157" s="280" t="s">
        <v>180</v>
      </c>
      <c r="G157" s="281" t="s">
        <v>146</v>
      </c>
      <c r="H157" s="282">
        <v>2253.491</v>
      </c>
      <c r="I157" s="269">
        <v>0</v>
      </c>
      <c r="J157" s="269">
        <f t="shared" si="10"/>
        <v>0</v>
      </c>
      <c r="K157" s="260"/>
      <c r="L157" s="156"/>
      <c r="M157" s="166" t="s">
        <v>1</v>
      </c>
      <c r="N157" s="167" t="s">
        <v>37</v>
      </c>
      <c r="O157" s="168">
        <v>0.24399999999999999</v>
      </c>
      <c r="P157" s="168">
        <f t="shared" si="11"/>
        <v>549.85180400000002</v>
      </c>
      <c r="Q157" s="168">
        <v>0</v>
      </c>
      <c r="R157" s="168">
        <f t="shared" si="12"/>
        <v>0</v>
      </c>
      <c r="S157" s="168">
        <v>0</v>
      </c>
      <c r="T157" s="169">
        <f t="shared" si="13"/>
        <v>0</v>
      </c>
      <c r="AR157" s="261" t="s">
        <v>123</v>
      </c>
      <c r="AT157" s="261" t="s">
        <v>119</v>
      </c>
      <c r="AU157" s="261" t="s">
        <v>79</v>
      </c>
      <c r="AY157" s="194" t="s">
        <v>115</v>
      </c>
      <c r="BE157" s="262">
        <f t="shared" si="14"/>
        <v>0</v>
      </c>
      <c r="BF157" s="262">
        <f t="shared" si="15"/>
        <v>0</v>
      </c>
      <c r="BG157" s="262">
        <f t="shared" si="16"/>
        <v>0</v>
      </c>
      <c r="BH157" s="262">
        <f t="shared" si="17"/>
        <v>0</v>
      </c>
      <c r="BI157" s="262">
        <f t="shared" si="18"/>
        <v>0</v>
      </c>
      <c r="BJ157" s="194" t="s">
        <v>79</v>
      </c>
      <c r="BK157" s="178">
        <f t="shared" si="19"/>
        <v>0</v>
      </c>
      <c r="BL157" s="194" t="s">
        <v>123</v>
      </c>
      <c r="BM157" s="261" t="s">
        <v>323</v>
      </c>
    </row>
    <row r="158" spans="2:65" s="163" customFormat="1" ht="22.9" customHeight="1">
      <c r="B158" s="161"/>
      <c r="C158" s="283"/>
      <c r="D158" s="284" t="s">
        <v>70</v>
      </c>
      <c r="E158" s="285" t="s">
        <v>182</v>
      </c>
      <c r="F158" s="285" t="s">
        <v>183</v>
      </c>
      <c r="G158" s="283"/>
      <c r="H158" s="286"/>
      <c r="I158" s="266"/>
      <c r="J158" s="268">
        <f>BK158</f>
        <v>0</v>
      </c>
      <c r="L158" s="161"/>
      <c r="M158" s="162"/>
      <c r="P158" s="164">
        <f>P159</f>
        <v>2090.3401689999996</v>
      </c>
      <c r="R158" s="164">
        <f>R159</f>
        <v>0</v>
      </c>
      <c r="T158" s="165">
        <f>T159</f>
        <v>0</v>
      </c>
      <c r="AR158" s="254" t="s">
        <v>77</v>
      </c>
      <c r="AT158" s="256" t="s">
        <v>70</v>
      </c>
      <c r="AU158" s="256" t="s">
        <v>77</v>
      </c>
      <c r="AY158" s="254" t="s">
        <v>115</v>
      </c>
      <c r="BK158" s="257">
        <f>BK159</f>
        <v>0</v>
      </c>
    </row>
    <row r="159" spans="2:65" s="177" customFormat="1" ht="33" customHeight="1">
      <c r="B159" s="259"/>
      <c r="C159" s="278" t="s">
        <v>324</v>
      </c>
      <c r="D159" s="278" t="s">
        <v>119</v>
      </c>
      <c r="E159" s="279" t="s">
        <v>184</v>
      </c>
      <c r="F159" s="280" t="s">
        <v>185</v>
      </c>
      <c r="G159" s="281" t="s">
        <v>146</v>
      </c>
      <c r="H159" s="282">
        <v>2539.9029999999998</v>
      </c>
      <c r="I159" s="269">
        <v>0</v>
      </c>
      <c r="J159" s="269">
        <f>ROUND(I159*H159,3)</f>
        <v>0</v>
      </c>
      <c r="K159" s="260"/>
      <c r="L159" s="156"/>
      <c r="M159" s="166" t="s">
        <v>1</v>
      </c>
      <c r="N159" s="167" t="s">
        <v>37</v>
      </c>
      <c r="O159" s="168">
        <v>0.82299999999999995</v>
      </c>
      <c r="P159" s="168">
        <f>O159*H159</f>
        <v>2090.3401689999996</v>
      </c>
      <c r="Q159" s="168">
        <v>0</v>
      </c>
      <c r="R159" s="168">
        <f>Q159*H159</f>
        <v>0</v>
      </c>
      <c r="S159" s="168">
        <v>0</v>
      </c>
      <c r="T159" s="169">
        <f>S159*H159</f>
        <v>0</v>
      </c>
      <c r="AR159" s="261" t="s">
        <v>123</v>
      </c>
      <c r="AT159" s="261" t="s">
        <v>119</v>
      </c>
      <c r="AU159" s="261" t="s">
        <v>79</v>
      </c>
      <c r="AY159" s="194" t="s">
        <v>115</v>
      </c>
      <c r="BE159" s="262">
        <f>IF(N159="základná",J159,0)</f>
        <v>0</v>
      </c>
      <c r="BF159" s="262">
        <f>IF(N159="znížená",J159,0)</f>
        <v>0</v>
      </c>
      <c r="BG159" s="262">
        <f>IF(N159="zákl. prenesená",J159,0)</f>
        <v>0</v>
      </c>
      <c r="BH159" s="262">
        <f>IF(N159="zníž. prenesená",J159,0)</f>
        <v>0</v>
      </c>
      <c r="BI159" s="262">
        <f>IF(N159="nulová",J159,0)</f>
        <v>0</v>
      </c>
      <c r="BJ159" s="194" t="s">
        <v>79</v>
      </c>
      <c r="BK159" s="178">
        <f>ROUND(I159*H159,3)</f>
        <v>0</v>
      </c>
      <c r="BL159" s="194" t="s">
        <v>123</v>
      </c>
      <c r="BM159" s="261" t="s">
        <v>325</v>
      </c>
    </row>
    <row r="160" spans="2:65" s="163" customFormat="1" ht="25.9" customHeight="1">
      <c r="B160" s="161"/>
      <c r="C160" s="283"/>
      <c r="D160" s="284" t="s">
        <v>70</v>
      </c>
      <c r="E160" s="292" t="s">
        <v>186</v>
      </c>
      <c r="F160" s="292" t="s">
        <v>187</v>
      </c>
      <c r="G160" s="283"/>
      <c r="H160" s="286"/>
      <c r="I160" s="266"/>
      <c r="J160" s="267">
        <f>BK160</f>
        <v>0</v>
      </c>
      <c r="L160" s="161"/>
      <c r="M160" s="162"/>
      <c r="P160" s="164">
        <f>P161</f>
        <v>0</v>
      </c>
      <c r="R160" s="164">
        <f>R161</f>
        <v>0</v>
      </c>
      <c r="T160" s="165">
        <f>T161</f>
        <v>0</v>
      </c>
      <c r="AR160" s="254" t="s">
        <v>127</v>
      </c>
      <c r="AT160" s="256" t="s">
        <v>70</v>
      </c>
      <c r="AU160" s="256" t="s">
        <v>71</v>
      </c>
      <c r="AY160" s="254" t="s">
        <v>115</v>
      </c>
      <c r="BK160" s="257">
        <f>BK161</f>
        <v>0</v>
      </c>
    </row>
    <row r="161" spans="2:65" s="177" customFormat="1" ht="16.5" customHeight="1">
      <c r="B161" s="259"/>
      <c r="C161" s="278" t="s">
        <v>326</v>
      </c>
      <c r="D161" s="278" t="s">
        <v>119</v>
      </c>
      <c r="E161" s="279" t="s">
        <v>188</v>
      </c>
      <c r="F161" s="280" t="s">
        <v>189</v>
      </c>
      <c r="G161" s="281" t="s">
        <v>154</v>
      </c>
      <c r="H161" s="282">
        <v>1</v>
      </c>
      <c r="I161" s="269">
        <v>0</v>
      </c>
      <c r="J161" s="269">
        <f>ROUND(I161*H161,3)</f>
        <v>0</v>
      </c>
      <c r="K161" s="260"/>
      <c r="L161" s="156"/>
      <c r="M161" s="173" t="s">
        <v>1</v>
      </c>
      <c r="N161" s="174" t="s">
        <v>37</v>
      </c>
      <c r="O161" s="175">
        <v>0</v>
      </c>
      <c r="P161" s="175">
        <f>O161*H161</f>
        <v>0</v>
      </c>
      <c r="Q161" s="175">
        <v>0</v>
      </c>
      <c r="R161" s="175">
        <f>Q161*H161</f>
        <v>0</v>
      </c>
      <c r="S161" s="175">
        <v>0</v>
      </c>
      <c r="T161" s="176">
        <f>S161*H161</f>
        <v>0</v>
      </c>
      <c r="AR161" s="261" t="s">
        <v>327</v>
      </c>
      <c r="AT161" s="261" t="s">
        <v>119</v>
      </c>
      <c r="AU161" s="261" t="s">
        <v>77</v>
      </c>
      <c r="AY161" s="194" t="s">
        <v>115</v>
      </c>
      <c r="BE161" s="262">
        <f>IF(N161="základná",J161,0)</f>
        <v>0</v>
      </c>
      <c r="BF161" s="262">
        <f>IF(N161="znížená",J161,0)</f>
        <v>0</v>
      </c>
      <c r="BG161" s="262">
        <f>IF(N161="zákl. prenesená",J161,0)</f>
        <v>0</v>
      </c>
      <c r="BH161" s="262">
        <f>IF(N161="zníž. prenesená",J161,0)</f>
        <v>0</v>
      </c>
      <c r="BI161" s="262">
        <f>IF(N161="nulová",J161,0)</f>
        <v>0</v>
      </c>
      <c r="BJ161" s="194" t="s">
        <v>79</v>
      </c>
      <c r="BK161" s="178">
        <f>ROUND(I161*H161,3)</f>
        <v>0</v>
      </c>
      <c r="BL161" s="194" t="s">
        <v>327</v>
      </c>
      <c r="BM161" s="261" t="s">
        <v>328</v>
      </c>
    </row>
    <row r="162" spans="2:65" s="177" customFormat="1" ht="6.95" customHeight="1">
      <c r="B162" s="228"/>
      <c r="C162" s="229"/>
      <c r="D162" s="229"/>
      <c r="E162" s="229"/>
      <c r="F162" s="229"/>
      <c r="G162" s="229"/>
      <c r="H162" s="229"/>
      <c r="I162" s="229"/>
      <c r="J162" s="229"/>
      <c r="K162" s="229"/>
      <c r="L162" s="156"/>
    </row>
  </sheetData>
  <sheetProtection password="CAAD" sheet="1" objects="1" scenarios="1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65"/>
  <sheetViews>
    <sheetView tabSelected="1" topLeftCell="A118" workbookViewId="0">
      <selection activeCell="H137" sqref="H137"/>
    </sheetView>
  </sheetViews>
  <sheetFormatPr defaultRowHeight="11.25"/>
  <cols>
    <col min="1" max="1" width="8.33203125" style="193" customWidth="1"/>
    <col min="2" max="2" width="1.1640625" style="193" customWidth="1"/>
    <col min="3" max="3" width="4.1640625" style="193" customWidth="1"/>
    <col min="4" max="4" width="4.33203125" style="193" customWidth="1"/>
    <col min="5" max="5" width="17.1640625" style="193" customWidth="1"/>
    <col min="6" max="6" width="50.83203125" style="193" customWidth="1"/>
    <col min="7" max="7" width="7.5" style="193" customWidth="1"/>
    <col min="8" max="8" width="14" style="193" customWidth="1"/>
    <col min="9" max="9" width="15.83203125" style="193" customWidth="1"/>
    <col min="10" max="10" width="22.33203125" style="193" customWidth="1"/>
    <col min="11" max="11" width="22.33203125" style="193" hidden="1" customWidth="1"/>
    <col min="12" max="12" width="9.33203125" style="193"/>
    <col min="13" max="13" width="10.83203125" style="193" hidden="1" customWidth="1"/>
    <col min="14" max="14" width="9.33203125" style="193"/>
    <col min="15" max="20" width="14.1640625" style="193" hidden="1" customWidth="1"/>
    <col min="21" max="21" width="16.33203125" style="193" hidden="1" customWidth="1"/>
    <col min="22" max="22" width="12.33203125" style="193" customWidth="1"/>
    <col min="23" max="23" width="16.33203125" style="193" customWidth="1"/>
    <col min="24" max="24" width="12.33203125" style="193" customWidth="1"/>
    <col min="25" max="25" width="15" style="193" customWidth="1"/>
    <col min="26" max="26" width="11" style="193" customWidth="1"/>
    <col min="27" max="27" width="15" style="193" customWidth="1"/>
    <col min="28" max="28" width="16.33203125" style="193" customWidth="1"/>
    <col min="29" max="29" width="11" style="193" customWidth="1"/>
    <col min="30" max="30" width="15" style="193" customWidth="1"/>
    <col min="31" max="31" width="16.33203125" style="193" customWidth="1"/>
    <col min="32" max="16384" width="9.33203125" style="193"/>
  </cols>
  <sheetData>
    <row r="1" spans="1:46">
      <c r="A1" s="192"/>
    </row>
    <row r="2" spans="1:46" ht="36.950000000000003" customHeight="1">
      <c r="L2" s="351" t="s">
        <v>5</v>
      </c>
      <c r="M2" s="352"/>
      <c r="N2" s="352"/>
      <c r="O2" s="352"/>
      <c r="P2" s="352"/>
      <c r="Q2" s="352"/>
      <c r="R2" s="352"/>
      <c r="S2" s="352"/>
      <c r="T2" s="352"/>
      <c r="U2" s="352"/>
      <c r="V2" s="352"/>
      <c r="AT2" s="194" t="s">
        <v>329</v>
      </c>
    </row>
    <row r="3" spans="1:46" ht="6.95" customHeight="1">
      <c r="B3" s="195"/>
      <c r="C3" s="196"/>
      <c r="D3" s="196"/>
      <c r="E3" s="196"/>
      <c r="F3" s="196"/>
      <c r="G3" s="196"/>
      <c r="H3" s="196"/>
      <c r="I3" s="196"/>
      <c r="J3" s="196"/>
      <c r="K3" s="196"/>
      <c r="L3" s="197"/>
      <c r="AT3" s="194" t="s">
        <v>71</v>
      </c>
    </row>
    <row r="4" spans="1:46" ht="24.95" customHeight="1">
      <c r="B4" s="197"/>
      <c r="D4" s="198" t="s">
        <v>89</v>
      </c>
      <c r="L4" s="197"/>
      <c r="M4" s="199" t="s">
        <v>9</v>
      </c>
      <c r="AT4" s="194" t="s">
        <v>3</v>
      </c>
    </row>
    <row r="5" spans="1:46" ht="6.95" customHeight="1">
      <c r="B5" s="197"/>
      <c r="L5" s="197"/>
    </row>
    <row r="6" spans="1:46" ht="12" customHeight="1">
      <c r="B6" s="197"/>
      <c r="D6" s="200" t="s">
        <v>13</v>
      </c>
      <c r="L6" s="197"/>
    </row>
    <row r="7" spans="1:46" ht="16.5" customHeight="1">
      <c r="B7" s="197"/>
      <c r="E7" s="349" t="str">
        <f>'[2]Rekapitulácia stavby'!K6</f>
        <v>Oprava električkovej trate-Vajnorská ul.</v>
      </c>
      <c r="F7" s="350"/>
      <c r="G7" s="350"/>
      <c r="H7" s="350"/>
      <c r="L7" s="197"/>
    </row>
    <row r="8" spans="1:46" s="177" customFormat="1" ht="12" customHeight="1">
      <c r="B8" s="156"/>
      <c r="D8" s="200" t="s">
        <v>90</v>
      </c>
      <c r="L8" s="156"/>
    </row>
    <row r="9" spans="1:46" s="177" customFormat="1" ht="16.5" customHeight="1">
      <c r="B9" s="156"/>
      <c r="E9" s="347" t="s">
        <v>466</v>
      </c>
      <c r="F9" s="348"/>
      <c r="G9" s="348"/>
      <c r="H9" s="348"/>
      <c r="L9" s="156"/>
    </row>
    <row r="10" spans="1:46" s="177" customFormat="1">
      <c r="B10" s="156"/>
      <c r="L10" s="156"/>
    </row>
    <row r="11" spans="1:46" s="177" customFormat="1" ht="12" customHeight="1">
      <c r="B11" s="156"/>
      <c r="D11" s="200" t="s">
        <v>15</v>
      </c>
      <c r="F11" s="201" t="s">
        <v>1</v>
      </c>
      <c r="I11" s="200" t="s">
        <v>16</v>
      </c>
      <c r="J11" s="201" t="s">
        <v>1</v>
      </c>
      <c r="L11" s="156"/>
    </row>
    <row r="12" spans="1:46" s="177" customFormat="1" ht="12" customHeight="1">
      <c r="B12" s="156"/>
      <c r="D12" s="200" t="s">
        <v>17</v>
      </c>
      <c r="F12" s="201" t="s">
        <v>23</v>
      </c>
      <c r="I12" s="200" t="s">
        <v>19</v>
      </c>
      <c r="J12" s="202" t="str">
        <f>'[2]Rekapitulácia stavby'!AN8</f>
        <v>7. 4. 2022</v>
      </c>
      <c r="L12" s="156"/>
    </row>
    <row r="13" spans="1:46" s="177" customFormat="1" ht="10.9" customHeight="1">
      <c r="B13" s="156"/>
      <c r="L13" s="156"/>
    </row>
    <row r="14" spans="1:46" s="177" customFormat="1" ht="12" customHeight="1">
      <c r="B14" s="156"/>
      <c r="D14" s="200" t="s">
        <v>21</v>
      </c>
      <c r="I14" s="200" t="s">
        <v>22</v>
      </c>
      <c r="J14" s="201" t="str">
        <f>IF('[2]Rekapitulácia stavby'!AN10="","",'[2]Rekapitulácia stavby'!AN10)</f>
        <v/>
      </c>
      <c r="L14" s="156"/>
    </row>
    <row r="15" spans="1:46" s="177" customFormat="1" ht="18" customHeight="1">
      <c r="B15" s="156"/>
      <c r="E15" s="201" t="str">
        <f>IF('[2]Rekapitulácia stavby'!E11="","",'[2]Rekapitulácia stavby'!E11)</f>
        <v xml:space="preserve"> </v>
      </c>
      <c r="I15" s="200" t="s">
        <v>24</v>
      </c>
      <c r="J15" s="201" t="str">
        <f>IF('[2]Rekapitulácia stavby'!AN11="","",'[2]Rekapitulácia stavby'!AN11)</f>
        <v/>
      </c>
      <c r="L15" s="156"/>
    </row>
    <row r="16" spans="1:46" s="177" customFormat="1" ht="6.95" customHeight="1">
      <c r="B16" s="156"/>
      <c r="L16" s="156"/>
    </row>
    <row r="17" spans="2:12" s="177" customFormat="1" ht="12" customHeight="1">
      <c r="B17" s="156"/>
      <c r="D17" s="200" t="s">
        <v>25</v>
      </c>
      <c r="I17" s="200" t="s">
        <v>22</v>
      </c>
      <c r="J17" s="201" t="str">
        <f>'[2]Rekapitulácia stavby'!AN13</f>
        <v/>
      </c>
      <c r="L17" s="156"/>
    </row>
    <row r="18" spans="2:12" s="177" customFormat="1" ht="18" customHeight="1">
      <c r="B18" s="156"/>
      <c r="E18" s="353" t="str">
        <f>'[2]Rekapitulácia stavby'!E14</f>
        <v xml:space="preserve"> </v>
      </c>
      <c r="F18" s="353"/>
      <c r="G18" s="353"/>
      <c r="H18" s="353"/>
      <c r="I18" s="200" t="s">
        <v>24</v>
      </c>
      <c r="J18" s="201" t="str">
        <f>'[2]Rekapitulácia stavby'!AN14</f>
        <v/>
      </c>
      <c r="L18" s="156"/>
    </row>
    <row r="19" spans="2:12" s="177" customFormat="1" ht="6.95" customHeight="1">
      <c r="B19" s="156"/>
      <c r="L19" s="156"/>
    </row>
    <row r="20" spans="2:12" s="177" customFormat="1" ht="12" customHeight="1">
      <c r="B20" s="156"/>
      <c r="D20" s="200" t="s">
        <v>26</v>
      </c>
      <c r="I20" s="200" t="s">
        <v>22</v>
      </c>
      <c r="J20" s="201" t="str">
        <f>IF('[2]Rekapitulácia stavby'!AN16="","",'[2]Rekapitulácia stavby'!AN16)</f>
        <v/>
      </c>
      <c r="L20" s="156"/>
    </row>
    <row r="21" spans="2:12" s="177" customFormat="1" ht="18" customHeight="1">
      <c r="B21" s="156"/>
      <c r="E21" s="201" t="str">
        <f>IF('[2]Rekapitulácia stavby'!E17="","",'[2]Rekapitulácia stavby'!E17)</f>
        <v xml:space="preserve"> </v>
      </c>
      <c r="I21" s="200" t="s">
        <v>24</v>
      </c>
      <c r="J21" s="201" t="str">
        <f>IF('[2]Rekapitulácia stavby'!AN17="","",'[2]Rekapitulácia stavby'!AN17)</f>
        <v/>
      </c>
      <c r="L21" s="156"/>
    </row>
    <row r="22" spans="2:12" s="177" customFormat="1" ht="6.95" customHeight="1">
      <c r="B22" s="156"/>
      <c r="L22" s="156"/>
    </row>
    <row r="23" spans="2:12" s="177" customFormat="1" ht="12" customHeight="1">
      <c r="B23" s="156"/>
      <c r="D23" s="200" t="s">
        <v>27</v>
      </c>
      <c r="I23" s="200" t="s">
        <v>22</v>
      </c>
      <c r="J23" s="201" t="str">
        <f>IF('[2]Rekapitulácia stavby'!AN19="","",'[2]Rekapitulácia stavby'!AN19)</f>
        <v/>
      </c>
      <c r="L23" s="156"/>
    </row>
    <row r="24" spans="2:12" s="177" customFormat="1" ht="18" customHeight="1">
      <c r="B24" s="156"/>
      <c r="E24" s="201" t="str">
        <f>IF('[2]Rekapitulácia stavby'!E20="","",'[2]Rekapitulácia stavby'!E20)</f>
        <v xml:space="preserve"> </v>
      </c>
      <c r="I24" s="200" t="s">
        <v>24</v>
      </c>
      <c r="J24" s="201" t="str">
        <f>IF('[2]Rekapitulácia stavby'!AN20="","",'[2]Rekapitulácia stavby'!AN20)</f>
        <v/>
      </c>
      <c r="L24" s="156"/>
    </row>
    <row r="25" spans="2:12" s="177" customFormat="1" ht="6.95" customHeight="1">
      <c r="B25" s="156"/>
      <c r="L25" s="156"/>
    </row>
    <row r="26" spans="2:12" s="177" customFormat="1" ht="12" customHeight="1">
      <c r="B26" s="156"/>
      <c r="D26" s="200" t="s">
        <v>28</v>
      </c>
      <c r="L26" s="156"/>
    </row>
    <row r="27" spans="2:12" s="203" customFormat="1" ht="16.5" customHeight="1">
      <c r="B27" s="204"/>
      <c r="E27" s="354" t="s">
        <v>1</v>
      </c>
      <c r="F27" s="354"/>
      <c r="G27" s="354"/>
      <c r="H27" s="354"/>
      <c r="L27" s="204"/>
    </row>
    <row r="28" spans="2:12" s="177" customFormat="1" ht="6.95" customHeight="1">
      <c r="B28" s="156"/>
      <c r="L28" s="156"/>
    </row>
    <row r="29" spans="2:12" s="177" customFormat="1" ht="6.95" customHeight="1">
      <c r="B29" s="156"/>
      <c r="D29" s="158"/>
      <c r="E29" s="158"/>
      <c r="F29" s="158"/>
      <c r="G29" s="158"/>
      <c r="H29" s="158"/>
      <c r="I29" s="158"/>
      <c r="J29" s="158"/>
      <c r="K29" s="158"/>
      <c r="L29" s="156"/>
    </row>
    <row r="30" spans="2:12" s="177" customFormat="1" ht="25.35" customHeight="1">
      <c r="B30" s="156"/>
      <c r="D30" s="205" t="s">
        <v>31</v>
      </c>
      <c r="J30" s="206">
        <f>ROUND(J124, 2)</f>
        <v>0</v>
      </c>
      <c r="L30" s="156"/>
    </row>
    <row r="31" spans="2:12" s="177" customFormat="1" ht="6.95" customHeight="1">
      <c r="B31" s="156"/>
      <c r="D31" s="158"/>
      <c r="E31" s="158"/>
      <c r="F31" s="158"/>
      <c r="G31" s="158"/>
      <c r="H31" s="158"/>
      <c r="I31" s="158"/>
      <c r="J31" s="158"/>
      <c r="K31" s="158"/>
      <c r="L31" s="156"/>
    </row>
    <row r="32" spans="2:12" s="177" customFormat="1" ht="14.45" customHeight="1">
      <c r="B32" s="156"/>
      <c r="F32" s="207" t="s">
        <v>33</v>
      </c>
      <c r="I32" s="207" t="s">
        <v>32</v>
      </c>
      <c r="J32" s="207" t="s">
        <v>34</v>
      </c>
      <c r="L32" s="156"/>
    </row>
    <row r="33" spans="2:12" s="177" customFormat="1" ht="14.45" customHeight="1">
      <c r="B33" s="156"/>
      <c r="D33" s="208" t="s">
        <v>35</v>
      </c>
      <c r="E33" s="209" t="s">
        <v>36</v>
      </c>
      <c r="F33" s="210">
        <f>ROUND((SUM(BE124:BE164)),  2)</f>
        <v>0</v>
      </c>
      <c r="G33" s="211"/>
      <c r="H33" s="211"/>
      <c r="I33" s="212">
        <v>0.2</v>
      </c>
      <c r="J33" s="210">
        <f>ROUND(((SUM(BE124:BE164))*I33),  2)</f>
        <v>0</v>
      </c>
      <c r="L33" s="156"/>
    </row>
    <row r="34" spans="2:12" s="177" customFormat="1" ht="14.45" customHeight="1">
      <c r="B34" s="156"/>
      <c r="E34" s="209" t="s">
        <v>37</v>
      </c>
      <c r="F34" s="213">
        <f>ROUND((SUM(BF124:BF164)),  2)</f>
        <v>0</v>
      </c>
      <c r="I34" s="214">
        <v>0.2</v>
      </c>
      <c r="J34" s="213">
        <f>ROUND(((SUM(BF124:BF164))*I34),  2)</f>
        <v>0</v>
      </c>
      <c r="L34" s="156"/>
    </row>
    <row r="35" spans="2:12" s="177" customFormat="1" ht="14.45" hidden="1" customHeight="1">
      <c r="B35" s="156"/>
      <c r="E35" s="200" t="s">
        <v>38</v>
      </c>
      <c r="F35" s="213">
        <f>ROUND((SUM(BG124:BG164)),  2)</f>
        <v>0</v>
      </c>
      <c r="I35" s="214">
        <v>0.2</v>
      </c>
      <c r="J35" s="213">
        <f>0</f>
        <v>0</v>
      </c>
      <c r="L35" s="156"/>
    </row>
    <row r="36" spans="2:12" s="177" customFormat="1" ht="14.45" hidden="1" customHeight="1">
      <c r="B36" s="156"/>
      <c r="E36" s="200" t="s">
        <v>39</v>
      </c>
      <c r="F36" s="213">
        <f>ROUND((SUM(BH124:BH164)),  2)</f>
        <v>0</v>
      </c>
      <c r="I36" s="214">
        <v>0.2</v>
      </c>
      <c r="J36" s="213">
        <f>0</f>
        <v>0</v>
      </c>
      <c r="L36" s="156"/>
    </row>
    <row r="37" spans="2:12" s="177" customFormat="1" ht="14.45" hidden="1" customHeight="1">
      <c r="B37" s="156"/>
      <c r="E37" s="209" t="s">
        <v>40</v>
      </c>
      <c r="F37" s="210">
        <f>ROUND((SUM(BI124:BI164)),  2)</f>
        <v>0</v>
      </c>
      <c r="G37" s="211"/>
      <c r="H37" s="211"/>
      <c r="I37" s="212">
        <v>0</v>
      </c>
      <c r="J37" s="210">
        <f>0</f>
        <v>0</v>
      </c>
      <c r="L37" s="156"/>
    </row>
    <row r="38" spans="2:12" s="177" customFormat="1" ht="6.95" customHeight="1">
      <c r="B38" s="156"/>
      <c r="L38" s="156"/>
    </row>
    <row r="39" spans="2:12" s="177" customFormat="1" ht="25.35" customHeight="1">
      <c r="B39" s="156"/>
      <c r="C39" s="215"/>
      <c r="D39" s="216" t="s">
        <v>41</v>
      </c>
      <c r="E39" s="217"/>
      <c r="F39" s="217"/>
      <c r="G39" s="218" t="s">
        <v>42</v>
      </c>
      <c r="H39" s="219" t="s">
        <v>43</v>
      </c>
      <c r="I39" s="217"/>
      <c r="J39" s="220">
        <f>SUM(J30:J37)</f>
        <v>0</v>
      </c>
      <c r="K39" s="221"/>
      <c r="L39" s="156"/>
    </row>
    <row r="40" spans="2:12" s="177" customFormat="1" ht="14.45" customHeight="1">
      <c r="B40" s="156"/>
      <c r="L40" s="156"/>
    </row>
    <row r="41" spans="2:12" ht="14.45" customHeight="1">
      <c r="B41" s="197"/>
      <c r="L41" s="197"/>
    </row>
    <row r="42" spans="2:12" ht="14.45" customHeight="1">
      <c r="B42" s="197"/>
      <c r="L42" s="197"/>
    </row>
    <row r="43" spans="2:12" ht="14.45" customHeight="1">
      <c r="B43" s="197"/>
      <c r="L43" s="197"/>
    </row>
    <row r="44" spans="2:12" ht="14.45" customHeight="1">
      <c r="B44" s="197"/>
      <c r="L44" s="197"/>
    </row>
    <row r="45" spans="2:12" ht="14.45" customHeight="1">
      <c r="B45" s="197"/>
      <c r="L45" s="197"/>
    </row>
    <row r="46" spans="2:12" ht="14.45" customHeight="1">
      <c r="B46" s="197"/>
      <c r="L46" s="197"/>
    </row>
    <row r="47" spans="2:12" ht="14.45" customHeight="1">
      <c r="B47" s="197"/>
      <c r="L47" s="197"/>
    </row>
    <row r="48" spans="2:12" ht="14.45" customHeight="1">
      <c r="B48" s="197"/>
      <c r="L48" s="197"/>
    </row>
    <row r="49" spans="2:12" ht="14.45" customHeight="1">
      <c r="B49" s="197"/>
      <c r="L49" s="197"/>
    </row>
    <row r="50" spans="2:12" s="177" customFormat="1" ht="14.45" customHeight="1">
      <c r="B50" s="156"/>
      <c r="D50" s="222" t="s">
        <v>44</v>
      </c>
      <c r="E50" s="223"/>
      <c r="F50" s="223"/>
      <c r="G50" s="222" t="s">
        <v>45</v>
      </c>
      <c r="H50" s="223"/>
      <c r="I50" s="223"/>
      <c r="J50" s="223"/>
      <c r="K50" s="223"/>
      <c r="L50" s="156"/>
    </row>
    <row r="51" spans="2:12">
      <c r="B51" s="197"/>
      <c r="L51" s="197"/>
    </row>
    <row r="52" spans="2:12">
      <c r="B52" s="197"/>
      <c r="L52" s="197"/>
    </row>
    <row r="53" spans="2:12">
      <c r="B53" s="197"/>
      <c r="L53" s="197"/>
    </row>
    <row r="54" spans="2:12">
      <c r="B54" s="197"/>
      <c r="L54" s="197"/>
    </row>
    <row r="55" spans="2:12">
      <c r="B55" s="197"/>
      <c r="L55" s="197"/>
    </row>
    <row r="56" spans="2:12">
      <c r="B56" s="197"/>
      <c r="L56" s="197"/>
    </row>
    <row r="57" spans="2:12">
      <c r="B57" s="197"/>
      <c r="L57" s="197"/>
    </row>
    <row r="58" spans="2:12">
      <c r="B58" s="197"/>
      <c r="L58" s="197"/>
    </row>
    <row r="59" spans="2:12">
      <c r="B59" s="197"/>
      <c r="L59" s="197"/>
    </row>
    <row r="60" spans="2:12">
      <c r="B60" s="197"/>
      <c r="L60" s="197"/>
    </row>
    <row r="61" spans="2:12" s="177" customFormat="1" ht="12.75">
      <c r="B61" s="156"/>
      <c r="D61" s="224" t="s">
        <v>46</v>
      </c>
      <c r="E61" s="225"/>
      <c r="F61" s="226" t="s">
        <v>47</v>
      </c>
      <c r="G61" s="224" t="s">
        <v>46</v>
      </c>
      <c r="H61" s="225"/>
      <c r="I61" s="225"/>
      <c r="J61" s="227" t="s">
        <v>47</v>
      </c>
      <c r="K61" s="225"/>
      <c r="L61" s="156"/>
    </row>
    <row r="62" spans="2:12">
      <c r="B62" s="197"/>
      <c r="L62" s="197"/>
    </row>
    <row r="63" spans="2:12">
      <c r="B63" s="197"/>
      <c r="L63" s="197"/>
    </row>
    <row r="64" spans="2:12">
      <c r="B64" s="197"/>
      <c r="L64" s="197"/>
    </row>
    <row r="65" spans="2:12" s="177" customFormat="1" ht="12.75">
      <c r="B65" s="156"/>
      <c r="D65" s="222" t="s">
        <v>48</v>
      </c>
      <c r="E65" s="223"/>
      <c r="F65" s="223"/>
      <c r="G65" s="222" t="s">
        <v>49</v>
      </c>
      <c r="H65" s="223"/>
      <c r="I65" s="223"/>
      <c r="J65" s="223"/>
      <c r="K65" s="223"/>
      <c r="L65" s="156"/>
    </row>
    <row r="66" spans="2:12">
      <c r="B66" s="197"/>
      <c r="L66" s="197"/>
    </row>
    <row r="67" spans="2:12">
      <c r="B67" s="197"/>
      <c r="L67" s="197"/>
    </row>
    <row r="68" spans="2:12">
      <c r="B68" s="197"/>
      <c r="L68" s="197"/>
    </row>
    <row r="69" spans="2:12">
      <c r="B69" s="197"/>
      <c r="L69" s="197"/>
    </row>
    <row r="70" spans="2:12">
      <c r="B70" s="197"/>
      <c r="L70" s="197"/>
    </row>
    <row r="71" spans="2:12">
      <c r="B71" s="197"/>
      <c r="L71" s="197"/>
    </row>
    <row r="72" spans="2:12">
      <c r="B72" s="197"/>
      <c r="L72" s="197"/>
    </row>
    <row r="73" spans="2:12">
      <c r="B73" s="197"/>
      <c r="L73" s="197"/>
    </row>
    <row r="74" spans="2:12">
      <c r="B74" s="197"/>
      <c r="L74" s="197"/>
    </row>
    <row r="75" spans="2:12">
      <c r="B75" s="197"/>
      <c r="L75" s="197"/>
    </row>
    <row r="76" spans="2:12" s="177" customFormat="1" ht="12.75">
      <c r="B76" s="156"/>
      <c r="D76" s="224" t="s">
        <v>46</v>
      </c>
      <c r="E76" s="225"/>
      <c r="F76" s="226" t="s">
        <v>47</v>
      </c>
      <c r="G76" s="224" t="s">
        <v>46</v>
      </c>
      <c r="H76" s="225"/>
      <c r="I76" s="225"/>
      <c r="J76" s="227" t="s">
        <v>47</v>
      </c>
      <c r="K76" s="225"/>
      <c r="L76" s="156"/>
    </row>
    <row r="77" spans="2:12" s="177" customFormat="1" ht="14.45" customHeight="1">
      <c r="B77" s="228"/>
      <c r="C77" s="229"/>
      <c r="D77" s="229"/>
      <c r="E77" s="229"/>
      <c r="F77" s="229"/>
      <c r="G77" s="229"/>
      <c r="H77" s="229"/>
      <c r="I77" s="229"/>
      <c r="J77" s="229"/>
      <c r="K77" s="229"/>
      <c r="L77" s="156"/>
    </row>
    <row r="81" spans="2:47" s="177" customFormat="1" ht="6.95" customHeight="1">
      <c r="B81" s="230"/>
      <c r="C81" s="231"/>
      <c r="D81" s="231"/>
      <c r="E81" s="231"/>
      <c r="F81" s="231"/>
      <c r="G81" s="231"/>
      <c r="H81" s="231"/>
      <c r="I81" s="231"/>
      <c r="J81" s="231"/>
      <c r="K81" s="231"/>
      <c r="L81" s="156"/>
    </row>
    <row r="82" spans="2:47" s="177" customFormat="1" ht="24.95" customHeight="1">
      <c r="B82" s="156"/>
      <c r="C82" s="198" t="s">
        <v>92</v>
      </c>
      <c r="L82" s="156"/>
    </row>
    <row r="83" spans="2:47" s="177" customFormat="1" ht="6.95" customHeight="1">
      <c r="B83" s="156"/>
      <c r="L83" s="156"/>
    </row>
    <row r="84" spans="2:47" s="177" customFormat="1" ht="12" customHeight="1">
      <c r="B84" s="156"/>
      <c r="C84" s="200" t="s">
        <v>13</v>
      </c>
      <c r="L84" s="156"/>
    </row>
    <row r="85" spans="2:47" s="177" customFormat="1" ht="16.5" customHeight="1">
      <c r="B85" s="156"/>
      <c r="E85" s="349" t="str">
        <f>E7</f>
        <v>Oprava električkovej trate-Vajnorská ul.</v>
      </c>
      <c r="F85" s="350"/>
      <c r="G85" s="350"/>
      <c r="H85" s="350"/>
      <c r="L85" s="156"/>
    </row>
    <row r="86" spans="2:47" s="177" customFormat="1" ht="12" customHeight="1">
      <c r="B86" s="156"/>
      <c r="C86" s="200" t="s">
        <v>90</v>
      </c>
      <c r="L86" s="156"/>
    </row>
    <row r="87" spans="2:47" s="177" customFormat="1" ht="16.5" customHeight="1">
      <c r="B87" s="156"/>
      <c r="E87" s="347" t="str">
        <f>E9</f>
        <v>300 - Oprava trate na paneloch BKV za BKV</v>
      </c>
      <c r="F87" s="348"/>
      <c r="G87" s="348"/>
      <c r="H87" s="348"/>
      <c r="L87" s="156"/>
    </row>
    <row r="88" spans="2:47" s="177" customFormat="1" ht="6.95" customHeight="1">
      <c r="B88" s="156"/>
      <c r="L88" s="156"/>
    </row>
    <row r="89" spans="2:47" s="177" customFormat="1" ht="12" customHeight="1">
      <c r="B89" s="156"/>
      <c r="C89" s="200" t="s">
        <v>17</v>
      </c>
      <c r="F89" s="201" t="str">
        <f>F12</f>
        <v xml:space="preserve"> </v>
      </c>
      <c r="I89" s="200" t="s">
        <v>19</v>
      </c>
      <c r="J89" s="202" t="str">
        <f>IF(J12="","",J12)</f>
        <v>7. 4. 2022</v>
      </c>
      <c r="L89" s="156"/>
    </row>
    <row r="90" spans="2:47" s="177" customFormat="1" ht="6.95" customHeight="1">
      <c r="B90" s="156"/>
      <c r="L90" s="156"/>
    </row>
    <row r="91" spans="2:47" s="177" customFormat="1" ht="15.2" customHeight="1">
      <c r="B91" s="156"/>
      <c r="C91" s="200" t="s">
        <v>21</v>
      </c>
      <c r="F91" s="201" t="str">
        <f>E15</f>
        <v xml:space="preserve"> </v>
      </c>
      <c r="I91" s="200" t="s">
        <v>26</v>
      </c>
      <c r="J91" s="232" t="str">
        <f>E21</f>
        <v xml:space="preserve"> </v>
      </c>
      <c r="L91" s="156"/>
    </row>
    <row r="92" spans="2:47" s="177" customFormat="1" ht="15.2" customHeight="1">
      <c r="B92" s="156"/>
      <c r="C92" s="200" t="s">
        <v>25</v>
      </c>
      <c r="F92" s="201" t="str">
        <f>IF(E18="","",E18)</f>
        <v xml:space="preserve"> </v>
      </c>
      <c r="I92" s="200" t="s">
        <v>27</v>
      </c>
      <c r="J92" s="232" t="str">
        <f>E24</f>
        <v xml:space="preserve"> </v>
      </c>
      <c r="L92" s="156"/>
    </row>
    <row r="93" spans="2:47" s="177" customFormat="1" ht="10.35" customHeight="1">
      <c r="B93" s="156"/>
      <c r="L93" s="156"/>
    </row>
    <row r="94" spans="2:47" s="177" customFormat="1" ht="29.25" customHeight="1">
      <c r="B94" s="156"/>
      <c r="C94" s="233" t="s">
        <v>93</v>
      </c>
      <c r="D94" s="215"/>
      <c r="E94" s="215"/>
      <c r="F94" s="215"/>
      <c r="G94" s="215"/>
      <c r="H94" s="215"/>
      <c r="I94" s="215"/>
      <c r="J94" s="234" t="s">
        <v>94</v>
      </c>
      <c r="K94" s="215"/>
      <c r="L94" s="156"/>
    </row>
    <row r="95" spans="2:47" s="177" customFormat="1" ht="10.35" customHeight="1">
      <c r="B95" s="156"/>
      <c r="L95" s="156"/>
    </row>
    <row r="96" spans="2:47" s="177" customFormat="1" ht="22.9" customHeight="1">
      <c r="B96" s="156"/>
      <c r="C96" s="235" t="s">
        <v>91</v>
      </c>
      <c r="J96" s="206">
        <f>J124</f>
        <v>0</v>
      </c>
      <c r="L96" s="156"/>
      <c r="AU96" s="194" t="s">
        <v>95</v>
      </c>
    </row>
    <row r="97" spans="2:12" s="236" customFormat="1" ht="24.95" customHeight="1">
      <c r="B97" s="237"/>
      <c r="D97" s="238" t="s">
        <v>96</v>
      </c>
      <c r="E97" s="239"/>
      <c r="F97" s="239"/>
      <c r="G97" s="239"/>
      <c r="H97" s="239"/>
      <c r="I97" s="239"/>
      <c r="J97" s="240">
        <f>J125</f>
        <v>0</v>
      </c>
      <c r="L97" s="237"/>
    </row>
    <row r="98" spans="2:12" s="241" customFormat="1" ht="19.899999999999999" customHeight="1">
      <c r="B98" s="242"/>
      <c r="D98" s="243" t="s">
        <v>97</v>
      </c>
      <c r="E98" s="244"/>
      <c r="F98" s="244"/>
      <c r="G98" s="244"/>
      <c r="H98" s="244"/>
      <c r="I98" s="244"/>
      <c r="J98" s="245">
        <f>J126</f>
        <v>0</v>
      </c>
      <c r="L98" s="242"/>
    </row>
    <row r="99" spans="2:12" s="241" customFormat="1" ht="19.899999999999999" customHeight="1">
      <c r="B99" s="242"/>
      <c r="D99" s="243" t="s">
        <v>98</v>
      </c>
      <c r="E99" s="244"/>
      <c r="F99" s="244"/>
      <c r="G99" s="244"/>
      <c r="H99" s="244"/>
      <c r="I99" s="244"/>
      <c r="J99" s="245">
        <f>J130</f>
        <v>0</v>
      </c>
      <c r="L99" s="242"/>
    </row>
    <row r="100" spans="2:12" s="241" customFormat="1" ht="19.899999999999999" customHeight="1">
      <c r="B100" s="242"/>
      <c r="D100" s="243" t="s">
        <v>190</v>
      </c>
      <c r="E100" s="244"/>
      <c r="F100" s="244"/>
      <c r="G100" s="244"/>
      <c r="H100" s="244"/>
      <c r="I100" s="244"/>
      <c r="J100" s="245">
        <f>J133</f>
        <v>0</v>
      </c>
      <c r="L100" s="242"/>
    </row>
    <row r="101" spans="2:12" s="241" customFormat="1" ht="19.899999999999999" customHeight="1">
      <c r="B101" s="242"/>
      <c r="D101" s="243" t="s">
        <v>99</v>
      </c>
      <c r="E101" s="244"/>
      <c r="F101" s="244"/>
      <c r="G101" s="244"/>
      <c r="H101" s="244"/>
      <c r="I101" s="244"/>
      <c r="J101" s="245">
        <f>J135</f>
        <v>0</v>
      </c>
      <c r="L101" s="242"/>
    </row>
    <row r="102" spans="2:12" s="241" customFormat="1" ht="14.85" customHeight="1">
      <c r="B102" s="242"/>
      <c r="D102" s="243" t="s">
        <v>330</v>
      </c>
      <c r="E102" s="244"/>
      <c r="F102" s="244"/>
      <c r="G102" s="244"/>
      <c r="H102" s="244"/>
      <c r="I102" s="244"/>
      <c r="J102" s="245">
        <f>J146</f>
        <v>0</v>
      </c>
      <c r="L102" s="242"/>
    </row>
    <row r="103" spans="2:12" s="241" customFormat="1" ht="19.899999999999999" customHeight="1">
      <c r="B103" s="242"/>
      <c r="D103" s="243" t="s">
        <v>101</v>
      </c>
      <c r="E103" s="244"/>
      <c r="F103" s="244"/>
      <c r="G103" s="244"/>
      <c r="H103" s="244"/>
      <c r="I103" s="244"/>
      <c r="J103" s="245">
        <f>J161</f>
        <v>0</v>
      </c>
      <c r="L103" s="242"/>
    </row>
    <row r="104" spans="2:12" s="236" customFormat="1" ht="24.95" customHeight="1">
      <c r="B104" s="237"/>
      <c r="D104" s="238" t="s">
        <v>102</v>
      </c>
      <c r="E104" s="239"/>
      <c r="F104" s="239"/>
      <c r="G104" s="239"/>
      <c r="H104" s="239"/>
      <c r="I104" s="239"/>
      <c r="J104" s="240">
        <f>J163</f>
        <v>0</v>
      </c>
      <c r="L104" s="237"/>
    </row>
    <row r="105" spans="2:12" s="177" customFormat="1" ht="21.75" customHeight="1">
      <c r="B105" s="156"/>
      <c r="L105" s="156"/>
    </row>
    <row r="106" spans="2:12" s="177" customFormat="1" ht="6.95" customHeight="1">
      <c r="B106" s="228"/>
      <c r="C106" s="229"/>
      <c r="D106" s="229"/>
      <c r="E106" s="229"/>
      <c r="F106" s="229"/>
      <c r="G106" s="229"/>
      <c r="H106" s="229"/>
      <c r="I106" s="229"/>
      <c r="J106" s="229"/>
      <c r="K106" s="229"/>
      <c r="L106" s="156"/>
    </row>
    <row r="110" spans="2:12" s="177" customFormat="1" ht="6.95" customHeight="1">
      <c r="B110" s="230"/>
      <c r="C110" s="231"/>
      <c r="D110" s="231"/>
      <c r="E110" s="231"/>
      <c r="F110" s="231"/>
      <c r="G110" s="231"/>
      <c r="H110" s="231"/>
      <c r="I110" s="231"/>
      <c r="J110" s="231"/>
      <c r="K110" s="231"/>
      <c r="L110" s="156"/>
    </row>
    <row r="111" spans="2:12" s="177" customFormat="1" ht="24.95" customHeight="1">
      <c r="B111" s="156"/>
      <c r="C111" s="198" t="s">
        <v>103</v>
      </c>
      <c r="L111" s="156"/>
    </row>
    <row r="112" spans="2:12" s="177" customFormat="1" ht="6.95" customHeight="1">
      <c r="B112" s="156"/>
      <c r="L112" s="156"/>
    </row>
    <row r="113" spans="2:65" s="177" customFormat="1" ht="12" customHeight="1">
      <c r="B113" s="156"/>
      <c r="C113" s="200" t="s">
        <v>13</v>
      </c>
      <c r="L113" s="156"/>
    </row>
    <row r="114" spans="2:65" s="177" customFormat="1" ht="16.5" customHeight="1">
      <c r="B114" s="156"/>
      <c r="E114" s="349" t="str">
        <f>E7</f>
        <v>Oprava električkovej trate-Vajnorská ul.</v>
      </c>
      <c r="F114" s="350"/>
      <c r="G114" s="350"/>
      <c r="H114" s="350"/>
      <c r="L114" s="156"/>
    </row>
    <row r="115" spans="2:65" s="177" customFormat="1" ht="12" customHeight="1">
      <c r="B115" s="156"/>
      <c r="C115" s="200" t="s">
        <v>90</v>
      </c>
      <c r="L115" s="156"/>
    </row>
    <row r="116" spans="2:65" s="177" customFormat="1" ht="16.5" customHeight="1">
      <c r="B116" s="156"/>
      <c r="E116" s="347" t="str">
        <f>E9</f>
        <v>300 - Oprava trate na paneloch BKV za BKV</v>
      </c>
      <c r="F116" s="348"/>
      <c r="G116" s="348"/>
      <c r="H116" s="348"/>
      <c r="L116" s="156"/>
    </row>
    <row r="117" spans="2:65" s="177" customFormat="1" ht="6.95" customHeight="1">
      <c r="B117" s="156"/>
      <c r="L117" s="156"/>
    </row>
    <row r="118" spans="2:65" s="177" customFormat="1" ht="12" customHeight="1">
      <c r="B118" s="156"/>
      <c r="C118" s="200" t="s">
        <v>17</v>
      </c>
      <c r="F118" s="201" t="str">
        <f>F12</f>
        <v xml:space="preserve"> </v>
      </c>
      <c r="I118" s="200" t="s">
        <v>19</v>
      </c>
      <c r="J118" s="202" t="str">
        <f>IF(J12="","",J12)</f>
        <v>7. 4. 2022</v>
      </c>
      <c r="L118" s="156"/>
    </row>
    <row r="119" spans="2:65" s="177" customFormat="1" ht="6.95" customHeight="1">
      <c r="B119" s="156"/>
      <c r="L119" s="156"/>
    </row>
    <row r="120" spans="2:65" s="177" customFormat="1" ht="15.2" customHeight="1">
      <c r="B120" s="156"/>
      <c r="C120" s="200" t="s">
        <v>21</v>
      </c>
      <c r="F120" s="201" t="str">
        <f>E15</f>
        <v xml:space="preserve"> </v>
      </c>
      <c r="I120" s="200" t="s">
        <v>26</v>
      </c>
      <c r="J120" s="232" t="str">
        <f>E21</f>
        <v xml:space="preserve"> </v>
      </c>
      <c r="L120" s="156"/>
    </row>
    <row r="121" spans="2:65" s="177" customFormat="1" ht="15.2" customHeight="1">
      <c r="B121" s="156"/>
      <c r="C121" s="200" t="s">
        <v>25</v>
      </c>
      <c r="F121" s="201" t="str">
        <f>IF(E18="","",E18)</f>
        <v xml:space="preserve"> </v>
      </c>
      <c r="I121" s="200" t="s">
        <v>27</v>
      </c>
      <c r="J121" s="232" t="str">
        <f>E24</f>
        <v xml:space="preserve"> </v>
      </c>
      <c r="L121" s="156"/>
    </row>
    <row r="122" spans="2:65" s="177" customFormat="1" ht="10.35" customHeight="1">
      <c r="B122" s="156"/>
      <c r="L122" s="156"/>
    </row>
    <row r="123" spans="2:65" s="246" customFormat="1" ht="29.25" customHeight="1">
      <c r="B123" s="247"/>
      <c r="C123" s="248" t="s">
        <v>104</v>
      </c>
      <c r="D123" s="249" t="s">
        <v>56</v>
      </c>
      <c r="E123" s="249" t="s">
        <v>52</v>
      </c>
      <c r="F123" s="249" t="s">
        <v>53</v>
      </c>
      <c r="G123" s="249" t="s">
        <v>105</v>
      </c>
      <c r="H123" s="249" t="s">
        <v>106</v>
      </c>
      <c r="I123" s="249" t="s">
        <v>107</v>
      </c>
      <c r="J123" s="250" t="s">
        <v>94</v>
      </c>
      <c r="K123" s="251" t="s">
        <v>108</v>
      </c>
      <c r="L123" s="247"/>
      <c r="M123" s="153" t="s">
        <v>1</v>
      </c>
      <c r="N123" s="154" t="s">
        <v>35</v>
      </c>
      <c r="O123" s="154" t="s">
        <v>109</v>
      </c>
      <c r="P123" s="154" t="s">
        <v>110</v>
      </c>
      <c r="Q123" s="154" t="s">
        <v>111</v>
      </c>
      <c r="R123" s="154" t="s">
        <v>112</v>
      </c>
      <c r="S123" s="154" t="s">
        <v>113</v>
      </c>
      <c r="T123" s="155" t="s">
        <v>114</v>
      </c>
    </row>
    <row r="124" spans="2:65" s="177" customFormat="1" ht="22.9" customHeight="1">
      <c r="B124" s="156"/>
      <c r="C124" s="252" t="s">
        <v>91</v>
      </c>
      <c r="H124" s="264"/>
      <c r="I124" s="264"/>
      <c r="J124" s="265">
        <f>BK124</f>
        <v>0</v>
      </c>
      <c r="L124" s="156"/>
      <c r="M124" s="157"/>
      <c r="N124" s="158"/>
      <c r="O124" s="158"/>
      <c r="P124" s="159">
        <f>P125+P163</f>
        <v>6467.4351970000007</v>
      </c>
      <c r="Q124" s="158"/>
      <c r="R124" s="159">
        <f>R125+R163</f>
        <v>1246.528354</v>
      </c>
      <c r="S124" s="158"/>
      <c r="T124" s="160">
        <f>T125+T163</f>
        <v>827.31600000000003</v>
      </c>
      <c r="AT124" s="194" t="s">
        <v>70</v>
      </c>
      <c r="AU124" s="194" t="s">
        <v>95</v>
      </c>
      <c r="BK124" s="253">
        <f>BK125+BK163</f>
        <v>0</v>
      </c>
    </row>
    <row r="125" spans="2:65" s="163" customFormat="1" ht="25.9" customHeight="1">
      <c r="B125" s="161"/>
      <c r="D125" s="254" t="s">
        <v>70</v>
      </c>
      <c r="E125" s="255" t="s">
        <v>116</v>
      </c>
      <c r="F125" s="255" t="s">
        <v>117</v>
      </c>
      <c r="H125" s="266"/>
      <c r="I125" s="266"/>
      <c r="J125" s="267">
        <f>BK125</f>
        <v>0</v>
      </c>
      <c r="L125" s="161"/>
      <c r="M125" s="162"/>
      <c r="P125" s="164">
        <f>P126+P130+P133+P135+P161</f>
        <v>6467.4351970000007</v>
      </c>
      <c r="R125" s="164">
        <f>R126+R130+R133+R135+R161</f>
        <v>1246.528354</v>
      </c>
      <c r="T125" s="165">
        <f>T126+T130+T133+T135+T161</f>
        <v>827.31600000000003</v>
      </c>
      <c r="AR125" s="254" t="s">
        <v>77</v>
      </c>
      <c r="AT125" s="256" t="s">
        <v>70</v>
      </c>
      <c r="AU125" s="256" t="s">
        <v>71</v>
      </c>
      <c r="AY125" s="254" t="s">
        <v>115</v>
      </c>
      <c r="BK125" s="257">
        <f>BK126+BK130+BK133+BK135+BK161</f>
        <v>0</v>
      </c>
    </row>
    <row r="126" spans="2:65" s="163" customFormat="1" ht="22.9" customHeight="1">
      <c r="B126" s="161"/>
      <c r="D126" s="254" t="s">
        <v>70</v>
      </c>
      <c r="E126" s="258" t="s">
        <v>77</v>
      </c>
      <c r="F126" s="258" t="s">
        <v>118</v>
      </c>
      <c r="H126" s="266"/>
      <c r="I126" s="266"/>
      <c r="J126" s="268">
        <f>BK126</f>
        <v>0</v>
      </c>
      <c r="L126" s="161"/>
      <c r="M126" s="162"/>
      <c r="P126" s="164">
        <f>SUM(P127:P129)</f>
        <v>1365.7950000000001</v>
      </c>
      <c r="R126" s="164">
        <f>SUM(R127:R129)</f>
        <v>0</v>
      </c>
      <c r="T126" s="165">
        <f>SUM(T127:T129)</f>
        <v>827.31600000000003</v>
      </c>
      <c r="AR126" s="254" t="s">
        <v>77</v>
      </c>
      <c r="AT126" s="256" t="s">
        <v>70</v>
      </c>
      <c r="AU126" s="256" t="s">
        <v>77</v>
      </c>
      <c r="AY126" s="254" t="s">
        <v>115</v>
      </c>
      <c r="BK126" s="257">
        <f>SUM(BK127:BK129)</f>
        <v>0</v>
      </c>
    </row>
    <row r="127" spans="2:65" s="177" customFormat="1" ht="24.2" customHeight="1">
      <c r="B127" s="259"/>
      <c r="C127" s="278" t="s">
        <v>77</v>
      </c>
      <c r="D127" s="278" t="s">
        <v>119</v>
      </c>
      <c r="E127" s="279" t="s">
        <v>193</v>
      </c>
      <c r="F127" s="280" t="s">
        <v>194</v>
      </c>
      <c r="G127" s="281" t="s">
        <v>122</v>
      </c>
      <c r="H127" s="282">
        <v>1206</v>
      </c>
      <c r="I127" s="269">
        <v>0</v>
      </c>
      <c r="J127" s="269">
        <f>ROUND(I127*H127,3)</f>
        <v>0</v>
      </c>
      <c r="K127" s="260"/>
      <c r="L127" s="156"/>
      <c r="M127" s="166" t="s">
        <v>1</v>
      </c>
      <c r="N127" s="167" t="s">
        <v>37</v>
      </c>
      <c r="O127" s="168">
        <v>0.59199999999999997</v>
      </c>
      <c r="P127" s="168">
        <f>O127*H127</f>
        <v>713.952</v>
      </c>
      <c r="Q127" s="168">
        <v>0</v>
      </c>
      <c r="R127" s="168">
        <f>Q127*H127</f>
        <v>0</v>
      </c>
      <c r="S127" s="168">
        <v>0.316</v>
      </c>
      <c r="T127" s="169">
        <f>S127*H127</f>
        <v>381.096</v>
      </c>
      <c r="AR127" s="261" t="s">
        <v>123</v>
      </c>
      <c r="AT127" s="261" t="s">
        <v>119</v>
      </c>
      <c r="AU127" s="261" t="s">
        <v>79</v>
      </c>
      <c r="AY127" s="194" t="s">
        <v>115</v>
      </c>
      <c r="BE127" s="262">
        <f>IF(N127="základná",J127,0)</f>
        <v>0</v>
      </c>
      <c r="BF127" s="262">
        <f>IF(N127="znížená",J127,0)</f>
        <v>0</v>
      </c>
      <c r="BG127" s="262">
        <f>IF(N127="zákl. prenesená",J127,0)</f>
        <v>0</v>
      </c>
      <c r="BH127" s="262">
        <f>IF(N127="zníž. prenesená",J127,0)</f>
        <v>0</v>
      </c>
      <c r="BI127" s="262">
        <f>IF(N127="nulová",J127,0)</f>
        <v>0</v>
      </c>
      <c r="BJ127" s="194" t="s">
        <v>79</v>
      </c>
      <c r="BK127" s="178">
        <f>ROUND(I127*H127,3)</f>
        <v>0</v>
      </c>
      <c r="BL127" s="194" t="s">
        <v>123</v>
      </c>
      <c r="BM127" s="261" t="s">
        <v>331</v>
      </c>
    </row>
    <row r="128" spans="2:65" s="177" customFormat="1" ht="33" customHeight="1">
      <c r="B128" s="259"/>
      <c r="C128" s="278" t="s">
        <v>79</v>
      </c>
      <c r="D128" s="278" t="s">
        <v>119</v>
      </c>
      <c r="E128" s="279" t="s">
        <v>247</v>
      </c>
      <c r="F128" s="280" t="s">
        <v>248</v>
      </c>
      <c r="G128" s="281" t="s">
        <v>122</v>
      </c>
      <c r="H128" s="282">
        <v>603</v>
      </c>
      <c r="I128" s="269">
        <v>0</v>
      </c>
      <c r="J128" s="269">
        <f>ROUND(I128*H128,3)</f>
        <v>0</v>
      </c>
      <c r="K128" s="260"/>
      <c r="L128" s="156"/>
      <c r="M128" s="166" t="s">
        <v>1</v>
      </c>
      <c r="N128" s="167" t="s">
        <v>37</v>
      </c>
      <c r="O128" s="168">
        <v>0.82699999999999996</v>
      </c>
      <c r="P128" s="168">
        <f>O128*H128</f>
        <v>498.68099999999998</v>
      </c>
      <c r="Q128" s="168">
        <v>0</v>
      </c>
      <c r="R128" s="168">
        <f>Q128*H128</f>
        <v>0</v>
      </c>
      <c r="S128" s="168">
        <v>0.45</v>
      </c>
      <c r="T128" s="169">
        <f>S128*H128</f>
        <v>271.35000000000002</v>
      </c>
      <c r="AR128" s="261" t="s">
        <v>123</v>
      </c>
      <c r="AT128" s="261" t="s">
        <v>119</v>
      </c>
      <c r="AU128" s="261" t="s">
        <v>79</v>
      </c>
      <c r="AY128" s="194" t="s">
        <v>115</v>
      </c>
      <c r="BE128" s="262">
        <f>IF(N128="základná",J128,0)</f>
        <v>0</v>
      </c>
      <c r="BF128" s="262">
        <f>IF(N128="znížená",J128,0)</f>
        <v>0</v>
      </c>
      <c r="BG128" s="262">
        <f>IF(N128="zákl. prenesená",J128,0)</f>
        <v>0</v>
      </c>
      <c r="BH128" s="262">
        <f>IF(N128="zníž. prenesená",J128,0)</f>
        <v>0</v>
      </c>
      <c r="BI128" s="262">
        <f>IF(N128="nulová",J128,0)</f>
        <v>0</v>
      </c>
      <c r="BJ128" s="194" t="s">
        <v>79</v>
      </c>
      <c r="BK128" s="178">
        <f>ROUND(I128*H128,3)</f>
        <v>0</v>
      </c>
      <c r="BL128" s="194" t="s">
        <v>123</v>
      </c>
      <c r="BM128" s="261" t="s">
        <v>332</v>
      </c>
    </row>
    <row r="129" spans="2:65" s="177" customFormat="1" ht="33" customHeight="1">
      <c r="B129" s="259"/>
      <c r="C129" s="278" t="s">
        <v>129</v>
      </c>
      <c r="D129" s="278" t="s">
        <v>119</v>
      </c>
      <c r="E129" s="279" t="s">
        <v>195</v>
      </c>
      <c r="F129" s="280" t="s">
        <v>196</v>
      </c>
      <c r="G129" s="281" t="s">
        <v>139</v>
      </c>
      <c r="H129" s="282">
        <v>1206</v>
      </c>
      <c r="I129" s="269">
        <v>0</v>
      </c>
      <c r="J129" s="269">
        <f>ROUND(I129*H129,3)</f>
        <v>0</v>
      </c>
      <c r="K129" s="260"/>
      <c r="L129" s="156"/>
      <c r="M129" s="166" t="s">
        <v>1</v>
      </c>
      <c r="N129" s="167" t="s">
        <v>37</v>
      </c>
      <c r="O129" s="168">
        <v>0.127</v>
      </c>
      <c r="P129" s="168">
        <f>O129*H129</f>
        <v>153.16200000000001</v>
      </c>
      <c r="Q129" s="168">
        <v>0</v>
      </c>
      <c r="R129" s="168">
        <f>Q129*H129</f>
        <v>0</v>
      </c>
      <c r="S129" s="168">
        <v>0.14499999999999999</v>
      </c>
      <c r="T129" s="169">
        <f>S129*H129</f>
        <v>174.86999999999998</v>
      </c>
      <c r="AR129" s="261" t="s">
        <v>123</v>
      </c>
      <c r="AT129" s="261" t="s">
        <v>119</v>
      </c>
      <c r="AU129" s="261" t="s">
        <v>79</v>
      </c>
      <c r="AY129" s="194" t="s">
        <v>115</v>
      </c>
      <c r="BE129" s="262">
        <f>IF(N129="základná",J129,0)</f>
        <v>0</v>
      </c>
      <c r="BF129" s="262">
        <f>IF(N129="znížená",J129,0)</f>
        <v>0</v>
      </c>
      <c r="BG129" s="262">
        <f>IF(N129="zákl. prenesená",J129,0)</f>
        <v>0</v>
      </c>
      <c r="BH129" s="262">
        <f>IF(N129="zníž. prenesená",J129,0)</f>
        <v>0</v>
      </c>
      <c r="BI129" s="262">
        <f>IF(N129="nulová",J129,0)</f>
        <v>0</v>
      </c>
      <c r="BJ129" s="194" t="s">
        <v>79</v>
      </c>
      <c r="BK129" s="178">
        <f>ROUND(I129*H129,3)</f>
        <v>0</v>
      </c>
      <c r="BL129" s="194" t="s">
        <v>123</v>
      </c>
      <c r="BM129" s="261" t="s">
        <v>333</v>
      </c>
    </row>
    <row r="130" spans="2:65" s="163" customFormat="1" ht="22.9" customHeight="1">
      <c r="B130" s="161"/>
      <c r="C130" s="283"/>
      <c r="D130" s="284" t="s">
        <v>70</v>
      </c>
      <c r="E130" s="285" t="s">
        <v>79</v>
      </c>
      <c r="F130" s="285" t="s">
        <v>124</v>
      </c>
      <c r="G130" s="283"/>
      <c r="H130" s="286"/>
      <c r="I130" s="266">
        <v>0</v>
      </c>
      <c r="J130" s="268">
        <f>BK130</f>
        <v>0</v>
      </c>
      <c r="L130" s="161"/>
      <c r="M130" s="162"/>
      <c r="P130" s="164">
        <f>SUM(P131:P132)</f>
        <v>142.57332</v>
      </c>
      <c r="R130" s="164">
        <f>SUM(R131:R132)</f>
        <v>565.90826400000003</v>
      </c>
      <c r="T130" s="165">
        <f>SUM(T131:T132)</f>
        <v>0</v>
      </c>
      <c r="AR130" s="254" t="s">
        <v>77</v>
      </c>
      <c r="AT130" s="256" t="s">
        <v>70</v>
      </c>
      <c r="AU130" s="256" t="s">
        <v>77</v>
      </c>
      <c r="AY130" s="254" t="s">
        <v>115</v>
      </c>
      <c r="BK130" s="257">
        <f>SUM(BK131:BK132)</f>
        <v>0</v>
      </c>
    </row>
    <row r="131" spans="2:65" s="177" customFormat="1" ht="24.2" customHeight="1">
      <c r="B131" s="259"/>
      <c r="C131" s="278" t="s">
        <v>123</v>
      </c>
      <c r="D131" s="278" t="s">
        <v>119</v>
      </c>
      <c r="E131" s="279" t="s">
        <v>198</v>
      </c>
      <c r="F131" s="280" t="s">
        <v>199</v>
      </c>
      <c r="G131" s="281" t="s">
        <v>132</v>
      </c>
      <c r="H131" s="282">
        <v>241.2</v>
      </c>
      <c r="I131" s="269">
        <v>0</v>
      </c>
      <c r="J131" s="269">
        <f>ROUND(I131*H131,3)</f>
        <v>0</v>
      </c>
      <c r="K131" s="260"/>
      <c r="L131" s="156"/>
      <c r="M131" s="166" t="s">
        <v>1</v>
      </c>
      <c r="N131" s="167" t="s">
        <v>37</v>
      </c>
      <c r="O131" s="168">
        <v>0.59109999999999996</v>
      </c>
      <c r="P131" s="168">
        <f>O131*H131</f>
        <v>142.57332</v>
      </c>
      <c r="Q131" s="168">
        <v>2.3453400000000002</v>
      </c>
      <c r="R131" s="168">
        <f>Q131*H131</f>
        <v>565.69600800000001</v>
      </c>
      <c r="S131" s="168">
        <v>0</v>
      </c>
      <c r="T131" s="169">
        <f>S131*H131</f>
        <v>0</v>
      </c>
      <c r="AR131" s="261" t="s">
        <v>123</v>
      </c>
      <c r="AT131" s="261" t="s">
        <v>119</v>
      </c>
      <c r="AU131" s="261" t="s">
        <v>79</v>
      </c>
      <c r="AY131" s="194" t="s">
        <v>115</v>
      </c>
      <c r="BE131" s="262">
        <f>IF(N131="základná",J131,0)</f>
        <v>0</v>
      </c>
      <c r="BF131" s="262">
        <f>IF(N131="znížená",J131,0)</f>
        <v>0</v>
      </c>
      <c r="BG131" s="262">
        <f>IF(N131="zákl. prenesená",J131,0)</f>
        <v>0</v>
      </c>
      <c r="BH131" s="262">
        <f>IF(N131="zníž. prenesená",J131,0)</f>
        <v>0</v>
      </c>
      <c r="BI131" s="262">
        <f>IF(N131="nulová",J131,0)</f>
        <v>0</v>
      </c>
      <c r="BJ131" s="194" t="s">
        <v>79</v>
      </c>
      <c r="BK131" s="178">
        <f>ROUND(I131*H131,3)</f>
        <v>0</v>
      </c>
      <c r="BL131" s="194" t="s">
        <v>123</v>
      </c>
      <c r="BM131" s="261" t="s">
        <v>334</v>
      </c>
    </row>
    <row r="132" spans="2:65" s="177" customFormat="1" ht="21.75" customHeight="1">
      <c r="B132" s="259"/>
      <c r="C132" s="287" t="s">
        <v>127</v>
      </c>
      <c r="D132" s="287" t="s">
        <v>171</v>
      </c>
      <c r="E132" s="288" t="s">
        <v>200</v>
      </c>
      <c r="F132" s="289" t="s">
        <v>335</v>
      </c>
      <c r="G132" s="290" t="s">
        <v>202</v>
      </c>
      <c r="H132" s="291">
        <v>212.256</v>
      </c>
      <c r="I132" s="270">
        <v>0</v>
      </c>
      <c r="J132" s="270">
        <f>ROUND(I132*H132,3)</f>
        <v>0</v>
      </c>
      <c r="K132" s="263"/>
      <c r="L132" s="170"/>
      <c r="M132" s="171" t="s">
        <v>1</v>
      </c>
      <c r="N132" s="172" t="s">
        <v>37</v>
      </c>
      <c r="O132" s="168">
        <v>0</v>
      </c>
      <c r="P132" s="168">
        <f>O132*H132</f>
        <v>0</v>
      </c>
      <c r="Q132" s="168">
        <v>1E-3</v>
      </c>
      <c r="R132" s="168">
        <f>Q132*H132</f>
        <v>0.212256</v>
      </c>
      <c r="S132" s="168">
        <v>0</v>
      </c>
      <c r="T132" s="169">
        <f>S132*H132</f>
        <v>0</v>
      </c>
      <c r="AR132" s="261" t="s">
        <v>137</v>
      </c>
      <c r="AT132" s="261" t="s">
        <v>171</v>
      </c>
      <c r="AU132" s="261" t="s">
        <v>79</v>
      </c>
      <c r="AY132" s="194" t="s">
        <v>115</v>
      </c>
      <c r="BE132" s="262">
        <f>IF(N132="základná",J132,0)</f>
        <v>0</v>
      </c>
      <c r="BF132" s="262">
        <f>IF(N132="znížená",J132,0)</f>
        <v>0</v>
      </c>
      <c r="BG132" s="262">
        <f>IF(N132="zákl. prenesená",J132,0)</f>
        <v>0</v>
      </c>
      <c r="BH132" s="262">
        <f>IF(N132="zníž. prenesená",J132,0)</f>
        <v>0</v>
      </c>
      <c r="BI132" s="262">
        <f>IF(N132="nulová",J132,0)</f>
        <v>0</v>
      </c>
      <c r="BJ132" s="194" t="s">
        <v>79</v>
      </c>
      <c r="BK132" s="178">
        <f>ROUND(I132*H132,3)</f>
        <v>0</v>
      </c>
      <c r="BL132" s="194" t="s">
        <v>123</v>
      </c>
      <c r="BM132" s="261" t="s">
        <v>336</v>
      </c>
    </row>
    <row r="133" spans="2:65" s="163" customFormat="1" ht="22.9" customHeight="1">
      <c r="B133" s="161"/>
      <c r="C133" s="283"/>
      <c r="D133" s="284" t="s">
        <v>70</v>
      </c>
      <c r="E133" s="285" t="s">
        <v>123</v>
      </c>
      <c r="F133" s="285" t="s">
        <v>203</v>
      </c>
      <c r="G133" s="283"/>
      <c r="H133" s="286"/>
      <c r="I133" s="266"/>
      <c r="J133" s="268">
        <f>BK133</f>
        <v>0</v>
      </c>
      <c r="L133" s="161"/>
      <c r="M133" s="162"/>
      <c r="P133" s="164">
        <f>P134</f>
        <v>56.682000000000002</v>
      </c>
      <c r="R133" s="164">
        <f>R134</f>
        <v>195.27552</v>
      </c>
      <c r="T133" s="165">
        <f>T134</f>
        <v>0</v>
      </c>
      <c r="AR133" s="254" t="s">
        <v>77</v>
      </c>
      <c r="AT133" s="256" t="s">
        <v>70</v>
      </c>
      <c r="AU133" s="256" t="s">
        <v>77</v>
      </c>
      <c r="AY133" s="254" t="s">
        <v>115</v>
      </c>
      <c r="BK133" s="257">
        <f>BK134</f>
        <v>0</v>
      </c>
    </row>
    <row r="134" spans="2:65" s="177" customFormat="1" ht="24.2" customHeight="1">
      <c r="B134" s="259"/>
      <c r="C134" s="278" t="s">
        <v>272</v>
      </c>
      <c r="D134" s="278" t="s">
        <v>119</v>
      </c>
      <c r="E134" s="279" t="s">
        <v>204</v>
      </c>
      <c r="F134" s="280" t="s">
        <v>249</v>
      </c>
      <c r="G134" s="281" t="s">
        <v>122</v>
      </c>
      <c r="H134" s="282">
        <v>1206</v>
      </c>
      <c r="I134" s="269">
        <v>0</v>
      </c>
      <c r="J134" s="269">
        <f>ROUND(I134*H134,3)</f>
        <v>0</v>
      </c>
      <c r="K134" s="260"/>
      <c r="L134" s="156"/>
      <c r="M134" s="166" t="s">
        <v>1</v>
      </c>
      <c r="N134" s="167" t="s">
        <v>37</v>
      </c>
      <c r="O134" s="168">
        <v>4.7E-2</v>
      </c>
      <c r="P134" s="168">
        <f>O134*H134</f>
        <v>56.682000000000002</v>
      </c>
      <c r="Q134" s="168">
        <v>0.16192000000000001</v>
      </c>
      <c r="R134" s="168">
        <f>Q134*H134</f>
        <v>195.27552</v>
      </c>
      <c r="S134" s="168">
        <v>0</v>
      </c>
      <c r="T134" s="169">
        <f>S134*H134</f>
        <v>0</v>
      </c>
      <c r="AR134" s="261" t="s">
        <v>123</v>
      </c>
      <c r="AT134" s="261" t="s">
        <v>119</v>
      </c>
      <c r="AU134" s="261" t="s">
        <v>79</v>
      </c>
      <c r="AY134" s="194" t="s">
        <v>115</v>
      </c>
      <c r="BE134" s="262">
        <f>IF(N134="základná",J134,0)</f>
        <v>0</v>
      </c>
      <c r="BF134" s="262">
        <f>IF(N134="znížená",J134,0)</f>
        <v>0</v>
      </c>
      <c r="BG134" s="262">
        <f>IF(N134="zákl. prenesená",J134,0)</f>
        <v>0</v>
      </c>
      <c r="BH134" s="262">
        <f>IF(N134="zníž. prenesená",J134,0)</f>
        <v>0</v>
      </c>
      <c r="BI134" s="262">
        <f>IF(N134="nulová",J134,0)</f>
        <v>0</v>
      </c>
      <c r="BJ134" s="194" t="s">
        <v>79</v>
      </c>
      <c r="BK134" s="178">
        <f>ROUND(I134*H134,3)</f>
        <v>0</v>
      </c>
      <c r="BL134" s="194" t="s">
        <v>123</v>
      </c>
      <c r="BM134" s="261" t="s">
        <v>337</v>
      </c>
    </row>
    <row r="135" spans="2:65" s="163" customFormat="1" ht="22.9" customHeight="1">
      <c r="B135" s="161"/>
      <c r="C135" s="283"/>
      <c r="D135" s="284" t="s">
        <v>70</v>
      </c>
      <c r="E135" s="285" t="s">
        <v>127</v>
      </c>
      <c r="F135" s="285" t="s">
        <v>128</v>
      </c>
      <c r="G135" s="283"/>
      <c r="H135" s="286"/>
      <c r="I135" s="266"/>
      <c r="J135" s="268">
        <f>BK135</f>
        <v>0</v>
      </c>
      <c r="L135" s="161"/>
      <c r="M135" s="162"/>
      <c r="P135" s="164">
        <f>P136+SUM(P137:P146)</f>
        <v>4128.1640870000001</v>
      </c>
      <c r="R135" s="164">
        <f>R136+SUM(R137:R146)</f>
        <v>485.34456999999998</v>
      </c>
      <c r="T135" s="165">
        <f>T136+SUM(T137:T146)</f>
        <v>0</v>
      </c>
      <c r="AR135" s="254" t="s">
        <v>77</v>
      </c>
      <c r="AT135" s="256" t="s">
        <v>70</v>
      </c>
      <c r="AU135" s="256" t="s">
        <v>77</v>
      </c>
      <c r="AY135" s="254" t="s">
        <v>115</v>
      </c>
      <c r="BK135" s="257">
        <f>BK136+SUM(BK137:BK146)</f>
        <v>0</v>
      </c>
    </row>
    <row r="136" spans="2:65" s="177" customFormat="1" ht="24.2" customHeight="1">
      <c r="B136" s="259"/>
      <c r="C136" s="278" t="s">
        <v>157</v>
      </c>
      <c r="D136" s="278" t="s">
        <v>119</v>
      </c>
      <c r="E136" s="279" t="s">
        <v>250</v>
      </c>
      <c r="F136" s="280" t="s">
        <v>251</v>
      </c>
      <c r="G136" s="281" t="s">
        <v>154</v>
      </c>
      <c r="H136" s="282">
        <v>69</v>
      </c>
      <c r="I136" s="269">
        <v>0</v>
      </c>
      <c r="J136" s="269">
        <f t="shared" ref="J136:J145" si="0">ROUND(I136*H136,3)</f>
        <v>0</v>
      </c>
      <c r="K136" s="260"/>
      <c r="L136" s="156"/>
      <c r="M136" s="166" t="s">
        <v>1</v>
      </c>
      <c r="N136" s="167" t="s">
        <v>37</v>
      </c>
      <c r="O136" s="168">
        <v>8.6959999999999997</v>
      </c>
      <c r="P136" s="168">
        <f t="shared" ref="P136:P145" si="1">O136*H136</f>
        <v>600.024</v>
      </c>
      <c r="Q136" s="168">
        <v>0.44030999999999998</v>
      </c>
      <c r="R136" s="168">
        <f t="shared" ref="R136:R145" si="2">Q136*H136</f>
        <v>30.38139</v>
      </c>
      <c r="S136" s="168">
        <v>0</v>
      </c>
      <c r="T136" s="169">
        <f t="shared" ref="T136:T145" si="3">S136*H136</f>
        <v>0</v>
      </c>
      <c r="AR136" s="261" t="s">
        <v>123</v>
      </c>
      <c r="AT136" s="261" t="s">
        <v>119</v>
      </c>
      <c r="AU136" s="261" t="s">
        <v>79</v>
      </c>
      <c r="AY136" s="194" t="s">
        <v>115</v>
      </c>
      <c r="BE136" s="262">
        <f t="shared" ref="BE136:BE145" si="4">IF(N136="základná",J136,0)</f>
        <v>0</v>
      </c>
      <c r="BF136" s="262">
        <f t="shared" ref="BF136:BF145" si="5">IF(N136="znížená",J136,0)</f>
        <v>0</v>
      </c>
      <c r="BG136" s="262">
        <f t="shared" ref="BG136:BG145" si="6">IF(N136="zákl. prenesená",J136,0)</f>
        <v>0</v>
      </c>
      <c r="BH136" s="262">
        <f t="shared" ref="BH136:BH145" si="7">IF(N136="zníž. prenesená",J136,0)</f>
        <v>0</v>
      </c>
      <c r="BI136" s="262">
        <f t="shared" ref="BI136:BI145" si="8">IF(N136="nulová",J136,0)</f>
        <v>0</v>
      </c>
      <c r="BJ136" s="194" t="s">
        <v>79</v>
      </c>
      <c r="BK136" s="178">
        <f t="shared" ref="BK136:BK145" si="9">ROUND(I136*H136,3)</f>
        <v>0</v>
      </c>
      <c r="BL136" s="194" t="s">
        <v>123</v>
      </c>
      <c r="BM136" s="261" t="s">
        <v>338</v>
      </c>
    </row>
    <row r="137" spans="2:65" s="177" customFormat="1" ht="24.2" customHeight="1">
      <c r="B137" s="259"/>
      <c r="C137" s="278" t="s">
        <v>137</v>
      </c>
      <c r="D137" s="278" t="s">
        <v>119</v>
      </c>
      <c r="E137" s="279" t="s">
        <v>212</v>
      </c>
      <c r="F137" s="280" t="s">
        <v>213</v>
      </c>
      <c r="G137" s="281" t="s">
        <v>154</v>
      </c>
      <c r="H137" s="282">
        <v>69</v>
      </c>
      <c r="I137" s="269">
        <v>0</v>
      </c>
      <c r="J137" s="269">
        <f t="shared" si="0"/>
        <v>0</v>
      </c>
      <c r="K137" s="260"/>
      <c r="L137" s="156"/>
      <c r="M137" s="166" t="s">
        <v>1</v>
      </c>
      <c r="N137" s="167" t="s">
        <v>37</v>
      </c>
      <c r="O137" s="168">
        <v>5.2560000000000002</v>
      </c>
      <c r="P137" s="168">
        <f t="shared" si="1"/>
        <v>362.66399999999999</v>
      </c>
      <c r="Q137" s="168">
        <v>0</v>
      </c>
      <c r="R137" s="168">
        <f t="shared" si="2"/>
        <v>0</v>
      </c>
      <c r="S137" s="168">
        <v>0</v>
      </c>
      <c r="T137" s="169">
        <f t="shared" si="3"/>
        <v>0</v>
      </c>
      <c r="AR137" s="261" t="s">
        <v>123</v>
      </c>
      <c r="AT137" s="261" t="s">
        <v>119</v>
      </c>
      <c r="AU137" s="261" t="s">
        <v>79</v>
      </c>
      <c r="AY137" s="194" t="s">
        <v>115</v>
      </c>
      <c r="BE137" s="262">
        <f t="shared" si="4"/>
        <v>0</v>
      </c>
      <c r="BF137" s="262">
        <f t="shared" si="5"/>
        <v>0</v>
      </c>
      <c r="BG137" s="262">
        <f t="shared" si="6"/>
        <v>0</v>
      </c>
      <c r="BH137" s="262">
        <f t="shared" si="7"/>
        <v>0</v>
      </c>
      <c r="BI137" s="262">
        <f t="shared" si="8"/>
        <v>0</v>
      </c>
      <c r="BJ137" s="194" t="s">
        <v>79</v>
      </c>
      <c r="BK137" s="178">
        <f t="shared" si="9"/>
        <v>0</v>
      </c>
      <c r="BL137" s="194" t="s">
        <v>123</v>
      </c>
      <c r="BM137" s="261" t="s">
        <v>339</v>
      </c>
    </row>
    <row r="138" spans="2:65" s="177" customFormat="1" ht="21.75" customHeight="1">
      <c r="B138" s="259"/>
      <c r="C138" s="287" t="s">
        <v>140</v>
      </c>
      <c r="D138" s="287" t="s">
        <v>171</v>
      </c>
      <c r="E138" s="288" t="s">
        <v>218</v>
      </c>
      <c r="F138" s="289" t="s">
        <v>340</v>
      </c>
      <c r="G138" s="290" t="s">
        <v>139</v>
      </c>
      <c r="H138" s="291">
        <v>1370</v>
      </c>
      <c r="I138" s="270">
        <v>0</v>
      </c>
      <c r="J138" s="270">
        <f t="shared" si="0"/>
        <v>0</v>
      </c>
      <c r="K138" s="263"/>
      <c r="L138" s="170"/>
      <c r="M138" s="171" t="s">
        <v>1</v>
      </c>
      <c r="N138" s="172" t="s">
        <v>37</v>
      </c>
      <c r="O138" s="168">
        <v>0</v>
      </c>
      <c r="P138" s="168">
        <f t="shared" si="1"/>
        <v>0</v>
      </c>
      <c r="Q138" s="168">
        <v>2.5000000000000001E-4</v>
      </c>
      <c r="R138" s="168">
        <f t="shared" si="2"/>
        <v>0.34250000000000003</v>
      </c>
      <c r="S138" s="168">
        <v>0</v>
      </c>
      <c r="T138" s="169">
        <f t="shared" si="3"/>
        <v>0</v>
      </c>
      <c r="AR138" s="261" t="s">
        <v>137</v>
      </c>
      <c r="AT138" s="261" t="s">
        <v>171</v>
      </c>
      <c r="AU138" s="261" t="s">
        <v>79</v>
      </c>
      <c r="AY138" s="194" t="s">
        <v>115</v>
      </c>
      <c r="BE138" s="262">
        <f t="shared" si="4"/>
        <v>0</v>
      </c>
      <c r="BF138" s="262">
        <f t="shared" si="5"/>
        <v>0</v>
      </c>
      <c r="BG138" s="262">
        <f t="shared" si="6"/>
        <v>0</v>
      </c>
      <c r="BH138" s="262">
        <f t="shared" si="7"/>
        <v>0</v>
      </c>
      <c r="BI138" s="262">
        <f t="shared" si="8"/>
        <v>0</v>
      </c>
      <c r="BJ138" s="194" t="s">
        <v>79</v>
      </c>
      <c r="BK138" s="178">
        <f t="shared" si="9"/>
        <v>0</v>
      </c>
      <c r="BL138" s="194" t="s">
        <v>123</v>
      </c>
      <c r="BM138" s="261" t="s">
        <v>341</v>
      </c>
    </row>
    <row r="139" spans="2:65" s="177" customFormat="1" ht="16.5" customHeight="1">
      <c r="B139" s="259"/>
      <c r="C139" s="287" t="s">
        <v>279</v>
      </c>
      <c r="D139" s="287" t="s">
        <v>171</v>
      </c>
      <c r="E139" s="288" t="s">
        <v>252</v>
      </c>
      <c r="F139" s="289" t="s">
        <v>253</v>
      </c>
      <c r="G139" s="290" t="s">
        <v>154</v>
      </c>
      <c r="H139" s="291">
        <v>4</v>
      </c>
      <c r="I139" s="270">
        <v>0</v>
      </c>
      <c r="J139" s="270">
        <f t="shared" si="0"/>
        <v>0</v>
      </c>
      <c r="K139" s="263"/>
      <c r="L139" s="170"/>
      <c r="M139" s="171" t="s">
        <v>1</v>
      </c>
      <c r="N139" s="172" t="s">
        <v>37</v>
      </c>
      <c r="O139" s="168">
        <v>0</v>
      </c>
      <c r="P139" s="168">
        <f t="shared" si="1"/>
        <v>0</v>
      </c>
      <c r="Q139" s="168">
        <v>1</v>
      </c>
      <c r="R139" s="168">
        <f t="shared" si="2"/>
        <v>4</v>
      </c>
      <c r="S139" s="168">
        <v>0</v>
      </c>
      <c r="T139" s="169">
        <f t="shared" si="3"/>
        <v>0</v>
      </c>
      <c r="AR139" s="261" t="s">
        <v>137</v>
      </c>
      <c r="AT139" s="261" t="s">
        <v>171</v>
      </c>
      <c r="AU139" s="261" t="s">
        <v>79</v>
      </c>
      <c r="AY139" s="194" t="s">
        <v>115</v>
      </c>
      <c r="BE139" s="262">
        <f t="shared" si="4"/>
        <v>0</v>
      </c>
      <c r="BF139" s="262">
        <f t="shared" si="5"/>
        <v>0</v>
      </c>
      <c r="BG139" s="262">
        <f t="shared" si="6"/>
        <v>0</v>
      </c>
      <c r="BH139" s="262">
        <f t="shared" si="7"/>
        <v>0</v>
      </c>
      <c r="BI139" s="262">
        <f t="shared" si="8"/>
        <v>0</v>
      </c>
      <c r="BJ139" s="194" t="s">
        <v>79</v>
      </c>
      <c r="BK139" s="178">
        <f t="shared" si="9"/>
        <v>0</v>
      </c>
      <c r="BL139" s="194" t="s">
        <v>123</v>
      </c>
      <c r="BM139" s="261" t="s">
        <v>342</v>
      </c>
    </row>
    <row r="140" spans="2:65" s="177" customFormat="1" ht="33" customHeight="1">
      <c r="B140" s="259"/>
      <c r="C140" s="287" t="s">
        <v>282</v>
      </c>
      <c r="D140" s="287" t="s">
        <v>171</v>
      </c>
      <c r="E140" s="288" t="s">
        <v>343</v>
      </c>
      <c r="F140" s="289" t="s">
        <v>468</v>
      </c>
      <c r="G140" s="290" t="s">
        <v>139</v>
      </c>
      <c r="H140" s="291">
        <v>1370</v>
      </c>
      <c r="I140" s="270">
        <v>0</v>
      </c>
      <c r="J140" s="270">
        <f t="shared" si="0"/>
        <v>0</v>
      </c>
      <c r="K140" s="263"/>
      <c r="L140" s="170"/>
      <c r="M140" s="171" t="s">
        <v>1</v>
      </c>
      <c r="N140" s="172" t="s">
        <v>37</v>
      </c>
      <c r="O140" s="168">
        <v>0</v>
      </c>
      <c r="P140" s="168">
        <f t="shared" si="1"/>
        <v>0</v>
      </c>
      <c r="Q140" s="168">
        <v>2E-3</v>
      </c>
      <c r="R140" s="168">
        <f t="shared" si="2"/>
        <v>2.74</v>
      </c>
      <c r="S140" s="168">
        <v>0</v>
      </c>
      <c r="T140" s="169">
        <f t="shared" si="3"/>
        <v>0</v>
      </c>
      <c r="AR140" s="261" t="s">
        <v>137</v>
      </c>
      <c r="AT140" s="261" t="s">
        <v>171</v>
      </c>
      <c r="AU140" s="261" t="s">
        <v>79</v>
      </c>
      <c r="AY140" s="194" t="s">
        <v>115</v>
      </c>
      <c r="BE140" s="262">
        <f t="shared" si="4"/>
        <v>0</v>
      </c>
      <c r="BF140" s="262">
        <f t="shared" si="5"/>
        <v>0</v>
      </c>
      <c r="BG140" s="262">
        <f t="shared" si="6"/>
        <v>0</v>
      </c>
      <c r="BH140" s="262">
        <f t="shared" si="7"/>
        <v>0</v>
      </c>
      <c r="BI140" s="262">
        <f t="shared" si="8"/>
        <v>0</v>
      </c>
      <c r="BJ140" s="194" t="s">
        <v>79</v>
      </c>
      <c r="BK140" s="178">
        <f t="shared" si="9"/>
        <v>0</v>
      </c>
      <c r="BL140" s="194" t="s">
        <v>123</v>
      </c>
      <c r="BM140" s="261" t="s">
        <v>345</v>
      </c>
    </row>
    <row r="141" spans="2:65" s="177" customFormat="1" ht="16.5" customHeight="1">
      <c r="B141" s="259"/>
      <c r="C141" s="287" t="s">
        <v>284</v>
      </c>
      <c r="D141" s="287" t="s">
        <v>171</v>
      </c>
      <c r="E141" s="288" t="s">
        <v>261</v>
      </c>
      <c r="F141" s="289" t="s">
        <v>346</v>
      </c>
      <c r="G141" s="290" t="s">
        <v>154</v>
      </c>
      <c r="H141" s="291">
        <v>4</v>
      </c>
      <c r="I141" s="270">
        <v>0</v>
      </c>
      <c r="J141" s="270">
        <f t="shared" si="0"/>
        <v>0</v>
      </c>
      <c r="K141" s="263"/>
      <c r="L141" s="170"/>
      <c r="M141" s="171" t="s">
        <v>1</v>
      </c>
      <c r="N141" s="172" t="s">
        <v>37</v>
      </c>
      <c r="O141" s="168">
        <v>0</v>
      </c>
      <c r="P141" s="168">
        <f t="shared" si="1"/>
        <v>0</v>
      </c>
      <c r="Q141" s="168">
        <v>1</v>
      </c>
      <c r="R141" s="168">
        <f t="shared" si="2"/>
        <v>4</v>
      </c>
      <c r="S141" s="168">
        <v>0</v>
      </c>
      <c r="T141" s="169">
        <f t="shared" si="3"/>
        <v>0</v>
      </c>
      <c r="AR141" s="261" t="s">
        <v>137</v>
      </c>
      <c r="AT141" s="261" t="s">
        <v>171</v>
      </c>
      <c r="AU141" s="261" t="s">
        <v>79</v>
      </c>
      <c r="AY141" s="194" t="s">
        <v>115</v>
      </c>
      <c r="BE141" s="262">
        <f t="shared" si="4"/>
        <v>0</v>
      </c>
      <c r="BF141" s="262">
        <f t="shared" si="5"/>
        <v>0</v>
      </c>
      <c r="BG141" s="262">
        <f t="shared" si="6"/>
        <v>0</v>
      </c>
      <c r="BH141" s="262">
        <f t="shared" si="7"/>
        <v>0</v>
      </c>
      <c r="BI141" s="262">
        <f t="shared" si="8"/>
        <v>0</v>
      </c>
      <c r="BJ141" s="194" t="s">
        <v>79</v>
      </c>
      <c r="BK141" s="178">
        <f t="shared" si="9"/>
        <v>0</v>
      </c>
      <c r="BL141" s="194" t="s">
        <v>123</v>
      </c>
      <c r="BM141" s="261" t="s">
        <v>347</v>
      </c>
    </row>
    <row r="142" spans="2:65" s="177" customFormat="1" ht="24.2" customHeight="1">
      <c r="B142" s="259"/>
      <c r="C142" s="278" t="s">
        <v>286</v>
      </c>
      <c r="D142" s="278" t="s">
        <v>119</v>
      </c>
      <c r="E142" s="279" t="s">
        <v>254</v>
      </c>
      <c r="F142" s="280" t="s">
        <v>255</v>
      </c>
      <c r="G142" s="281" t="s">
        <v>139</v>
      </c>
      <c r="H142" s="282">
        <v>685</v>
      </c>
      <c r="I142" s="269">
        <v>0</v>
      </c>
      <c r="J142" s="269">
        <f t="shared" si="0"/>
        <v>0</v>
      </c>
      <c r="K142" s="260"/>
      <c r="L142" s="156"/>
      <c r="M142" s="166" t="s">
        <v>1</v>
      </c>
      <c r="N142" s="167" t="s">
        <v>37</v>
      </c>
      <c r="O142" s="168">
        <v>2.194</v>
      </c>
      <c r="P142" s="168">
        <f t="shared" si="1"/>
        <v>1502.8899999999999</v>
      </c>
      <c r="Q142" s="168">
        <v>9.3399999999999993E-3</v>
      </c>
      <c r="R142" s="168">
        <f t="shared" si="2"/>
        <v>6.3978999999999999</v>
      </c>
      <c r="S142" s="168">
        <v>0</v>
      </c>
      <c r="T142" s="169">
        <f t="shared" si="3"/>
        <v>0</v>
      </c>
      <c r="AR142" s="261" t="s">
        <v>123</v>
      </c>
      <c r="AT142" s="261" t="s">
        <v>119</v>
      </c>
      <c r="AU142" s="261" t="s">
        <v>79</v>
      </c>
      <c r="AY142" s="194" t="s">
        <v>115</v>
      </c>
      <c r="BE142" s="262">
        <f t="shared" si="4"/>
        <v>0</v>
      </c>
      <c r="BF142" s="262">
        <f t="shared" si="5"/>
        <v>0</v>
      </c>
      <c r="BG142" s="262">
        <f t="shared" si="6"/>
        <v>0</v>
      </c>
      <c r="BH142" s="262">
        <f t="shared" si="7"/>
        <v>0</v>
      </c>
      <c r="BI142" s="262">
        <f t="shared" si="8"/>
        <v>0</v>
      </c>
      <c r="BJ142" s="194" t="s">
        <v>79</v>
      </c>
      <c r="BK142" s="178">
        <f t="shared" si="9"/>
        <v>0</v>
      </c>
      <c r="BL142" s="194" t="s">
        <v>123</v>
      </c>
      <c r="BM142" s="261" t="s">
        <v>348</v>
      </c>
    </row>
    <row r="143" spans="2:65" s="177" customFormat="1" ht="24.2" customHeight="1">
      <c r="B143" s="259"/>
      <c r="C143" s="278" t="s">
        <v>288</v>
      </c>
      <c r="D143" s="278" t="s">
        <v>119</v>
      </c>
      <c r="E143" s="279" t="s">
        <v>160</v>
      </c>
      <c r="F143" s="280" t="s">
        <v>256</v>
      </c>
      <c r="G143" s="281" t="s">
        <v>154</v>
      </c>
      <c r="H143" s="282">
        <v>22</v>
      </c>
      <c r="I143" s="269">
        <v>0</v>
      </c>
      <c r="J143" s="269">
        <f t="shared" si="0"/>
        <v>0</v>
      </c>
      <c r="K143" s="260"/>
      <c r="L143" s="156"/>
      <c r="M143" s="166" t="s">
        <v>1</v>
      </c>
      <c r="N143" s="167" t="s">
        <v>37</v>
      </c>
      <c r="O143" s="168">
        <v>7.2530000000000001</v>
      </c>
      <c r="P143" s="168">
        <f t="shared" si="1"/>
        <v>159.566</v>
      </c>
      <c r="Q143" s="168">
        <v>4.0000000000000002E-4</v>
      </c>
      <c r="R143" s="168">
        <f t="shared" si="2"/>
        <v>8.8000000000000005E-3</v>
      </c>
      <c r="S143" s="168">
        <v>0</v>
      </c>
      <c r="T143" s="169">
        <f t="shared" si="3"/>
        <v>0</v>
      </c>
      <c r="AR143" s="261" t="s">
        <v>123</v>
      </c>
      <c r="AT143" s="261" t="s">
        <v>119</v>
      </c>
      <c r="AU143" s="261" t="s">
        <v>79</v>
      </c>
      <c r="AY143" s="194" t="s">
        <v>115</v>
      </c>
      <c r="BE143" s="262">
        <f t="shared" si="4"/>
        <v>0</v>
      </c>
      <c r="BF143" s="262">
        <f t="shared" si="5"/>
        <v>0</v>
      </c>
      <c r="BG143" s="262">
        <f t="shared" si="6"/>
        <v>0</v>
      </c>
      <c r="BH143" s="262">
        <f t="shared" si="7"/>
        <v>0</v>
      </c>
      <c r="BI143" s="262">
        <f t="shared" si="8"/>
        <v>0</v>
      </c>
      <c r="BJ143" s="194" t="s">
        <v>79</v>
      </c>
      <c r="BK143" s="178">
        <f t="shared" si="9"/>
        <v>0</v>
      </c>
      <c r="BL143" s="194" t="s">
        <v>123</v>
      </c>
      <c r="BM143" s="261" t="s">
        <v>294</v>
      </c>
    </row>
    <row r="144" spans="2:65" s="177" customFormat="1" ht="16.5" customHeight="1">
      <c r="B144" s="259"/>
      <c r="C144" s="278" t="s">
        <v>291</v>
      </c>
      <c r="D144" s="278" t="s">
        <v>119</v>
      </c>
      <c r="E144" s="279" t="s">
        <v>155</v>
      </c>
      <c r="F144" s="280" t="s">
        <v>156</v>
      </c>
      <c r="G144" s="281" t="s">
        <v>154</v>
      </c>
      <c r="H144" s="282">
        <v>20</v>
      </c>
      <c r="I144" s="269">
        <v>0</v>
      </c>
      <c r="J144" s="269">
        <f t="shared" si="0"/>
        <v>0</v>
      </c>
      <c r="K144" s="260"/>
      <c r="L144" s="156"/>
      <c r="M144" s="166" t="s">
        <v>1</v>
      </c>
      <c r="N144" s="167" t="s">
        <v>37</v>
      </c>
      <c r="O144" s="168">
        <v>1.0580000000000001</v>
      </c>
      <c r="P144" s="168">
        <f t="shared" si="1"/>
        <v>21.16</v>
      </c>
      <c r="Q144" s="168">
        <v>0</v>
      </c>
      <c r="R144" s="168">
        <f t="shared" si="2"/>
        <v>0</v>
      </c>
      <c r="S144" s="168">
        <v>0</v>
      </c>
      <c r="T144" s="169">
        <f t="shared" si="3"/>
        <v>0</v>
      </c>
      <c r="AR144" s="261" t="s">
        <v>123</v>
      </c>
      <c r="AT144" s="261" t="s">
        <v>119</v>
      </c>
      <c r="AU144" s="261" t="s">
        <v>79</v>
      </c>
      <c r="AY144" s="194" t="s">
        <v>115</v>
      </c>
      <c r="BE144" s="262">
        <f t="shared" si="4"/>
        <v>0</v>
      </c>
      <c r="BF144" s="262">
        <f t="shared" si="5"/>
        <v>0</v>
      </c>
      <c r="BG144" s="262">
        <f t="shared" si="6"/>
        <v>0</v>
      </c>
      <c r="BH144" s="262">
        <f t="shared" si="7"/>
        <v>0</v>
      </c>
      <c r="BI144" s="262">
        <f t="shared" si="8"/>
        <v>0</v>
      </c>
      <c r="BJ144" s="194" t="s">
        <v>79</v>
      </c>
      <c r="BK144" s="178">
        <f t="shared" si="9"/>
        <v>0</v>
      </c>
      <c r="BL144" s="194" t="s">
        <v>123</v>
      </c>
      <c r="BM144" s="261" t="s">
        <v>296</v>
      </c>
    </row>
    <row r="145" spans="2:65" s="177" customFormat="1" ht="24.2" customHeight="1">
      <c r="B145" s="259"/>
      <c r="C145" s="278" t="s">
        <v>293</v>
      </c>
      <c r="D145" s="278" t="s">
        <v>119</v>
      </c>
      <c r="E145" s="279" t="s">
        <v>167</v>
      </c>
      <c r="F145" s="280" t="s">
        <v>168</v>
      </c>
      <c r="G145" s="281" t="s">
        <v>154</v>
      </c>
      <c r="H145" s="282">
        <v>210</v>
      </c>
      <c r="I145" s="269">
        <v>0</v>
      </c>
      <c r="J145" s="269">
        <f t="shared" si="0"/>
        <v>0</v>
      </c>
      <c r="K145" s="260"/>
      <c r="L145" s="156"/>
      <c r="M145" s="166" t="s">
        <v>1</v>
      </c>
      <c r="N145" s="167" t="s">
        <v>37</v>
      </c>
      <c r="O145" s="168">
        <v>0.11600000000000001</v>
      </c>
      <c r="P145" s="168">
        <f t="shared" si="1"/>
        <v>24.360000000000003</v>
      </c>
      <c r="Q145" s="168">
        <v>0</v>
      </c>
      <c r="R145" s="168">
        <f t="shared" si="2"/>
        <v>0</v>
      </c>
      <c r="S145" s="168">
        <v>0</v>
      </c>
      <c r="T145" s="169">
        <f t="shared" si="3"/>
        <v>0</v>
      </c>
      <c r="AR145" s="261" t="s">
        <v>123</v>
      </c>
      <c r="AT145" s="261" t="s">
        <v>119</v>
      </c>
      <c r="AU145" s="261" t="s">
        <v>79</v>
      </c>
      <c r="AY145" s="194" t="s">
        <v>115</v>
      </c>
      <c r="BE145" s="262">
        <f t="shared" si="4"/>
        <v>0</v>
      </c>
      <c r="BF145" s="262">
        <f t="shared" si="5"/>
        <v>0</v>
      </c>
      <c r="BG145" s="262">
        <f t="shared" si="6"/>
        <v>0</v>
      </c>
      <c r="BH145" s="262">
        <f t="shared" si="7"/>
        <v>0</v>
      </c>
      <c r="BI145" s="262">
        <f t="shared" si="8"/>
        <v>0</v>
      </c>
      <c r="BJ145" s="194" t="s">
        <v>79</v>
      </c>
      <c r="BK145" s="178">
        <f t="shared" si="9"/>
        <v>0</v>
      </c>
      <c r="BL145" s="194" t="s">
        <v>123</v>
      </c>
      <c r="BM145" s="261" t="s">
        <v>349</v>
      </c>
    </row>
    <row r="146" spans="2:65" s="163" customFormat="1" ht="20.85" customHeight="1">
      <c r="B146" s="161"/>
      <c r="C146" s="283"/>
      <c r="D146" s="284" t="s">
        <v>70</v>
      </c>
      <c r="E146" s="285" t="s">
        <v>140</v>
      </c>
      <c r="F146" s="285" t="s">
        <v>166</v>
      </c>
      <c r="G146" s="283"/>
      <c r="H146" s="286"/>
      <c r="I146" s="266"/>
      <c r="J146" s="268">
        <f>BK146</f>
        <v>0</v>
      </c>
      <c r="L146" s="161"/>
      <c r="M146" s="162"/>
      <c r="P146" s="164">
        <f>SUM(P147:P160)</f>
        <v>1457.5000870000001</v>
      </c>
      <c r="R146" s="164">
        <f>SUM(R147:R160)</f>
        <v>437.47397999999998</v>
      </c>
      <c r="T146" s="165">
        <f>SUM(T147:T160)</f>
        <v>0</v>
      </c>
      <c r="AR146" s="254" t="s">
        <v>77</v>
      </c>
      <c r="AT146" s="256" t="s">
        <v>70</v>
      </c>
      <c r="AU146" s="256" t="s">
        <v>79</v>
      </c>
      <c r="AY146" s="254" t="s">
        <v>115</v>
      </c>
      <c r="BK146" s="257">
        <f>SUM(BK147:BK160)</f>
        <v>0</v>
      </c>
    </row>
    <row r="147" spans="2:65" s="177" customFormat="1" ht="33" customHeight="1">
      <c r="B147" s="259"/>
      <c r="C147" s="287" t="s">
        <v>295</v>
      </c>
      <c r="D147" s="287" t="s">
        <v>171</v>
      </c>
      <c r="E147" s="288" t="s">
        <v>172</v>
      </c>
      <c r="F147" s="289" t="s">
        <v>257</v>
      </c>
      <c r="G147" s="290" t="s">
        <v>154</v>
      </c>
      <c r="H147" s="291">
        <v>6300</v>
      </c>
      <c r="I147" s="270">
        <v>0</v>
      </c>
      <c r="J147" s="270">
        <f t="shared" ref="J147:J160" si="10">ROUND(I147*H147,3)</f>
        <v>0</v>
      </c>
      <c r="K147" s="263"/>
      <c r="L147" s="170"/>
      <c r="M147" s="171" t="s">
        <v>1</v>
      </c>
      <c r="N147" s="172" t="s">
        <v>37</v>
      </c>
      <c r="O147" s="168">
        <v>0</v>
      </c>
      <c r="P147" s="168">
        <f t="shared" ref="P147:P160" si="11">O147*H147</f>
        <v>0</v>
      </c>
      <c r="Q147" s="168">
        <v>1.14E-2</v>
      </c>
      <c r="R147" s="168">
        <f t="shared" ref="R147:R160" si="12">Q147*H147</f>
        <v>71.820000000000007</v>
      </c>
      <c r="S147" s="168">
        <v>0</v>
      </c>
      <c r="T147" s="169">
        <f t="shared" ref="T147:T160" si="13">S147*H147</f>
        <v>0</v>
      </c>
      <c r="AR147" s="261" t="s">
        <v>137</v>
      </c>
      <c r="AT147" s="261" t="s">
        <v>171</v>
      </c>
      <c r="AU147" s="261" t="s">
        <v>129</v>
      </c>
      <c r="AY147" s="194" t="s">
        <v>115</v>
      </c>
      <c r="BE147" s="262">
        <f t="shared" ref="BE147:BE160" si="14">IF(N147="základná",J147,0)</f>
        <v>0</v>
      </c>
      <c r="BF147" s="262">
        <f t="shared" ref="BF147:BF160" si="15">IF(N147="znížená",J147,0)</f>
        <v>0</v>
      </c>
      <c r="BG147" s="262">
        <f t="shared" ref="BG147:BG160" si="16">IF(N147="zákl. prenesená",J147,0)</f>
        <v>0</v>
      </c>
      <c r="BH147" s="262">
        <f t="shared" ref="BH147:BH160" si="17">IF(N147="zníž. prenesená",J147,0)</f>
        <v>0</v>
      </c>
      <c r="BI147" s="262">
        <f t="shared" ref="BI147:BI160" si="18">IF(N147="nulová",J147,0)</f>
        <v>0</v>
      </c>
      <c r="BJ147" s="194" t="s">
        <v>79</v>
      </c>
      <c r="BK147" s="178">
        <f t="shared" ref="BK147:BK160" si="19">ROUND(I147*H147,3)</f>
        <v>0</v>
      </c>
      <c r="BL147" s="194" t="s">
        <v>123</v>
      </c>
      <c r="BM147" s="261" t="s">
        <v>350</v>
      </c>
    </row>
    <row r="148" spans="2:65" s="177" customFormat="1" ht="24.2" customHeight="1">
      <c r="B148" s="259"/>
      <c r="C148" s="278" t="s">
        <v>297</v>
      </c>
      <c r="D148" s="278" t="s">
        <v>119</v>
      </c>
      <c r="E148" s="279" t="s">
        <v>169</v>
      </c>
      <c r="F148" s="280" t="s">
        <v>170</v>
      </c>
      <c r="G148" s="281" t="s">
        <v>154</v>
      </c>
      <c r="H148" s="282">
        <v>210</v>
      </c>
      <c r="I148" s="269">
        <v>0</v>
      </c>
      <c r="J148" s="269">
        <f t="shared" si="10"/>
        <v>0</v>
      </c>
      <c r="K148" s="260"/>
      <c r="L148" s="156"/>
      <c r="M148" s="166" t="s">
        <v>1</v>
      </c>
      <c r="N148" s="167" t="s">
        <v>37</v>
      </c>
      <c r="O148" s="168">
        <v>0.11600000000000001</v>
      </c>
      <c r="P148" s="168">
        <f t="shared" si="11"/>
        <v>24.360000000000003</v>
      </c>
      <c r="Q148" s="168">
        <v>0</v>
      </c>
      <c r="R148" s="168">
        <f t="shared" si="12"/>
        <v>0</v>
      </c>
      <c r="S148" s="168">
        <v>0</v>
      </c>
      <c r="T148" s="169">
        <f t="shared" si="13"/>
        <v>0</v>
      </c>
      <c r="AR148" s="261" t="s">
        <v>123</v>
      </c>
      <c r="AT148" s="261" t="s">
        <v>119</v>
      </c>
      <c r="AU148" s="261" t="s">
        <v>129</v>
      </c>
      <c r="AY148" s="194" t="s">
        <v>115</v>
      </c>
      <c r="BE148" s="262">
        <f t="shared" si="14"/>
        <v>0</v>
      </c>
      <c r="BF148" s="262">
        <f t="shared" si="15"/>
        <v>0</v>
      </c>
      <c r="BG148" s="262">
        <f t="shared" si="16"/>
        <v>0</v>
      </c>
      <c r="BH148" s="262">
        <f t="shared" si="17"/>
        <v>0</v>
      </c>
      <c r="BI148" s="262">
        <f t="shared" si="18"/>
        <v>0</v>
      </c>
      <c r="BJ148" s="194" t="s">
        <v>79</v>
      </c>
      <c r="BK148" s="178">
        <f t="shared" si="19"/>
        <v>0</v>
      </c>
      <c r="BL148" s="194" t="s">
        <v>123</v>
      </c>
      <c r="BM148" s="261" t="s">
        <v>351</v>
      </c>
    </row>
    <row r="149" spans="2:65" s="177" customFormat="1" ht="33" customHeight="1">
      <c r="B149" s="259"/>
      <c r="C149" s="278" t="s">
        <v>299</v>
      </c>
      <c r="D149" s="278" t="s">
        <v>119</v>
      </c>
      <c r="E149" s="279" t="s">
        <v>233</v>
      </c>
      <c r="F149" s="280" t="s">
        <v>234</v>
      </c>
      <c r="G149" s="281" t="s">
        <v>139</v>
      </c>
      <c r="H149" s="282">
        <v>402</v>
      </c>
      <c r="I149" s="269">
        <v>0</v>
      </c>
      <c r="J149" s="269">
        <f t="shared" si="10"/>
        <v>0</v>
      </c>
      <c r="K149" s="260"/>
      <c r="L149" s="156"/>
      <c r="M149" s="166" t="s">
        <v>1</v>
      </c>
      <c r="N149" s="167" t="s">
        <v>37</v>
      </c>
      <c r="O149" s="168">
        <v>0.29199999999999998</v>
      </c>
      <c r="P149" s="168">
        <f t="shared" si="11"/>
        <v>117.38399999999999</v>
      </c>
      <c r="Q149" s="168">
        <v>0.16503999999999999</v>
      </c>
      <c r="R149" s="168">
        <f t="shared" si="12"/>
        <v>66.346080000000001</v>
      </c>
      <c r="S149" s="168">
        <v>0</v>
      </c>
      <c r="T149" s="169">
        <f t="shared" si="13"/>
        <v>0</v>
      </c>
      <c r="AR149" s="261" t="s">
        <v>123</v>
      </c>
      <c r="AT149" s="261" t="s">
        <v>119</v>
      </c>
      <c r="AU149" s="261" t="s">
        <v>129</v>
      </c>
      <c r="AY149" s="194" t="s">
        <v>115</v>
      </c>
      <c r="BE149" s="262">
        <f t="shared" si="14"/>
        <v>0</v>
      </c>
      <c r="BF149" s="262">
        <f t="shared" si="15"/>
        <v>0</v>
      </c>
      <c r="BG149" s="262">
        <f t="shared" si="16"/>
        <v>0</v>
      </c>
      <c r="BH149" s="262">
        <f t="shared" si="17"/>
        <v>0</v>
      </c>
      <c r="BI149" s="262">
        <f t="shared" si="18"/>
        <v>0</v>
      </c>
      <c r="BJ149" s="194" t="s">
        <v>79</v>
      </c>
      <c r="BK149" s="178">
        <f t="shared" si="19"/>
        <v>0</v>
      </c>
      <c r="BL149" s="194" t="s">
        <v>123</v>
      </c>
      <c r="BM149" s="261" t="s">
        <v>352</v>
      </c>
    </row>
    <row r="150" spans="2:65" s="177" customFormat="1" ht="16.5" customHeight="1">
      <c r="B150" s="259"/>
      <c r="C150" s="287" t="s">
        <v>7</v>
      </c>
      <c r="D150" s="287" t="s">
        <v>171</v>
      </c>
      <c r="E150" s="288" t="s">
        <v>235</v>
      </c>
      <c r="F150" s="289" t="s">
        <v>353</v>
      </c>
      <c r="G150" s="290" t="s">
        <v>139</v>
      </c>
      <c r="H150" s="291">
        <v>406.02</v>
      </c>
      <c r="I150" s="270">
        <v>0</v>
      </c>
      <c r="J150" s="270">
        <f t="shared" si="10"/>
        <v>0</v>
      </c>
      <c r="K150" s="263"/>
      <c r="L150" s="170"/>
      <c r="M150" s="171" t="s">
        <v>1</v>
      </c>
      <c r="N150" s="172" t="s">
        <v>37</v>
      </c>
      <c r="O150" s="168">
        <v>0</v>
      </c>
      <c r="P150" s="168">
        <f t="shared" si="11"/>
        <v>0</v>
      </c>
      <c r="Q150" s="168">
        <v>0.2</v>
      </c>
      <c r="R150" s="168">
        <f t="shared" si="12"/>
        <v>81.204000000000008</v>
      </c>
      <c r="S150" s="168">
        <v>0</v>
      </c>
      <c r="T150" s="169">
        <f t="shared" si="13"/>
        <v>0</v>
      </c>
      <c r="AR150" s="261" t="s">
        <v>137</v>
      </c>
      <c r="AT150" s="261" t="s">
        <v>171</v>
      </c>
      <c r="AU150" s="261" t="s">
        <v>129</v>
      </c>
      <c r="AY150" s="194" t="s">
        <v>115</v>
      </c>
      <c r="BE150" s="262">
        <f t="shared" si="14"/>
        <v>0</v>
      </c>
      <c r="BF150" s="262">
        <f t="shared" si="15"/>
        <v>0</v>
      </c>
      <c r="BG150" s="262">
        <f t="shared" si="16"/>
        <v>0</v>
      </c>
      <c r="BH150" s="262">
        <f t="shared" si="17"/>
        <v>0</v>
      </c>
      <c r="BI150" s="262">
        <f t="shared" si="18"/>
        <v>0</v>
      </c>
      <c r="BJ150" s="194" t="s">
        <v>79</v>
      </c>
      <c r="BK150" s="178">
        <f t="shared" si="19"/>
        <v>0</v>
      </c>
      <c r="BL150" s="194" t="s">
        <v>123</v>
      </c>
      <c r="BM150" s="261" t="s">
        <v>354</v>
      </c>
    </row>
    <row r="151" spans="2:65" s="177" customFormat="1" ht="33" customHeight="1">
      <c r="B151" s="259"/>
      <c r="C151" s="278" t="s">
        <v>302</v>
      </c>
      <c r="D151" s="278" t="s">
        <v>119</v>
      </c>
      <c r="E151" s="279" t="s">
        <v>258</v>
      </c>
      <c r="F151" s="280" t="s">
        <v>259</v>
      </c>
      <c r="G151" s="281" t="s">
        <v>139</v>
      </c>
      <c r="H151" s="282">
        <v>75</v>
      </c>
      <c r="I151" s="269">
        <v>0</v>
      </c>
      <c r="J151" s="269">
        <f t="shared" si="10"/>
        <v>0</v>
      </c>
      <c r="K151" s="260"/>
      <c r="L151" s="156"/>
      <c r="M151" s="166" t="s">
        <v>1</v>
      </c>
      <c r="N151" s="167" t="s">
        <v>37</v>
      </c>
      <c r="O151" s="168">
        <v>0.03</v>
      </c>
      <c r="P151" s="168">
        <f t="shared" si="11"/>
        <v>2.25</v>
      </c>
      <c r="Q151" s="168">
        <v>2.0000000000000002E-5</v>
      </c>
      <c r="R151" s="168">
        <f t="shared" si="12"/>
        <v>1.5E-3</v>
      </c>
      <c r="S151" s="168">
        <v>0</v>
      </c>
      <c r="T151" s="169">
        <f t="shared" si="13"/>
        <v>0</v>
      </c>
      <c r="AR151" s="261" t="s">
        <v>123</v>
      </c>
      <c r="AT151" s="261" t="s">
        <v>119</v>
      </c>
      <c r="AU151" s="261" t="s">
        <v>129</v>
      </c>
      <c r="AY151" s="194" t="s">
        <v>115</v>
      </c>
      <c r="BE151" s="262">
        <f t="shared" si="14"/>
        <v>0</v>
      </c>
      <c r="BF151" s="262">
        <f t="shared" si="15"/>
        <v>0</v>
      </c>
      <c r="BG151" s="262">
        <f t="shared" si="16"/>
        <v>0</v>
      </c>
      <c r="BH151" s="262">
        <f t="shared" si="17"/>
        <v>0</v>
      </c>
      <c r="BI151" s="262">
        <f t="shared" si="18"/>
        <v>0</v>
      </c>
      <c r="BJ151" s="194" t="s">
        <v>79</v>
      </c>
      <c r="BK151" s="178">
        <f t="shared" si="19"/>
        <v>0</v>
      </c>
      <c r="BL151" s="194" t="s">
        <v>123</v>
      </c>
      <c r="BM151" s="261" t="s">
        <v>355</v>
      </c>
    </row>
    <row r="152" spans="2:65" s="177" customFormat="1" ht="16.5" customHeight="1">
      <c r="B152" s="259"/>
      <c r="C152" s="278" t="s">
        <v>304</v>
      </c>
      <c r="D152" s="278" t="s">
        <v>119</v>
      </c>
      <c r="E152" s="279" t="s">
        <v>356</v>
      </c>
      <c r="F152" s="280" t="s">
        <v>357</v>
      </c>
      <c r="G152" s="281" t="s">
        <v>146</v>
      </c>
      <c r="H152" s="282">
        <v>4.7949999999999999</v>
      </c>
      <c r="I152" s="269">
        <v>0</v>
      </c>
      <c r="J152" s="269">
        <f t="shared" si="10"/>
        <v>0</v>
      </c>
      <c r="K152" s="260"/>
      <c r="L152" s="156"/>
      <c r="M152" s="166" t="s">
        <v>1</v>
      </c>
      <c r="N152" s="167" t="s">
        <v>37</v>
      </c>
      <c r="O152" s="168">
        <v>0.749</v>
      </c>
      <c r="P152" s="168">
        <f t="shared" si="11"/>
        <v>3.5914549999999998</v>
      </c>
      <c r="Q152" s="168">
        <v>0</v>
      </c>
      <c r="R152" s="168">
        <f t="shared" si="12"/>
        <v>0</v>
      </c>
      <c r="S152" s="168">
        <v>0</v>
      </c>
      <c r="T152" s="169">
        <f t="shared" si="13"/>
        <v>0</v>
      </c>
      <c r="AR152" s="261" t="s">
        <v>123</v>
      </c>
      <c r="AT152" s="261" t="s">
        <v>119</v>
      </c>
      <c r="AU152" s="261" t="s">
        <v>129</v>
      </c>
      <c r="AY152" s="194" t="s">
        <v>115</v>
      </c>
      <c r="BE152" s="262">
        <f t="shared" si="14"/>
        <v>0</v>
      </c>
      <c r="BF152" s="262">
        <f t="shared" si="15"/>
        <v>0</v>
      </c>
      <c r="BG152" s="262">
        <f t="shared" si="16"/>
        <v>0</v>
      </c>
      <c r="BH152" s="262">
        <f t="shared" si="17"/>
        <v>0</v>
      </c>
      <c r="BI152" s="262">
        <f t="shared" si="18"/>
        <v>0</v>
      </c>
      <c r="BJ152" s="194" t="s">
        <v>79</v>
      </c>
      <c r="BK152" s="178">
        <f t="shared" si="19"/>
        <v>0</v>
      </c>
      <c r="BL152" s="194" t="s">
        <v>123</v>
      </c>
      <c r="BM152" s="261" t="s">
        <v>358</v>
      </c>
    </row>
    <row r="153" spans="2:65" s="177" customFormat="1" ht="16.5" customHeight="1">
      <c r="B153" s="259"/>
      <c r="C153" s="278" t="s">
        <v>307</v>
      </c>
      <c r="D153" s="278" t="s">
        <v>119</v>
      </c>
      <c r="E153" s="279" t="s">
        <v>260</v>
      </c>
      <c r="F153" s="280" t="s">
        <v>359</v>
      </c>
      <c r="G153" s="281" t="s">
        <v>146</v>
      </c>
      <c r="H153" s="282">
        <v>652.44600000000003</v>
      </c>
      <c r="I153" s="269">
        <v>0</v>
      </c>
      <c r="J153" s="269">
        <f t="shared" si="10"/>
        <v>0</v>
      </c>
      <c r="K153" s="260"/>
      <c r="L153" s="156"/>
      <c r="M153" s="166" t="s">
        <v>1</v>
      </c>
      <c r="N153" s="167" t="s">
        <v>37</v>
      </c>
      <c r="O153" s="168">
        <v>0.14899999999999999</v>
      </c>
      <c r="P153" s="168">
        <f t="shared" si="11"/>
        <v>97.214454000000003</v>
      </c>
      <c r="Q153" s="168">
        <v>0</v>
      </c>
      <c r="R153" s="168">
        <f t="shared" si="12"/>
        <v>0</v>
      </c>
      <c r="S153" s="168">
        <v>0</v>
      </c>
      <c r="T153" s="169">
        <f t="shared" si="13"/>
        <v>0</v>
      </c>
      <c r="AR153" s="261" t="s">
        <v>123</v>
      </c>
      <c r="AT153" s="261" t="s">
        <v>119</v>
      </c>
      <c r="AU153" s="261" t="s">
        <v>129</v>
      </c>
      <c r="AY153" s="194" t="s">
        <v>115</v>
      </c>
      <c r="BE153" s="262">
        <f t="shared" si="14"/>
        <v>0</v>
      </c>
      <c r="BF153" s="262">
        <f t="shared" si="15"/>
        <v>0</v>
      </c>
      <c r="BG153" s="262">
        <f t="shared" si="16"/>
        <v>0</v>
      </c>
      <c r="BH153" s="262">
        <f t="shared" si="17"/>
        <v>0</v>
      </c>
      <c r="BI153" s="262">
        <f t="shared" si="18"/>
        <v>0</v>
      </c>
      <c r="BJ153" s="194" t="s">
        <v>79</v>
      </c>
      <c r="BK153" s="178">
        <f t="shared" si="19"/>
        <v>0</v>
      </c>
      <c r="BL153" s="194" t="s">
        <v>123</v>
      </c>
      <c r="BM153" s="261" t="s">
        <v>360</v>
      </c>
    </row>
    <row r="154" spans="2:65" s="177" customFormat="1" ht="24.2" customHeight="1">
      <c r="B154" s="259"/>
      <c r="C154" s="278" t="s">
        <v>310</v>
      </c>
      <c r="D154" s="278" t="s">
        <v>119</v>
      </c>
      <c r="E154" s="279" t="s">
        <v>173</v>
      </c>
      <c r="F154" s="280" t="s">
        <v>174</v>
      </c>
      <c r="G154" s="281" t="s">
        <v>146</v>
      </c>
      <c r="H154" s="282">
        <v>832.11099999999999</v>
      </c>
      <c r="I154" s="269">
        <v>0</v>
      </c>
      <c r="J154" s="269">
        <f t="shared" si="10"/>
        <v>0</v>
      </c>
      <c r="K154" s="260"/>
      <c r="L154" s="156"/>
      <c r="M154" s="166" t="s">
        <v>1</v>
      </c>
      <c r="N154" s="167" t="s">
        <v>37</v>
      </c>
      <c r="O154" s="168">
        <v>0.29499999999999998</v>
      </c>
      <c r="P154" s="168">
        <f t="shared" si="11"/>
        <v>245.47274499999997</v>
      </c>
      <c r="Q154" s="168">
        <v>0</v>
      </c>
      <c r="R154" s="168">
        <f t="shared" si="12"/>
        <v>0</v>
      </c>
      <c r="S154" s="168">
        <v>0</v>
      </c>
      <c r="T154" s="169">
        <f t="shared" si="13"/>
        <v>0</v>
      </c>
      <c r="AR154" s="261" t="s">
        <v>123</v>
      </c>
      <c r="AT154" s="261" t="s">
        <v>119</v>
      </c>
      <c r="AU154" s="261" t="s">
        <v>129</v>
      </c>
      <c r="AY154" s="194" t="s">
        <v>115</v>
      </c>
      <c r="BE154" s="262">
        <f t="shared" si="14"/>
        <v>0</v>
      </c>
      <c r="BF154" s="262">
        <f t="shared" si="15"/>
        <v>0</v>
      </c>
      <c r="BG154" s="262">
        <f t="shared" si="16"/>
        <v>0</v>
      </c>
      <c r="BH154" s="262">
        <f t="shared" si="17"/>
        <v>0</v>
      </c>
      <c r="BI154" s="262">
        <f t="shared" si="18"/>
        <v>0</v>
      </c>
      <c r="BJ154" s="194" t="s">
        <v>79</v>
      </c>
      <c r="BK154" s="178">
        <f t="shared" si="19"/>
        <v>0</v>
      </c>
      <c r="BL154" s="194" t="s">
        <v>123</v>
      </c>
      <c r="BM154" s="261" t="s">
        <v>361</v>
      </c>
    </row>
    <row r="155" spans="2:65" s="177" customFormat="1" ht="33" customHeight="1">
      <c r="B155" s="259"/>
      <c r="C155" s="278" t="s">
        <v>313</v>
      </c>
      <c r="D155" s="278" t="s">
        <v>119</v>
      </c>
      <c r="E155" s="279" t="s">
        <v>175</v>
      </c>
      <c r="F155" s="280" t="s">
        <v>176</v>
      </c>
      <c r="G155" s="281" t="s">
        <v>146</v>
      </c>
      <c r="H155" s="282">
        <v>10817.442999999999</v>
      </c>
      <c r="I155" s="269">
        <v>0</v>
      </c>
      <c r="J155" s="269">
        <f t="shared" si="10"/>
        <v>0</v>
      </c>
      <c r="K155" s="260"/>
      <c r="L155" s="156"/>
      <c r="M155" s="166" t="s">
        <v>1</v>
      </c>
      <c r="N155" s="167" t="s">
        <v>37</v>
      </c>
      <c r="O155" s="168">
        <v>1E-3</v>
      </c>
      <c r="P155" s="168">
        <f t="shared" si="11"/>
        <v>10.817442999999999</v>
      </c>
      <c r="Q155" s="168">
        <v>0</v>
      </c>
      <c r="R155" s="168">
        <f t="shared" si="12"/>
        <v>0</v>
      </c>
      <c r="S155" s="168">
        <v>0</v>
      </c>
      <c r="T155" s="169">
        <f t="shared" si="13"/>
        <v>0</v>
      </c>
      <c r="AR155" s="261" t="s">
        <v>123</v>
      </c>
      <c r="AT155" s="261" t="s">
        <v>119</v>
      </c>
      <c r="AU155" s="261" t="s">
        <v>129</v>
      </c>
      <c r="AY155" s="194" t="s">
        <v>115</v>
      </c>
      <c r="BE155" s="262">
        <f t="shared" si="14"/>
        <v>0</v>
      </c>
      <c r="BF155" s="262">
        <f t="shared" si="15"/>
        <v>0</v>
      </c>
      <c r="BG155" s="262">
        <f t="shared" si="16"/>
        <v>0</v>
      </c>
      <c r="BH155" s="262">
        <f t="shared" si="17"/>
        <v>0</v>
      </c>
      <c r="BI155" s="262">
        <f t="shared" si="18"/>
        <v>0</v>
      </c>
      <c r="BJ155" s="194" t="s">
        <v>79</v>
      </c>
      <c r="BK155" s="178">
        <f t="shared" si="19"/>
        <v>0</v>
      </c>
      <c r="BL155" s="194" t="s">
        <v>123</v>
      </c>
      <c r="BM155" s="261" t="s">
        <v>362</v>
      </c>
    </row>
    <row r="156" spans="2:65" s="177" customFormat="1" ht="37.9" customHeight="1">
      <c r="B156" s="259"/>
      <c r="C156" s="278" t="s">
        <v>316</v>
      </c>
      <c r="D156" s="278" t="s">
        <v>119</v>
      </c>
      <c r="E156" s="279" t="s">
        <v>177</v>
      </c>
      <c r="F156" s="280" t="s">
        <v>178</v>
      </c>
      <c r="G156" s="281" t="s">
        <v>146</v>
      </c>
      <c r="H156" s="282">
        <v>832.11</v>
      </c>
      <c r="I156" s="269">
        <v>0</v>
      </c>
      <c r="J156" s="269">
        <f t="shared" si="10"/>
        <v>0</v>
      </c>
      <c r="K156" s="260"/>
      <c r="L156" s="156"/>
      <c r="M156" s="166" t="s">
        <v>1</v>
      </c>
      <c r="N156" s="167" t="s">
        <v>37</v>
      </c>
      <c r="O156" s="168">
        <v>5.1999999999999998E-2</v>
      </c>
      <c r="P156" s="168">
        <f t="shared" si="11"/>
        <v>43.26972</v>
      </c>
      <c r="Q156" s="168">
        <v>0</v>
      </c>
      <c r="R156" s="168">
        <f t="shared" si="12"/>
        <v>0</v>
      </c>
      <c r="S156" s="168">
        <v>0</v>
      </c>
      <c r="T156" s="169">
        <f t="shared" si="13"/>
        <v>0</v>
      </c>
      <c r="AR156" s="261" t="s">
        <v>123</v>
      </c>
      <c r="AT156" s="261" t="s">
        <v>119</v>
      </c>
      <c r="AU156" s="261" t="s">
        <v>129</v>
      </c>
      <c r="AY156" s="194" t="s">
        <v>115</v>
      </c>
      <c r="BE156" s="262">
        <f t="shared" si="14"/>
        <v>0</v>
      </c>
      <c r="BF156" s="262">
        <f t="shared" si="15"/>
        <v>0</v>
      </c>
      <c r="BG156" s="262">
        <f t="shared" si="16"/>
        <v>0</v>
      </c>
      <c r="BH156" s="262">
        <f t="shared" si="17"/>
        <v>0</v>
      </c>
      <c r="BI156" s="262">
        <f t="shared" si="18"/>
        <v>0</v>
      </c>
      <c r="BJ156" s="194" t="s">
        <v>79</v>
      </c>
      <c r="BK156" s="178">
        <f t="shared" si="19"/>
        <v>0</v>
      </c>
      <c r="BL156" s="194" t="s">
        <v>123</v>
      </c>
      <c r="BM156" s="261" t="s">
        <v>363</v>
      </c>
    </row>
    <row r="157" spans="2:65" s="177" customFormat="1" ht="16.5" customHeight="1">
      <c r="B157" s="259"/>
      <c r="C157" s="278" t="s">
        <v>318</v>
      </c>
      <c r="D157" s="278" t="s">
        <v>119</v>
      </c>
      <c r="E157" s="279" t="s">
        <v>179</v>
      </c>
      <c r="F157" s="280" t="s">
        <v>180</v>
      </c>
      <c r="G157" s="281" t="s">
        <v>146</v>
      </c>
      <c r="H157" s="282">
        <v>832.11</v>
      </c>
      <c r="I157" s="269">
        <v>0</v>
      </c>
      <c r="J157" s="269">
        <f t="shared" si="10"/>
        <v>0</v>
      </c>
      <c r="K157" s="260"/>
      <c r="L157" s="156"/>
      <c r="M157" s="166" t="s">
        <v>1</v>
      </c>
      <c r="N157" s="167" t="s">
        <v>37</v>
      </c>
      <c r="O157" s="168">
        <v>0.24399999999999999</v>
      </c>
      <c r="P157" s="168">
        <f t="shared" si="11"/>
        <v>203.03484</v>
      </c>
      <c r="Q157" s="168">
        <v>0</v>
      </c>
      <c r="R157" s="168">
        <f t="shared" si="12"/>
        <v>0</v>
      </c>
      <c r="S157" s="168">
        <v>0</v>
      </c>
      <c r="T157" s="169">
        <f t="shared" si="13"/>
        <v>0</v>
      </c>
      <c r="AR157" s="261" t="s">
        <v>123</v>
      </c>
      <c r="AT157" s="261" t="s">
        <v>119</v>
      </c>
      <c r="AU157" s="261" t="s">
        <v>129</v>
      </c>
      <c r="AY157" s="194" t="s">
        <v>115</v>
      </c>
      <c r="BE157" s="262">
        <f t="shared" si="14"/>
        <v>0</v>
      </c>
      <c r="BF157" s="262">
        <f t="shared" si="15"/>
        <v>0</v>
      </c>
      <c r="BG157" s="262">
        <f t="shared" si="16"/>
        <v>0</v>
      </c>
      <c r="BH157" s="262">
        <f t="shared" si="17"/>
        <v>0</v>
      </c>
      <c r="BI157" s="262">
        <f t="shared" si="18"/>
        <v>0</v>
      </c>
      <c r="BJ157" s="194" t="s">
        <v>79</v>
      </c>
      <c r="BK157" s="178">
        <f t="shared" si="19"/>
        <v>0</v>
      </c>
      <c r="BL157" s="194" t="s">
        <v>123</v>
      </c>
      <c r="BM157" s="261" t="s">
        <v>364</v>
      </c>
    </row>
    <row r="158" spans="2:65" s="177" customFormat="1" ht="33" customHeight="1">
      <c r="B158" s="259"/>
      <c r="C158" s="278" t="s">
        <v>320</v>
      </c>
      <c r="D158" s="278" t="s">
        <v>119</v>
      </c>
      <c r="E158" s="279" t="s">
        <v>237</v>
      </c>
      <c r="F158" s="280" t="s">
        <v>238</v>
      </c>
      <c r="G158" s="281" t="s">
        <v>139</v>
      </c>
      <c r="H158" s="282">
        <v>2130</v>
      </c>
      <c r="I158" s="269">
        <v>0</v>
      </c>
      <c r="J158" s="269">
        <f t="shared" si="10"/>
        <v>0</v>
      </c>
      <c r="K158" s="260"/>
      <c r="L158" s="156"/>
      <c r="M158" s="166" t="s">
        <v>1</v>
      </c>
      <c r="N158" s="167" t="s">
        <v>37</v>
      </c>
      <c r="O158" s="168">
        <v>0.25700000000000001</v>
      </c>
      <c r="P158" s="168">
        <f t="shared" si="11"/>
        <v>547.41</v>
      </c>
      <c r="Q158" s="168">
        <v>4.8000000000000001E-4</v>
      </c>
      <c r="R158" s="168">
        <f t="shared" si="12"/>
        <v>1.0224</v>
      </c>
      <c r="S158" s="168">
        <v>0</v>
      </c>
      <c r="T158" s="169">
        <f t="shared" si="13"/>
        <v>0</v>
      </c>
      <c r="AR158" s="261" t="s">
        <v>123</v>
      </c>
      <c r="AT158" s="261" t="s">
        <v>119</v>
      </c>
      <c r="AU158" s="261" t="s">
        <v>129</v>
      </c>
      <c r="AY158" s="194" t="s">
        <v>115</v>
      </c>
      <c r="BE158" s="262">
        <f t="shared" si="14"/>
        <v>0</v>
      </c>
      <c r="BF158" s="262">
        <f t="shared" si="15"/>
        <v>0</v>
      </c>
      <c r="BG158" s="262">
        <f t="shared" si="16"/>
        <v>0</v>
      </c>
      <c r="BH158" s="262">
        <f t="shared" si="17"/>
        <v>0</v>
      </c>
      <c r="BI158" s="262">
        <f t="shared" si="18"/>
        <v>0</v>
      </c>
      <c r="BJ158" s="194" t="s">
        <v>79</v>
      </c>
      <c r="BK158" s="178">
        <f t="shared" si="19"/>
        <v>0</v>
      </c>
      <c r="BL158" s="194" t="s">
        <v>123</v>
      </c>
      <c r="BM158" s="261" t="s">
        <v>365</v>
      </c>
    </row>
    <row r="159" spans="2:65" s="177" customFormat="1" ht="21.75" customHeight="1">
      <c r="B159" s="259"/>
      <c r="C159" s="278" t="s">
        <v>322</v>
      </c>
      <c r="D159" s="278" t="s">
        <v>119</v>
      </c>
      <c r="E159" s="279" t="s">
        <v>239</v>
      </c>
      <c r="F159" s="280" t="s">
        <v>240</v>
      </c>
      <c r="G159" s="281" t="s">
        <v>132</v>
      </c>
      <c r="H159" s="282">
        <v>120.6</v>
      </c>
      <c r="I159" s="269">
        <v>0</v>
      </c>
      <c r="J159" s="269">
        <f t="shared" si="10"/>
        <v>0</v>
      </c>
      <c r="K159" s="260"/>
      <c r="L159" s="156"/>
      <c r="M159" s="166" t="s">
        <v>1</v>
      </c>
      <c r="N159" s="167" t="s">
        <v>37</v>
      </c>
      <c r="O159" s="168">
        <v>1.133</v>
      </c>
      <c r="P159" s="168">
        <f t="shared" si="11"/>
        <v>136.63980000000001</v>
      </c>
      <c r="Q159" s="168">
        <v>1.8</v>
      </c>
      <c r="R159" s="168">
        <f t="shared" si="12"/>
        <v>217.07999999999998</v>
      </c>
      <c r="S159" s="168">
        <v>0</v>
      </c>
      <c r="T159" s="169">
        <f t="shared" si="13"/>
        <v>0</v>
      </c>
      <c r="AR159" s="261" t="s">
        <v>123</v>
      </c>
      <c r="AT159" s="261" t="s">
        <v>119</v>
      </c>
      <c r="AU159" s="261" t="s">
        <v>129</v>
      </c>
      <c r="AY159" s="194" t="s">
        <v>115</v>
      </c>
      <c r="BE159" s="262">
        <f t="shared" si="14"/>
        <v>0</v>
      </c>
      <c r="BF159" s="262">
        <f t="shared" si="15"/>
        <v>0</v>
      </c>
      <c r="BG159" s="262">
        <f t="shared" si="16"/>
        <v>0</v>
      </c>
      <c r="BH159" s="262">
        <f t="shared" si="17"/>
        <v>0</v>
      </c>
      <c r="BI159" s="262">
        <f t="shared" si="18"/>
        <v>0</v>
      </c>
      <c r="BJ159" s="194" t="s">
        <v>79</v>
      </c>
      <c r="BK159" s="178">
        <f t="shared" si="19"/>
        <v>0</v>
      </c>
      <c r="BL159" s="194" t="s">
        <v>123</v>
      </c>
      <c r="BM159" s="261" t="s">
        <v>366</v>
      </c>
    </row>
    <row r="160" spans="2:65" s="177" customFormat="1" ht="16.5" customHeight="1">
      <c r="B160" s="259"/>
      <c r="C160" s="278" t="s">
        <v>324</v>
      </c>
      <c r="D160" s="278" t="s">
        <v>119</v>
      </c>
      <c r="E160" s="279" t="s">
        <v>181</v>
      </c>
      <c r="F160" s="280" t="s">
        <v>314</v>
      </c>
      <c r="G160" s="281" t="s">
        <v>146</v>
      </c>
      <c r="H160" s="282">
        <v>174.87</v>
      </c>
      <c r="I160" s="269">
        <v>0</v>
      </c>
      <c r="J160" s="269">
        <f t="shared" si="10"/>
        <v>0</v>
      </c>
      <c r="K160" s="260"/>
      <c r="L160" s="156"/>
      <c r="M160" s="166" t="s">
        <v>1</v>
      </c>
      <c r="N160" s="167" t="s">
        <v>37</v>
      </c>
      <c r="O160" s="168">
        <v>0.14899999999999999</v>
      </c>
      <c r="P160" s="168">
        <f t="shared" si="11"/>
        <v>26.055630000000001</v>
      </c>
      <c r="Q160" s="168">
        <v>0</v>
      </c>
      <c r="R160" s="168">
        <f t="shared" si="12"/>
        <v>0</v>
      </c>
      <c r="S160" s="168">
        <v>0</v>
      </c>
      <c r="T160" s="169">
        <f t="shared" si="13"/>
        <v>0</v>
      </c>
      <c r="AR160" s="261" t="s">
        <v>123</v>
      </c>
      <c r="AT160" s="261" t="s">
        <v>119</v>
      </c>
      <c r="AU160" s="261" t="s">
        <v>129</v>
      </c>
      <c r="AY160" s="194" t="s">
        <v>115</v>
      </c>
      <c r="BE160" s="262">
        <f t="shared" si="14"/>
        <v>0</v>
      </c>
      <c r="BF160" s="262">
        <f t="shared" si="15"/>
        <v>0</v>
      </c>
      <c r="BG160" s="262">
        <f t="shared" si="16"/>
        <v>0</v>
      </c>
      <c r="BH160" s="262">
        <f t="shared" si="17"/>
        <v>0</v>
      </c>
      <c r="BI160" s="262">
        <f t="shared" si="18"/>
        <v>0</v>
      </c>
      <c r="BJ160" s="194" t="s">
        <v>79</v>
      </c>
      <c r="BK160" s="178">
        <f t="shared" si="19"/>
        <v>0</v>
      </c>
      <c r="BL160" s="194" t="s">
        <v>123</v>
      </c>
      <c r="BM160" s="261" t="s">
        <v>367</v>
      </c>
    </row>
    <row r="161" spans="2:65" s="163" customFormat="1" ht="22.9" customHeight="1">
      <c r="B161" s="161"/>
      <c r="C161" s="283"/>
      <c r="D161" s="284" t="s">
        <v>70</v>
      </c>
      <c r="E161" s="285" t="s">
        <v>182</v>
      </c>
      <c r="F161" s="285" t="s">
        <v>183</v>
      </c>
      <c r="G161" s="283"/>
      <c r="H161" s="286"/>
      <c r="I161" s="266"/>
      <c r="J161" s="268">
        <f>BK161</f>
        <v>0</v>
      </c>
      <c r="L161" s="161"/>
      <c r="M161" s="162"/>
      <c r="P161" s="164">
        <f>P162</f>
        <v>774.22078999999997</v>
      </c>
      <c r="R161" s="164">
        <f>R162</f>
        <v>0</v>
      </c>
      <c r="T161" s="165">
        <f>T162</f>
        <v>0</v>
      </c>
      <c r="AR161" s="254" t="s">
        <v>77</v>
      </c>
      <c r="AT161" s="256" t="s">
        <v>70</v>
      </c>
      <c r="AU161" s="256" t="s">
        <v>77</v>
      </c>
      <c r="AY161" s="254" t="s">
        <v>115</v>
      </c>
      <c r="BK161" s="257">
        <f>BK162</f>
        <v>0</v>
      </c>
    </row>
    <row r="162" spans="2:65" s="177" customFormat="1" ht="33" customHeight="1">
      <c r="B162" s="259"/>
      <c r="C162" s="278" t="s">
        <v>326</v>
      </c>
      <c r="D162" s="278" t="s">
        <v>119</v>
      </c>
      <c r="E162" s="279" t="s">
        <v>184</v>
      </c>
      <c r="F162" s="280" t="s">
        <v>185</v>
      </c>
      <c r="G162" s="281" t="s">
        <v>146</v>
      </c>
      <c r="H162" s="282">
        <v>940.73</v>
      </c>
      <c r="I162" s="269">
        <v>0</v>
      </c>
      <c r="J162" s="269">
        <f>ROUND(I162*H162,3)</f>
        <v>0</v>
      </c>
      <c r="K162" s="260"/>
      <c r="L162" s="156"/>
      <c r="M162" s="166" t="s">
        <v>1</v>
      </c>
      <c r="N162" s="167" t="s">
        <v>37</v>
      </c>
      <c r="O162" s="168">
        <v>0.82299999999999995</v>
      </c>
      <c r="P162" s="168">
        <f>O162*H162</f>
        <v>774.22078999999997</v>
      </c>
      <c r="Q162" s="168">
        <v>0</v>
      </c>
      <c r="R162" s="168">
        <f>Q162*H162</f>
        <v>0</v>
      </c>
      <c r="S162" s="168">
        <v>0</v>
      </c>
      <c r="T162" s="169">
        <f>S162*H162</f>
        <v>0</v>
      </c>
      <c r="AR162" s="261" t="s">
        <v>123</v>
      </c>
      <c r="AT162" s="261" t="s">
        <v>119</v>
      </c>
      <c r="AU162" s="261" t="s">
        <v>79</v>
      </c>
      <c r="AY162" s="194" t="s">
        <v>115</v>
      </c>
      <c r="BE162" s="262">
        <f>IF(N162="základná",J162,0)</f>
        <v>0</v>
      </c>
      <c r="BF162" s="262">
        <f>IF(N162="znížená",J162,0)</f>
        <v>0</v>
      </c>
      <c r="BG162" s="262">
        <f>IF(N162="zákl. prenesená",J162,0)</f>
        <v>0</v>
      </c>
      <c r="BH162" s="262">
        <f>IF(N162="zníž. prenesená",J162,0)</f>
        <v>0</v>
      </c>
      <c r="BI162" s="262">
        <f>IF(N162="nulová",J162,0)</f>
        <v>0</v>
      </c>
      <c r="BJ162" s="194" t="s">
        <v>79</v>
      </c>
      <c r="BK162" s="178">
        <f>ROUND(I162*H162,3)</f>
        <v>0</v>
      </c>
      <c r="BL162" s="194" t="s">
        <v>123</v>
      </c>
      <c r="BM162" s="261" t="s">
        <v>368</v>
      </c>
    </row>
    <row r="163" spans="2:65" s="163" customFormat="1" ht="25.9" customHeight="1">
      <c r="B163" s="161"/>
      <c r="C163" s="283"/>
      <c r="D163" s="284" t="s">
        <v>70</v>
      </c>
      <c r="E163" s="292" t="s">
        <v>186</v>
      </c>
      <c r="F163" s="292" t="s">
        <v>187</v>
      </c>
      <c r="G163" s="283"/>
      <c r="H163" s="286"/>
      <c r="I163" s="266"/>
      <c r="J163" s="267">
        <f>BK163</f>
        <v>0</v>
      </c>
      <c r="L163" s="161"/>
      <c r="M163" s="162"/>
      <c r="P163" s="164">
        <f>P164</f>
        <v>0</v>
      </c>
      <c r="R163" s="164">
        <f>R164</f>
        <v>0</v>
      </c>
      <c r="T163" s="165">
        <f>T164</f>
        <v>0</v>
      </c>
      <c r="AR163" s="254" t="s">
        <v>127</v>
      </c>
      <c r="AT163" s="256" t="s">
        <v>70</v>
      </c>
      <c r="AU163" s="256" t="s">
        <v>71</v>
      </c>
      <c r="AY163" s="254" t="s">
        <v>115</v>
      </c>
      <c r="BK163" s="257">
        <f>BK164</f>
        <v>0</v>
      </c>
    </row>
    <row r="164" spans="2:65" s="177" customFormat="1" ht="16.5" customHeight="1">
      <c r="B164" s="259"/>
      <c r="C164" s="278" t="s">
        <v>369</v>
      </c>
      <c r="D164" s="278" t="s">
        <v>119</v>
      </c>
      <c r="E164" s="279" t="s">
        <v>370</v>
      </c>
      <c r="F164" s="280" t="s">
        <v>371</v>
      </c>
      <c r="G164" s="281" t="s">
        <v>154</v>
      </c>
      <c r="H164" s="282">
        <v>1</v>
      </c>
      <c r="I164" s="269">
        <v>0</v>
      </c>
      <c r="J164" s="269">
        <f>ROUND(I164*H164,3)</f>
        <v>0</v>
      </c>
      <c r="K164" s="260"/>
      <c r="L164" s="156"/>
      <c r="M164" s="173" t="s">
        <v>1</v>
      </c>
      <c r="N164" s="174" t="s">
        <v>37</v>
      </c>
      <c r="O164" s="175">
        <v>0</v>
      </c>
      <c r="P164" s="175">
        <f>O164*H164</f>
        <v>0</v>
      </c>
      <c r="Q164" s="175">
        <v>0</v>
      </c>
      <c r="R164" s="175">
        <f>Q164*H164</f>
        <v>0</v>
      </c>
      <c r="S164" s="175">
        <v>0</v>
      </c>
      <c r="T164" s="176">
        <f>S164*H164</f>
        <v>0</v>
      </c>
      <c r="AR164" s="261" t="s">
        <v>327</v>
      </c>
      <c r="AT164" s="261" t="s">
        <v>119</v>
      </c>
      <c r="AU164" s="261" t="s">
        <v>77</v>
      </c>
      <c r="AY164" s="194" t="s">
        <v>115</v>
      </c>
      <c r="BE164" s="262">
        <f>IF(N164="základná",J164,0)</f>
        <v>0</v>
      </c>
      <c r="BF164" s="262">
        <f>IF(N164="znížená",J164,0)</f>
        <v>0</v>
      </c>
      <c r="BG164" s="262">
        <f>IF(N164="zákl. prenesená",J164,0)</f>
        <v>0</v>
      </c>
      <c r="BH164" s="262">
        <f>IF(N164="zníž. prenesená",J164,0)</f>
        <v>0</v>
      </c>
      <c r="BI164" s="262">
        <f>IF(N164="nulová",J164,0)</f>
        <v>0</v>
      </c>
      <c r="BJ164" s="194" t="s">
        <v>79</v>
      </c>
      <c r="BK164" s="178">
        <f>ROUND(I164*H164,3)</f>
        <v>0</v>
      </c>
      <c r="BL164" s="194" t="s">
        <v>327</v>
      </c>
      <c r="BM164" s="261" t="s">
        <v>372</v>
      </c>
    </row>
    <row r="165" spans="2:65" s="177" customFormat="1" ht="6.95" customHeight="1">
      <c r="B165" s="228"/>
      <c r="C165" s="229"/>
      <c r="D165" s="229"/>
      <c r="E165" s="229"/>
      <c r="F165" s="229"/>
      <c r="G165" s="229"/>
      <c r="H165" s="229"/>
      <c r="I165" s="229"/>
      <c r="J165" s="229"/>
      <c r="K165" s="229"/>
      <c r="L165" s="156"/>
    </row>
  </sheetData>
  <sheetProtection password="CAAD" sheet="1" objects="1" scenarios="1"/>
  <mergeCells count="9">
    <mergeCell ref="L2:V2"/>
    <mergeCell ref="E7:H7"/>
    <mergeCell ref="E116:H116"/>
    <mergeCell ref="E9:H9"/>
    <mergeCell ref="E18:H18"/>
    <mergeCell ref="E27:H27"/>
    <mergeCell ref="E85:H85"/>
    <mergeCell ref="E87:H87"/>
    <mergeCell ref="E114:H1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90"/>
  <sheetViews>
    <sheetView topLeftCell="A167" workbookViewId="0">
      <selection activeCell="I128" sqref="I128"/>
    </sheetView>
  </sheetViews>
  <sheetFormatPr defaultRowHeight="11.25"/>
  <cols>
    <col min="1" max="1" width="8.33203125" style="179" customWidth="1"/>
    <col min="2" max="2" width="1.1640625" style="179" customWidth="1"/>
    <col min="3" max="3" width="4.1640625" style="179" customWidth="1"/>
    <col min="4" max="4" width="4.33203125" style="179" customWidth="1"/>
    <col min="5" max="5" width="17.1640625" style="179" customWidth="1"/>
    <col min="6" max="6" width="50.83203125" style="179" customWidth="1"/>
    <col min="7" max="7" width="7.5" style="179" customWidth="1"/>
    <col min="8" max="8" width="14" style="179" customWidth="1"/>
    <col min="9" max="9" width="15.83203125" style="179" customWidth="1"/>
    <col min="10" max="10" width="22.33203125" style="179" customWidth="1"/>
    <col min="11" max="11" width="22.33203125" style="179" hidden="1" customWidth="1"/>
    <col min="12" max="12" width="9.33203125" style="179"/>
    <col min="13" max="13" width="10.83203125" style="179" hidden="1" customWidth="1"/>
    <col min="14" max="14" width="9.33203125" style="179"/>
    <col min="15" max="20" width="14.1640625" style="179" hidden="1" customWidth="1"/>
    <col min="21" max="21" width="16.33203125" style="179" hidden="1" customWidth="1"/>
    <col min="22" max="22" width="12.33203125" style="179" customWidth="1"/>
    <col min="23" max="23" width="16.33203125" style="179" customWidth="1"/>
    <col min="24" max="24" width="12.33203125" style="179" customWidth="1"/>
    <col min="25" max="25" width="15" style="179" customWidth="1"/>
    <col min="26" max="26" width="11" style="179" customWidth="1"/>
    <col min="27" max="27" width="15" style="179" customWidth="1"/>
    <col min="28" max="28" width="16.33203125" style="179" customWidth="1"/>
    <col min="29" max="29" width="11" style="179" customWidth="1"/>
    <col min="30" max="30" width="15" style="179" customWidth="1"/>
    <col min="31" max="31" width="16.33203125" style="179" customWidth="1"/>
    <col min="32" max="16384" width="9.33203125" style="179"/>
  </cols>
  <sheetData>
    <row r="1" spans="1:46">
      <c r="A1" s="89"/>
    </row>
    <row r="2" spans="1:46" ht="36.950000000000003" customHeight="1">
      <c r="L2" s="308" t="s">
        <v>5</v>
      </c>
      <c r="M2" s="309"/>
      <c r="N2" s="309"/>
      <c r="O2" s="309"/>
      <c r="P2" s="309"/>
      <c r="Q2" s="309"/>
      <c r="R2" s="309"/>
      <c r="S2" s="309"/>
      <c r="T2" s="309"/>
      <c r="U2" s="309"/>
      <c r="V2" s="309"/>
      <c r="AT2" s="14" t="s">
        <v>373</v>
      </c>
    </row>
    <row r="3" spans="1:46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71</v>
      </c>
    </row>
    <row r="4" spans="1:46" ht="24.95" customHeight="1">
      <c r="B4" s="17"/>
      <c r="D4" s="18" t="s">
        <v>89</v>
      </c>
      <c r="L4" s="17"/>
      <c r="M4" s="90" t="s">
        <v>9</v>
      </c>
      <c r="AT4" s="14" t="s">
        <v>3</v>
      </c>
    </row>
    <row r="5" spans="1:46" ht="6.95" customHeight="1">
      <c r="B5" s="17"/>
      <c r="L5" s="17"/>
    </row>
    <row r="6" spans="1:46" ht="12" customHeight="1">
      <c r="B6" s="17"/>
      <c r="D6" s="186" t="s">
        <v>13</v>
      </c>
      <c r="L6" s="17"/>
    </row>
    <row r="7" spans="1:46" ht="16.5" customHeight="1">
      <c r="B7" s="17"/>
      <c r="E7" s="356" t="str">
        <f>'[3]Rekapitulácia stavby'!K6</f>
        <v>Oprava električkovej trate-Vajnorská ul.</v>
      </c>
      <c r="F7" s="357"/>
      <c r="G7" s="357"/>
      <c r="H7" s="357"/>
      <c r="L7" s="17"/>
    </row>
    <row r="8" spans="1:46" s="2" customFormat="1" ht="12" customHeight="1">
      <c r="A8" s="187"/>
      <c r="B8" s="27"/>
      <c r="C8" s="187"/>
      <c r="D8" s="186" t="s">
        <v>90</v>
      </c>
      <c r="E8" s="187"/>
      <c r="F8" s="187"/>
      <c r="G8" s="187"/>
      <c r="H8" s="187"/>
      <c r="I8" s="187"/>
      <c r="J8" s="187"/>
      <c r="K8" s="187"/>
      <c r="L8" s="38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</row>
    <row r="9" spans="1:46" s="2" customFormat="1" ht="16.5" customHeight="1">
      <c r="A9" s="187"/>
      <c r="B9" s="27"/>
      <c r="C9" s="187"/>
      <c r="D9" s="187"/>
      <c r="E9" s="338" t="s">
        <v>467</v>
      </c>
      <c r="F9" s="355"/>
      <c r="G9" s="355"/>
      <c r="H9" s="355"/>
      <c r="I9" s="187"/>
      <c r="J9" s="187"/>
      <c r="K9" s="187"/>
      <c r="L9" s="38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</row>
    <row r="10" spans="1:46" s="2" customFormat="1">
      <c r="A10" s="187"/>
      <c r="B10" s="27"/>
      <c r="C10" s="187"/>
      <c r="D10" s="187"/>
      <c r="E10" s="187"/>
      <c r="F10" s="187"/>
      <c r="G10" s="187"/>
      <c r="H10" s="187"/>
      <c r="I10" s="187"/>
      <c r="J10" s="187"/>
      <c r="K10" s="187"/>
      <c r="L10" s="38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</row>
    <row r="11" spans="1:46" s="2" customFormat="1" ht="12" customHeight="1">
      <c r="A11" s="187"/>
      <c r="B11" s="27"/>
      <c r="C11" s="187"/>
      <c r="D11" s="186" t="s">
        <v>15</v>
      </c>
      <c r="E11" s="187"/>
      <c r="F11" s="180" t="s">
        <v>1</v>
      </c>
      <c r="G11" s="187"/>
      <c r="H11" s="187"/>
      <c r="I11" s="186" t="s">
        <v>16</v>
      </c>
      <c r="J11" s="180" t="s">
        <v>1</v>
      </c>
      <c r="K11" s="187"/>
      <c r="L11" s="38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</row>
    <row r="12" spans="1:46" s="2" customFormat="1" ht="12" customHeight="1">
      <c r="A12" s="187"/>
      <c r="B12" s="27"/>
      <c r="C12" s="187"/>
      <c r="D12" s="186" t="s">
        <v>17</v>
      </c>
      <c r="E12" s="187"/>
      <c r="F12" s="180" t="s">
        <v>23</v>
      </c>
      <c r="G12" s="187"/>
      <c r="H12" s="187"/>
      <c r="I12" s="186" t="s">
        <v>19</v>
      </c>
      <c r="J12" s="185" t="str">
        <f>'[3]Rekapitulácia stavby'!AN8</f>
        <v>7. 4. 2022</v>
      </c>
      <c r="K12" s="187"/>
      <c r="L12" s="38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</row>
    <row r="13" spans="1:46" s="2" customFormat="1" ht="10.9" customHeight="1">
      <c r="A13" s="187"/>
      <c r="B13" s="27"/>
      <c r="C13" s="187"/>
      <c r="D13" s="187"/>
      <c r="E13" s="187"/>
      <c r="F13" s="187"/>
      <c r="G13" s="187"/>
      <c r="H13" s="187"/>
      <c r="I13" s="187"/>
      <c r="J13" s="187"/>
      <c r="K13" s="187"/>
      <c r="L13" s="38"/>
      <c r="S13" s="187"/>
      <c r="T13" s="187"/>
      <c r="U13" s="187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</row>
    <row r="14" spans="1:46" s="2" customFormat="1" ht="12" customHeight="1">
      <c r="A14" s="187"/>
      <c r="B14" s="27"/>
      <c r="C14" s="187"/>
      <c r="D14" s="186" t="s">
        <v>21</v>
      </c>
      <c r="E14" s="187"/>
      <c r="F14" s="187"/>
      <c r="G14" s="187"/>
      <c r="H14" s="187"/>
      <c r="I14" s="186" t="s">
        <v>22</v>
      </c>
      <c r="J14" s="180" t="str">
        <f>IF('[3]Rekapitulácia stavby'!AN10="","",'[3]Rekapitulácia stavby'!AN10)</f>
        <v/>
      </c>
      <c r="K14" s="187"/>
      <c r="L14" s="38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</row>
    <row r="15" spans="1:46" s="2" customFormat="1" ht="18" customHeight="1">
      <c r="A15" s="187"/>
      <c r="B15" s="27"/>
      <c r="C15" s="187"/>
      <c r="D15" s="187"/>
      <c r="E15" s="180" t="str">
        <f>IF('[3]Rekapitulácia stavby'!E11="","",'[3]Rekapitulácia stavby'!E11)</f>
        <v xml:space="preserve"> </v>
      </c>
      <c r="F15" s="187"/>
      <c r="G15" s="187"/>
      <c r="H15" s="187"/>
      <c r="I15" s="186" t="s">
        <v>24</v>
      </c>
      <c r="J15" s="180" t="str">
        <f>IF('[3]Rekapitulácia stavby'!AN11="","",'[3]Rekapitulácia stavby'!AN11)</f>
        <v/>
      </c>
      <c r="K15" s="187"/>
      <c r="L15" s="38"/>
      <c r="S15" s="187"/>
      <c r="T15" s="187"/>
      <c r="U15" s="187"/>
      <c r="V15" s="187"/>
      <c r="W15" s="187"/>
      <c r="X15" s="187"/>
      <c r="Y15" s="187"/>
      <c r="Z15" s="187"/>
      <c r="AA15" s="187"/>
      <c r="AB15" s="187"/>
      <c r="AC15" s="187"/>
      <c r="AD15" s="187"/>
      <c r="AE15" s="187"/>
    </row>
    <row r="16" spans="1:46" s="2" customFormat="1" ht="6.95" customHeight="1">
      <c r="A16" s="187"/>
      <c r="B16" s="27"/>
      <c r="C16" s="187"/>
      <c r="D16" s="187"/>
      <c r="E16" s="187"/>
      <c r="F16" s="187"/>
      <c r="G16" s="187"/>
      <c r="H16" s="187"/>
      <c r="I16" s="187"/>
      <c r="J16" s="187"/>
      <c r="K16" s="187"/>
      <c r="L16" s="38"/>
      <c r="S16" s="187"/>
      <c r="T16" s="187"/>
      <c r="U16" s="187"/>
      <c r="V16" s="187"/>
      <c r="W16" s="187"/>
      <c r="X16" s="187"/>
      <c r="Y16" s="187"/>
      <c r="Z16" s="187"/>
      <c r="AA16" s="187"/>
      <c r="AB16" s="187"/>
      <c r="AC16" s="187"/>
      <c r="AD16" s="187"/>
      <c r="AE16" s="187"/>
    </row>
    <row r="17" spans="1:31" s="2" customFormat="1" ht="12" customHeight="1">
      <c r="A17" s="187"/>
      <c r="B17" s="27"/>
      <c r="C17" s="187"/>
      <c r="D17" s="186" t="s">
        <v>25</v>
      </c>
      <c r="E17" s="187"/>
      <c r="F17" s="187"/>
      <c r="G17" s="187"/>
      <c r="H17" s="187"/>
      <c r="I17" s="186" t="s">
        <v>22</v>
      </c>
      <c r="J17" s="180" t="str">
        <f>'[3]Rekapitulácia stavby'!AN13</f>
        <v/>
      </c>
      <c r="K17" s="187"/>
      <c r="L17" s="38"/>
      <c r="S17" s="187"/>
      <c r="T17" s="187"/>
      <c r="U17" s="187"/>
      <c r="V17" s="187"/>
      <c r="W17" s="187"/>
      <c r="X17" s="187"/>
      <c r="Y17" s="187"/>
      <c r="Z17" s="187"/>
      <c r="AA17" s="187"/>
      <c r="AB17" s="187"/>
      <c r="AC17" s="187"/>
      <c r="AD17" s="187"/>
      <c r="AE17" s="187"/>
    </row>
    <row r="18" spans="1:31" s="2" customFormat="1" ht="18" customHeight="1">
      <c r="A18" s="187"/>
      <c r="B18" s="27"/>
      <c r="C18" s="187"/>
      <c r="D18" s="187"/>
      <c r="E18" s="321" t="str">
        <f>'[3]Rekapitulácia stavby'!E14</f>
        <v xml:space="preserve"> </v>
      </c>
      <c r="F18" s="321"/>
      <c r="G18" s="321"/>
      <c r="H18" s="321"/>
      <c r="I18" s="186" t="s">
        <v>24</v>
      </c>
      <c r="J18" s="180" t="str">
        <f>'[3]Rekapitulácia stavby'!AN14</f>
        <v/>
      </c>
      <c r="K18" s="187"/>
      <c r="L18" s="38"/>
      <c r="S18" s="187"/>
      <c r="T18" s="187"/>
      <c r="U18" s="187"/>
      <c r="V18" s="187"/>
      <c r="W18" s="187"/>
      <c r="X18" s="187"/>
      <c r="Y18" s="187"/>
      <c r="Z18" s="187"/>
      <c r="AA18" s="187"/>
      <c r="AB18" s="187"/>
      <c r="AC18" s="187"/>
      <c r="AD18" s="187"/>
      <c r="AE18" s="187"/>
    </row>
    <row r="19" spans="1:31" s="2" customFormat="1" ht="6.95" customHeight="1">
      <c r="A19" s="187"/>
      <c r="B19" s="27"/>
      <c r="C19" s="187"/>
      <c r="D19" s="187"/>
      <c r="E19" s="187"/>
      <c r="F19" s="187"/>
      <c r="G19" s="187"/>
      <c r="H19" s="187"/>
      <c r="I19" s="187"/>
      <c r="J19" s="187"/>
      <c r="K19" s="187"/>
      <c r="L19" s="38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</row>
    <row r="20" spans="1:31" s="2" customFormat="1" ht="12" customHeight="1">
      <c r="A20" s="187"/>
      <c r="B20" s="27"/>
      <c r="C20" s="187"/>
      <c r="D20" s="186" t="s">
        <v>26</v>
      </c>
      <c r="E20" s="187"/>
      <c r="F20" s="187"/>
      <c r="G20" s="187"/>
      <c r="H20" s="187"/>
      <c r="I20" s="186" t="s">
        <v>22</v>
      </c>
      <c r="J20" s="180" t="str">
        <f>IF('[3]Rekapitulácia stavby'!AN16="","",'[3]Rekapitulácia stavby'!AN16)</f>
        <v/>
      </c>
      <c r="K20" s="187"/>
      <c r="L20" s="38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87"/>
      <c r="AD20" s="187"/>
      <c r="AE20" s="187"/>
    </row>
    <row r="21" spans="1:31" s="2" customFormat="1" ht="18" customHeight="1">
      <c r="A21" s="187"/>
      <c r="B21" s="27"/>
      <c r="C21" s="187"/>
      <c r="D21" s="187"/>
      <c r="E21" s="180" t="str">
        <f>IF('[3]Rekapitulácia stavby'!E17="","",'[3]Rekapitulácia stavby'!E17)</f>
        <v xml:space="preserve"> </v>
      </c>
      <c r="F21" s="187"/>
      <c r="G21" s="187"/>
      <c r="H21" s="187"/>
      <c r="I21" s="186" t="s">
        <v>24</v>
      </c>
      <c r="J21" s="180" t="str">
        <f>IF('[3]Rekapitulácia stavby'!AN17="","",'[3]Rekapitulácia stavby'!AN17)</f>
        <v/>
      </c>
      <c r="K21" s="187"/>
      <c r="L21" s="38"/>
      <c r="S21" s="187"/>
      <c r="T21" s="187"/>
      <c r="U21" s="187"/>
      <c r="V21" s="187"/>
      <c r="W21" s="187"/>
      <c r="X21" s="187"/>
      <c r="Y21" s="187"/>
      <c r="Z21" s="187"/>
      <c r="AA21" s="187"/>
      <c r="AB21" s="187"/>
      <c r="AC21" s="187"/>
      <c r="AD21" s="187"/>
      <c r="AE21" s="187"/>
    </row>
    <row r="22" spans="1:31" s="2" customFormat="1" ht="6.95" customHeight="1">
      <c r="A22" s="187"/>
      <c r="B22" s="27"/>
      <c r="C22" s="187"/>
      <c r="D22" s="187"/>
      <c r="E22" s="187"/>
      <c r="F22" s="187"/>
      <c r="G22" s="187"/>
      <c r="H22" s="187"/>
      <c r="I22" s="187"/>
      <c r="J22" s="187"/>
      <c r="K22" s="187"/>
      <c r="L22" s="38"/>
      <c r="S22" s="187"/>
      <c r="T22" s="187"/>
      <c r="U22" s="187"/>
      <c r="V22" s="187"/>
      <c r="W22" s="187"/>
      <c r="X22" s="187"/>
      <c r="Y22" s="187"/>
      <c r="Z22" s="187"/>
      <c r="AA22" s="187"/>
      <c r="AB22" s="187"/>
      <c r="AC22" s="187"/>
      <c r="AD22" s="187"/>
      <c r="AE22" s="187"/>
    </row>
    <row r="23" spans="1:31" s="2" customFormat="1" ht="12" customHeight="1">
      <c r="A23" s="187"/>
      <c r="B23" s="27"/>
      <c r="C23" s="187"/>
      <c r="D23" s="186" t="s">
        <v>27</v>
      </c>
      <c r="E23" s="187"/>
      <c r="F23" s="187"/>
      <c r="G23" s="187"/>
      <c r="H23" s="187"/>
      <c r="I23" s="186" t="s">
        <v>22</v>
      </c>
      <c r="J23" s="180" t="str">
        <f>IF('[3]Rekapitulácia stavby'!AN19="","",'[3]Rekapitulácia stavby'!AN19)</f>
        <v/>
      </c>
      <c r="K23" s="187"/>
      <c r="L23" s="38"/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</row>
    <row r="24" spans="1:31" s="2" customFormat="1" ht="18" customHeight="1">
      <c r="A24" s="187"/>
      <c r="B24" s="27"/>
      <c r="C24" s="187"/>
      <c r="D24" s="187"/>
      <c r="E24" s="180" t="str">
        <f>IF('[3]Rekapitulácia stavby'!E20="","",'[3]Rekapitulácia stavby'!E20)</f>
        <v xml:space="preserve"> </v>
      </c>
      <c r="F24" s="187"/>
      <c r="G24" s="187"/>
      <c r="H24" s="187"/>
      <c r="I24" s="186" t="s">
        <v>24</v>
      </c>
      <c r="J24" s="180" t="str">
        <f>IF('[3]Rekapitulácia stavby'!AN20="","",'[3]Rekapitulácia stavby'!AN20)</f>
        <v/>
      </c>
      <c r="K24" s="187"/>
      <c r="L24" s="38"/>
      <c r="S24" s="187"/>
      <c r="T24" s="187"/>
      <c r="U24" s="187"/>
      <c r="V24" s="187"/>
      <c r="W24" s="187"/>
      <c r="X24" s="187"/>
      <c r="Y24" s="187"/>
      <c r="Z24" s="187"/>
      <c r="AA24" s="187"/>
      <c r="AB24" s="187"/>
      <c r="AC24" s="187"/>
      <c r="AD24" s="187"/>
      <c r="AE24" s="187"/>
    </row>
    <row r="25" spans="1:31" s="2" customFormat="1" ht="6.95" customHeight="1">
      <c r="A25" s="187"/>
      <c r="B25" s="27"/>
      <c r="C25" s="187"/>
      <c r="D25" s="187"/>
      <c r="E25" s="187"/>
      <c r="F25" s="187"/>
      <c r="G25" s="187"/>
      <c r="H25" s="187"/>
      <c r="I25" s="187"/>
      <c r="J25" s="187"/>
      <c r="K25" s="187"/>
      <c r="L25" s="38"/>
      <c r="S25" s="187"/>
      <c r="T25" s="187"/>
      <c r="U25" s="187"/>
      <c r="V25" s="187"/>
      <c r="W25" s="187"/>
      <c r="X25" s="187"/>
      <c r="Y25" s="187"/>
      <c r="Z25" s="187"/>
      <c r="AA25" s="187"/>
      <c r="AB25" s="187"/>
      <c r="AC25" s="187"/>
      <c r="AD25" s="187"/>
      <c r="AE25" s="187"/>
    </row>
    <row r="26" spans="1:31" s="2" customFormat="1" ht="12" customHeight="1">
      <c r="A26" s="187"/>
      <c r="B26" s="27"/>
      <c r="C26" s="187"/>
      <c r="D26" s="186" t="s">
        <v>28</v>
      </c>
      <c r="E26" s="187"/>
      <c r="F26" s="187"/>
      <c r="G26" s="187"/>
      <c r="H26" s="187"/>
      <c r="I26" s="187"/>
      <c r="J26" s="187"/>
      <c r="K26" s="187"/>
      <c r="L26" s="38"/>
      <c r="S26" s="187"/>
      <c r="T26" s="187"/>
      <c r="U26" s="187"/>
      <c r="V26" s="187"/>
      <c r="W26" s="187"/>
      <c r="X26" s="187"/>
      <c r="Y26" s="187"/>
      <c r="Z26" s="187"/>
      <c r="AA26" s="187"/>
      <c r="AB26" s="187"/>
      <c r="AC26" s="187"/>
      <c r="AD26" s="187"/>
      <c r="AE26" s="187"/>
    </row>
    <row r="27" spans="1:31" s="8" customFormat="1" ht="16.5" customHeight="1">
      <c r="A27" s="91"/>
      <c r="B27" s="92"/>
      <c r="C27" s="91"/>
      <c r="D27" s="91"/>
      <c r="E27" s="323" t="s">
        <v>1</v>
      </c>
      <c r="F27" s="323"/>
      <c r="G27" s="323"/>
      <c r="H27" s="323"/>
      <c r="I27" s="91"/>
      <c r="J27" s="91"/>
      <c r="K27" s="91"/>
      <c r="L27" s="93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6.95" customHeight="1">
      <c r="A28" s="187"/>
      <c r="B28" s="27"/>
      <c r="C28" s="187"/>
      <c r="D28" s="187"/>
      <c r="E28" s="187"/>
      <c r="F28" s="187"/>
      <c r="G28" s="187"/>
      <c r="H28" s="187"/>
      <c r="I28" s="187"/>
      <c r="J28" s="187"/>
      <c r="K28" s="187"/>
      <c r="L28" s="38"/>
      <c r="S28" s="187"/>
      <c r="T28" s="187"/>
      <c r="U28" s="187"/>
      <c r="V28" s="187"/>
      <c r="W28" s="187"/>
      <c r="X28" s="187"/>
      <c r="Y28" s="187"/>
      <c r="Z28" s="187"/>
      <c r="AA28" s="187"/>
      <c r="AB28" s="187"/>
      <c r="AC28" s="187"/>
      <c r="AD28" s="187"/>
      <c r="AE28" s="187"/>
    </row>
    <row r="29" spans="1:31" s="2" customFormat="1" ht="6.95" customHeight="1">
      <c r="A29" s="187"/>
      <c r="B29" s="27"/>
      <c r="C29" s="187"/>
      <c r="D29" s="61"/>
      <c r="E29" s="61"/>
      <c r="F29" s="61"/>
      <c r="G29" s="61"/>
      <c r="H29" s="61"/>
      <c r="I29" s="61"/>
      <c r="J29" s="61"/>
      <c r="K29" s="61"/>
      <c r="L29" s="38"/>
      <c r="S29" s="187"/>
      <c r="T29" s="187"/>
      <c r="U29" s="187"/>
      <c r="V29" s="187"/>
      <c r="W29" s="187"/>
      <c r="X29" s="187"/>
      <c r="Y29" s="187"/>
      <c r="Z29" s="187"/>
      <c r="AA29" s="187"/>
      <c r="AB29" s="187"/>
      <c r="AC29" s="187"/>
      <c r="AD29" s="187"/>
      <c r="AE29" s="187"/>
    </row>
    <row r="30" spans="1:31" s="2" customFormat="1" ht="25.35" customHeight="1">
      <c r="A30" s="187"/>
      <c r="B30" s="27"/>
      <c r="C30" s="187"/>
      <c r="D30" s="94" t="s">
        <v>31</v>
      </c>
      <c r="E30" s="187"/>
      <c r="F30" s="187"/>
      <c r="G30" s="187"/>
      <c r="H30" s="187"/>
      <c r="I30" s="187"/>
      <c r="J30" s="184">
        <f>ROUND(J125, 2)</f>
        <v>0</v>
      </c>
      <c r="K30" s="187"/>
      <c r="L30" s="38"/>
      <c r="S30" s="187"/>
      <c r="T30" s="187"/>
      <c r="U30" s="187"/>
      <c r="V30" s="187"/>
      <c r="W30" s="187"/>
      <c r="X30" s="187"/>
      <c r="Y30" s="187"/>
      <c r="Z30" s="187"/>
      <c r="AA30" s="187"/>
      <c r="AB30" s="187"/>
      <c r="AC30" s="187"/>
      <c r="AD30" s="187"/>
      <c r="AE30" s="187"/>
    </row>
    <row r="31" spans="1:31" s="2" customFormat="1" ht="6.95" customHeight="1">
      <c r="A31" s="187"/>
      <c r="B31" s="27"/>
      <c r="C31" s="187"/>
      <c r="D31" s="61"/>
      <c r="E31" s="61"/>
      <c r="F31" s="61"/>
      <c r="G31" s="61"/>
      <c r="H31" s="61"/>
      <c r="I31" s="61"/>
      <c r="J31" s="61"/>
      <c r="K31" s="61"/>
      <c r="L31" s="38"/>
      <c r="S31" s="187"/>
      <c r="T31" s="187"/>
      <c r="U31" s="187"/>
      <c r="V31" s="187"/>
      <c r="W31" s="187"/>
      <c r="X31" s="187"/>
      <c r="Y31" s="187"/>
      <c r="Z31" s="187"/>
      <c r="AA31" s="187"/>
      <c r="AB31" s="187"/>
      <c r="AC31" s="187"/>
      <c r="AD31" s="187"/>
      <c r="AE31" s="187"/>
    </row>
    <row r="32" spans="1:31" s="2" customFormat="1" ht="14.45" customHeight="1">
      <c r="A32" s="187"/>
      <c r="B32" s="27"/>
      <c r="C32" s="187"/>
      <c r="D32" s="187"/>
      <c r="E32" s="187"/>
      <c r="F32" s="183" t="s">
        <v>33</v>
      </c>
      <c r="G32" s="187"/>
      <c r="H32" s="187"/>
      <c r="I32" s="183" t="s">
        <v>32</v>
      </c>
      <c r="J32" s="183" t="s">
        <v>34</v>
      </c>
      <c r="K32" s="187"/>
      <c r="L32" s="38"/>
      <c r="S32" s="187"/>
      <c r="T32" s="187"/>
      <c r="U32" s="187"/>
      <c r="V32" s="187"/>
      <c r="W32" s="187"/>
      <c r="X32" s="187"/>
      <c r="Y32" s="187"/>
      <c r="Z32" s="187"/>
      <c r="AA32" s="187"/>
      <c r="AB32" s="187"/>
      <c r="AC32" s="187"/>
      <c r="AD32" s="187"/>
      <c r="AE32" s="187"/>
    </row>
    <row r="33" spans="1:31" s="2" customFormat="1" ht="14.45" customHeight="1">
      <c r="A33" s="187"/>
      <c r="B33" s="27"/>
      <c r="C33" s="187"/>
      <c r="D33" s="95" t="s">
        <v>35</v>
      </c>
      <c r="E33" s="31" t="s">
        <v>36</v>
      </c>
      <c r="F33" s="98">
        <f>ROUND((SUM(BE125:BE189)),  2)</f>
        <v>0</v>
      </c>
      <c r="G33" s="99"/>
      <c r="H33" s="99"/>
      <c r="I33" s="100">
        <v>0.2</v>
      </c>
      <c r="J33" s="98">
        <f>ROUND(((SUM(BE125:BE189))*I33),  2)</f>
        <v>0</v>
      </c>
      <c r="K33" s="187"/>
      <c r="L33" s="38"/>
      <c r="S33" s="187"/>
      <c r="T33" s="187"/>
      <c r="U33" s="187"/>
      <c r="V33" s="187"/>
      <c r="W33" s="187"/>
      <c r="X33" s="187"/>
      <c r="Y33" s="187"/>
      <c r="Z33" s="187"/>
      <c r="AA33" s="187"/>
      <c r="AB33" s="187"/>
      <c r="AC33" s="187"/>
      <c r="AD33" s="187"/>
      <c r="AE33" s="187"/>
    </row>
    <row r="34" spans="1:31" s="2" customFormat="1" ht="14.45" customHeight="1">
      <c r="A34" s="187"/>
      <c r="B34" s="27"/>
      <c r="C34" s="187"/>
      <c r="D34" s="187"/>
      <c r="E34" s="31" t="s">
        <v>37</v>
      </c>
      <c r="F34" s="96">
        <f>ROUND((SUM(BF125:BF189)),  2)</f>
        <v>0</v>
      </c>
      <c r="G34" s="187"/>
      <c r="H34" s="187"/>
      <c r="I34" s="97">
        <v>0.2</v>
      </c>
      <c r="J34" s="96">
        <f>ROUND(((SUM(BF125:BF189))*I34),  2)</f>
        <v>0</v>
      </c>
      <c r="K34" s="187"/>
      <c r="L34" s="38"/>
      <c r="S34" s="187"/>
      <c r="T34" s="187"/>
      <c r="U34" s="187"/>
      <c r="V34" s="187"/>
      <c r="W34" s="187"/>
      <c r="X34" s="187"/>
      <c r="Y34" s="187"/>
      <c r="Z34" s="187"/>
      <c r="AA34" s="187"/>
      <c r="AB34" s="187"/>
      <c r="AC34" s="187"/>
      <c r="AD34" s="187"/>
      <c r="AE34" s="187"/>
    </row>
    <row r="35" spans="1:31" s="2" customFormat="1" ht="14.45" hidden="1" customHeight="1">
      <c r="A35" s="187"/>
      <c r="B35" s="27"/>
      <c r="C35" s="187"/>
      <c r="D35" s="187"/>
      <c r="E35" s="186" t="s">
        <v>38</v>
      </c>
      <c r="F35" s="96">
        <f>ROUND((SUM(BG125:BG189)),  2)</f>
        <v>0</v>
      </c>
      <c r="G35" s="187"/>
      <c r="H35" s="187"/>
      <c r="I35" s="97">
        <v>0.2</v>
      </c>
      <c r="J35" s="96">
        <f>0</f>
        <v>0</v>
      </c>
      <c r="K35" s="187"/>
      <c r="L35" s="38"/>
      <c r="S35" s="187"/>
      <c r="T35" s="187"/>
      <c r="U35" s="187"/>
      <c r="V35" s="187"/>
      <c r="W35" s="187"/>
      <c r="X35" s="187"/>
      <c r="Y35" s="187"/>
      <c r="Z35" s="187"/>
      <c r="AA35" s="187"/>
      <c r="AB35" s="187"/>
      <c r="AC35" s="187"/>
      <c r="AD35" s="187"/>
      <c r="AE35" s="187"/>
    </row>
    <row r="36" spans="1:31" s="2" customFormat="1" ht="14.45" hidden="1" customHeight="1">
      <c r="A36" s="187"/>
      <c r="B36" s="27"/>
      <c r="C36" s="187"/>
      <c r="D36" s="187"/>
      <c r="E36" s="186" t="s">
        <v>39</v>
      </c>
      <c r="F36" s="96">
        <f>ROUND((SUM(BH125:BH189)),  2)</f>
        <v>0</v>
      </c>
      <c r="G36" s="187"/>
      <c r="H36" s="187"/>
      <c r="I36" s="97">
        <v>0.2</v>
      </c>
      <c r="J36" s="96">
        <f>0</f>
        <v>0</v>
      </c>
      <c r="K36" s="187"/>
      <c r="L36" s="38"/>
      <c r="S36" s="187"/>
      <c r="T36" s="187"/>
      <c r="U36" s="187"/>
      <c r="V36" s="187"/>
      <c r="W36" s="187"/>
      <c r="X36" s="187"/>
      <c r="Y36" s="187"/>
      <c r="Z36" s="187"/>
      <c r="AA36" s="187"/>
      <c r="AB36" s="187"/>
      <c r="AC36" s="187"/>
      <c r="AD36" s="187"/>
      <c r="AE36" s="187"/>
    </row>
    <row r="37" spans="1:31" s="2" customFormat="1" ht="14.45" hidden="1" customHeight="1">
      <c r="A37" s="187"/>
      <c r="B37" s="27"/>
      <c r="C37" s="187"/>
      <c r="D37" s="187"/>
      <c r="E37" s="31" t="s">
        <v>40</v>
      </c>
      <c r="F37" s="98">
        <f>ROUND((SUM(BI125:BI189)),  2)</f>
        <v>0</v>
      </c>
      <c r="G37" s="99"/>
      <c r="H37" s="99"/>
      <c r="I37" s="100">
        <v>0</v>
      </c>
      <c r="J37" s="98">
        <f>0</f>
        <v>0</v>
      </c>
      <c r="K37" s="187"/>
      <c r="L37" s="38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</row>
    <row r="38" spans="1:31" s="2" customFormat="1" ht="6.95" customHeight="1">
      <c r="A38" s="187"/>
      <c r="B38" s="27"/>
      <c r="C38" s="187"/>
      <c r="D38" s="187"/>
      <c r="E38" s="187"/>
      <c r="F38" s="187"/>
      <c r="G38" s="187"/>
      <c r="H38" s="187"/>
      <c r="I38" s="187"/>
      <c r="J38" s="187"/>
      <c r="K38" s="187"/>
      <c r="L38" s="38"/>
      <c r="S38" s="187"/>
      <c r="T38" s="187"/>
      <c r="U38" s="187"/>
      <c r="V38" s="187"/>
      <c r="W38" s="187"/>
      <c r="X38" s="187"/>
      <c r="Y38" s="187"/>
      <c r="Z38" s="187"/>
      <c r="AA38" s="187"/>
      <c r="AB38" s="187"/>
      <c r="AC38" s="187"/>
      <c r="AD38" s="187"/>
      <c r="AE38" s="187"/>
    </row>
    <row r="39" spans="1:31" s="2" customFormat="1" ht="25.35" customHeight="1">
      <c r="A39" s="187"/>
      <c r="B39" s="27"/>
      <c r="C39" s="88"/>
      <c r="D39" s="101" t="s">
        <v>41</v>
      </c>
      <c r="E39" s="55"/>
      <c r="F39" s="55"/>
      <c r="G39" s="102" t="s">
        <v>42</v>
      </c>
      <c r="H39" s="103" t="s">
        <v>43</v>
      </c>
      <c r="I39" s="55"/>
      <c r="J39" s="104">
        <f>SUM(J30:J37)</f>
        <v>0</v>
      </c>
      <c r="K39" s="105"/>
      <c r="L39" s="38"/>
      <c r="S39" s="187"/>
      <c r="T39" s="187"/>
      <c r="U39" s="187"/>
      <c r="V39" s="187"/>
      <c r="W39" s="187"/>
      <c r="X39" s="187"/>
      <c r="Y39" s="187"/>
      <c r="Z39" s="187"/>
      <c r="AA39" s="187"/>
      <c r="AB39" s="187"/>
      <c r="AC39" s="187"/>
      <c r="AD39" s="187"/>
      <c r="AE39" s="187"/>
    </row>
    <row r="40" spans="1:31" s="2" customFormat="1" ht="14.45" customHeight="1">
      <c r="A40" s="187"/>
      <c r="B40" s="27"/>
      <c r="C40" s="187"/>
      <c r="D40" s="187"/>
      <c r="E40" s="187"/>
      <c r="F40" s="187"/>
      <c r="G40" s="187"/>
      <c r="H40" s="187"/>
      <c r="I40" s="187"/>
      <c r="J40" s="187"/>
      <c r="K40" s="187"/>
      <c r="L40" s="38"/>
      <c r="S40" s="187"/>
      <c r="T40" s="187"/>
      <c r="U40" s="187"/>
      <c r="V40" s="187"/>
      <c r="W40" s="187"/>
      <c r="X40" s="187"/>
      <c r="Y40" s="187"/>
      <c r="Z40" s="187"/>
      <c r="AA40" s="187"/>
      <c r="AB40" s="187"/>
      <c r="AC40" s="187"/>
      <c r="AD40" s="187"/>
      <c r="AE40" s="187"/>
    </row>
    <row r="41" spans="1:31" ht="14.45" customHeight="1">
      <c r="B41" s="17"/>
      <c r="L41" s="17"/>
    </row>
    <row r="42" spans="1:31" ht="14.45" customHeight="1">
      <c r="B42" s="17"/>
      <c r="L42" s="17"/>
    </row>
    <row r="43" spans="1:31" ht="14.45" customHeight="1">
      <c r="B43" s="17"/>
      <c r="L43" s="17"/>
    </row>
    <row r="44" spans="1:31" ht="14.45" customHeight="1">
      <c r="B44" s="17"/>
      <c r="L44" s="17"/>
    </row>
    <row r="45" spans="1:31" ht="14.45" customHeight="1">
      <c r="B45" s="17"/>
      <c r="L45" s="17"/>
    </row>
    <row r="46" spans="1:31" ht="14.45" customHeight="1">
      <c r="B46" s="17"/>
      <c r="L46" s="17"/>
    </row>
    <row r="47" spans="1:31" ht="14.45" customHeight="1">
      <c r="B47" s="17"/>
      <c r="L47" s="17"/>
    </row>
    <row r="48" spans="1:31" ht="14.45" customHeight="1">
      <c r="B48" s="17"/>
      <c r="L48" s="17"/>
    </row>
    <row r="49" spans="1:31" ht="14.45" customHeight="1">
      <c r="B49" s="17"/>
      <c r="L49" s="17"/>
    </row>
    <row r="50" spans="1:31" s="2" customFormat="1" ht="14.45" customHeight="1">
      <c r="B50" s="38"/>
      <c r="D50" s="39" t="s">
        <v>44</v>
      </c>
      <c r="E50" s="40"/>
      <c r="F50" s="40"/>
      <c r="G50" s="39" t="s">
        <v>45</v>
      </c>
      <c r="H50" s="40"/>
      <c r="I50" s="40"/>
      <c r="J50" s="40"/>
      <c r="K50" s="40"/>
      <c r="L50" s="38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187"/>
      <c r="B61" s="27"/>
      <c r="C61" s="187"/>
      <c r="D61" s="41" t="s">
        <v>46</v>
      </c>
      <c r="E61" s="182"/>
      <c r="F61" s="106" t="s">
        <v>47</v>
      </c>
      <c r="G61" s="41" t="s">
        <v>46</v>
      </c>
      <c r="H61" s="182"/>
      <c r="I61" s="182"/>
      <c r="J61" s="107" t="s">
        <v>47</v>
      </c>
      <c r="K61" s="182"/>
      <c r="L61" s="38"/>
      <c r="S61" s="187"/>
      <c r="T61" s="187"/>
      <c r="U61" s="187"/>
      <c r="V61" s="187"/>
      <c r="W61" s="187"/>
      <c r="X61" s="187"/>
      <c r="Y61" s="187"/>
      <c r="Z61" s="187"/>
      <c r="AA61" s="187"/>
      <c r="AB61" s="187"/>
      <c r="AC61" s="187"/>
      <c r="AD61" s="187"/>
      <c r="AE61" s="187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187"/>
      <c r="B65" s="27"/>
      <c r="C65" s="187"/>
      <c r="D65" s="39" t="s">
        <v>48</v>
      </c>
      <c r="E65" s="42"/>
      <c r="F65" s="42"/>
      <c r="G65" s="39" t="s">
        <v>49</v>
      </c>
      <c r="H65" s="42"/>
      <c r="I65" s="42"/>
      <c r="J65" s="42"/>
      <c r="K65" s="42"/>
      <c r="L65" s="38"/>
      <c r="S65" s="187"/>
      <c r="T65" s="187"/>
      <c r="U65" s="187"/>
      <c r="V65" s="187"/>
      <c r="W65" s="187"/>
      <c r="X65" s="187"/>
      <c r="Y65" s="187"/>
      <c r="Z65" s="187"/>
      <c r="AA65" s="187"/>
      <c r="AB65" s="187"/>
      <c r="AC65" s="187"/>
      <c r="AD65" s="187"/>
      <c r="AE65" s="187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187"/>
      <c r="B76" s="27"/>
      <c r="C76" s="187"/>
      <c r="D76" s="41" t="s">
        <v>46</v>
      </c>
      <c r="E76" s="182"/>
      <c r="F76" s="106" t="s">
        <v>47</v>
      </c>
      <c r="G76" s="41" t="s">
        <v>46</v>
      </c>
      <c r="H76" s="182"/>
      <c r="I76" s="182"/>
      <c r="J76" s="107" t="s">
        <v>47</v>
      </c>
      <c r="K76" s="182"/>
      <c r="L76" s="38"/>
      <c r="S76" s="187"/>
      <c r="T76" s="187"/>
      <c r="U76" s="187"/>
      <c r="V76" s="187"/>
      <c r="W76" s="187"/>
      <c r="X76" s="187"/>
      <c r="Y76" s="187"/>
      <c r="Z76" s="187"/>
      <c r="AA76" s="187"/>
      <c r="AB76" s="187"/>
      <c r="AC76" s="187"/>
      <c r="AD76" s="187"/>
      <c r="AE76" s="187"/>
    </row>
    <row r="77" spans="1:31" s="2" customFormat="1" ht="14.45" customHeight="1">
      <c r="A77" s="187"/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8"/>
      <c r="S77" s="187"/>
      <c r="T77" s="187"/>
      <c r="U77" s="187"/>
      <c r="V77" s="187"/>
      <c r="W77" s="187"/>
      <c r="X77" s="187"/>
      <c r="Y77" s="187"/>
      <c r="Z77" s="187"/>
      <c r="AA77" s="187"/>
      <c r="AB77" s="187"/>
      <c r="AC77" s="187"/>
      <c r="AD77" s="187"/>
      <c r="AE77" s="187"/>
    </row>
    <row r="81" spans="1:47" s="2" customFormat="1" ht="6.95" customHeight="1">
      <c r="A81" s="187"/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8"/>
      <c r="S81" s="187"/>
      <c r="T81" s="187"/>
      <c r="U81" s="187"/>
      <c r="V81" s="187"/>
      <c r="W81" s="187"/>
      <c r="X81" s="187"/>
      <c r="Y81" s="187"/>
      <c r="Z81" s="187"/>
      <c r="AA81" s="187"/>
      <c r="AB81" s="187"/>
      <c r="AC81" s="187"/>
      <c r="AD81" s="187"/>
      <c r="AE81" s="187"/>
    </row>
    <row r="82" spans="1:47" s="2" customFormat="1" ht="24.95" customHeight="1">
      <c r="A82" s="187"/>
      <c r="B82" s="27"/>
      <c r="C82" s="18" t="s">
        <v>92</v>
      </c>
      <c r="D82" s="187"/>
      <c r="E82" s="187"/>
      <c r="F82" s="187"/>
      <c r="G82" s="187"/>
      <c r="H82" s="187"/>
      <c r="I82" s="187"/>
      <c r="J82" s="187"/>
      <c r="K82" s="187"/>
      <c r="L82" s="38"/>
      <c r="S82" s="187"/>
      <c r="T82" s="187"/>
      <c r="U82" s="187"/>
      <c r="V82" s="187"/>
      <c r="W82" s="187"/>
      <c r="X82" s="187"/>
      <c r="Y82" s="187"/>
      <c r="Z82" s="187"/>
      <c r="AA82" s="187"/>
      <c r="AB82" s="187"/>
      <c r="AC82" s="187"/>
      <c r="AD82" s="187"/>
      <c r="AE82" s="187"/>
    </row>
    <row r="83" spans="1:47" s="2" customFormat="1" ht="6.95" customHeight="1">
      <c r="A83" s="187"/>
      <c r="B83" s="27"/>
      <c r="C83" s="187"/>
      <c r="D83" s="187"/>
      <c r="E83" s="187"/>
      <c r="F83" s="187"/>
      <c r="G83" s="187"/>
      <c r="H83" s="187"/>
      <c r="I83" s="187"/>
      <c r="J83" s="187"/>
      <c r="K83" s="187"/>
      <c r="L83" s="38"/>
      <c r="S83" s="187"/>
      <c r="T83" s="187"/>
      <c r="U83" s="187"/>
      <c r="V83" s="187"/>
      <c r="W83" s="187"/>
      <c r="X83" s="187"/>
      <c r="Y83" s="187"/>
      <c r="Z83" s="187"/>
      <c r="AA83" s="187"/>
      <c r="AB83" s="187"/>
      <c r="AC83" s="187"/>
      <c r="AD83" s="187"/>
      <c r="AE83" s="187"/>
    </row>
    <row r="84" spans="1:47" s="2" customFormat="1" ht="12" customHeight="1">
      <c r="A84" s="187"/>
      <c r="B84" s="27"/>
      <c r="C84" s="186" t="s">
        <v>13</v>
      </c>
      <c r="D84" s="187"/>
      <c r="E84" s="187"/>
      <c r="F84" s="187"/>
      <c r="G84" s="187"/>
      <c r="H84" s="187"/>
      <c r="I84" s="187"/>
      <c r="J84" s="187"/>
      <c r="K84" s="187"/>
      <c r="L84" s="38"/>
      <c r="S84" s="187"/>
      <c r="T84" s="187"/>
      <c r="U84" s="187"/>
      <c r="V84" s="187"/>
      <c r="W84" s="187"/>
      <c r="X84" s="187"/>
      <c r="Y84" s="187"/>
      <c r="Z84" s="187"/>
      <c r="AA84" s="187"/>
      <c r="AB84" s="187"/>
      <c r="AC84" s="187"/>
      <c r="AD84" s="187"/>
      <c r="AE84" s="187"/>
    </row>
    <row r="85" spans="1:47" s="2" customFormat="1" ht="16.5" customHeight="1">
      <c r="A85" s="187"/>
      <c r="B85" s="27"/>
      <c r="C85" s="187"/>
      <c r="D85" s="187"/>
      <c r="E85" s="356" t="str">
        <f>E7</f>
        <v>Oprava električkovej trate-Vajnorská ul.</v>
      </c>
      <c r="F85" s="357"/>
      <c r="G85" s="357"/>
      <c r="H85" s="357"/>
      <c r="I85" s="187"/>
      <c r="J85" s="187"/>
      <c r="K85" s="187"/>
      <c r="L85" s="38"/>
      <c r="S85" s="187"/>
      <c r="T85" s="187"/>
      <c r="U85" s="187"/>
      <c r="V85" s="187"/>
      <c r="W85" s="187"/>
      <c r="X85" s="187"/>
      <c r="Y85" s="187"/>
      <c r="Z85" s="187"/>
      <c r="AA85" s="187"/>
      <c r="AB85" s="187"/>
      <c r="AC85" s="187"/>
      <c r="AD85" s="187"/>
      <c r="AE85" s="187"/>
    </row>
    <row r="86" spans="1:47" s="2" customFormat="1" ht="12" customHeight="1">
      <c r="A86" s="187"/>
      <c r="B86" s="27"/>
      <c r="C86" s="186" t="s">
        <v>90</v>
      </c>
      <c r="D86" s="187"/>
      <c r="E86" s="187"/>
      <c r="F86" s="187"/>
      <c r="G86" s="187"/>
      <c r="H86" s="187"/>
      <c r="I86" s="187"/>
      <c r="J86" s="187"/>
      <c r="K86" s="187"/>
      <c r="L86" s="38"/>
      <c r="S86" s="187"/>
      <c r="T86" s="187"/>
      <c r="U86" s="187"/>
      <c r="V86" s="187"/>
      <c r="W86" s="187"/>
      <c r="X86" s="187"/>
      <c r="Y86" s="187"/>
      <c r="Z86" s="187"/>
      <c r="AA86" s="187"/>
      <c r="AB86" s="187"/>
      <c r="AC86" s="187"/>
      <c r="AD86" s="187"/>
      <c r="AE86" s="187"/>
    </row>
    <row r="87" spans="1:47" s="2" customFormat="1" ht="16.5" customHeight="1">
      <c r="A87" s="187"/>
      <c r="B87" s="27"/>
      <c r="C87" s="187"/>
      <c r="D87" s="187"/>
      <c r="E87" s="338" t="str">
        <f>E9</f>
        <v>100 - Oprava trate  BKV za DSP</v>
      </c>
      <c r="F87" s="355"/>
      <c r="G87" s="355"/>
      <c r="H87" s="355"/>
      <c r="I87" s="187"/>
      <c r="J87" s="187"/>
      <c r="K87" s="187"/>
      <c r="L87" s="38"/>
      <c r="S87" s="187"/>
      <c r="T87" s="187"/>
      <c r="U87" s="187"/>
      <c r="V87" s="187"/>
      <c r="W87" s="187"/>
      <c r="X87" s="187"/>
      <c r="Y87" s="187"/>
      <c r="Z87" s="187"/>
      <c r="AA87" s="187"/>
      <c r="AB87" s="187"/>
      <c r="AC87" s="187"/>
      <c r="AD87" s="187"/>
      <c r="AE87" s="187"/>
    </row>
    <row r="88" spans="1:47" s="2" customFormat="1" ht="6.95" customHeight="1">
      <c r="A88" s="187"/>
      <c r="B88" s="27"/>
      <c r="C88" s="187"/>
      <c r="D88" s="187"/>
      <c r="E88" s="187"/>
      <c r="F88" s="187"/>
      <c r="G88" s="187"/>
      <c r="H88" s="187"/>
      <c r="I88" s="187"/>
      <c r="J88" s="187"/>
      <c r="K88" s="187"/>
      <c r="L88" s="38"/>
      <c r="S88" s="187"/>
      <c r="T88" s="187"/>
      <c r="U88" s="187"/>
      <c r="V88" s="187"/>
      <c r="W88" s="187"/>
      <c r="X88" s="187"/>
      <c r="Y88" s="187"/>
      <c r="Z88" s="187"/>
      <c r="AA88" s="187"/>
      <c r="AB88" s="187"/>
      <c r="AC88" s="187"/>
      <c r="AD88" s="187"/>
      <c r="AE88" s="187"/>
    </row>
    <row r="89" spans="1:47" s="2" customFormat="1" ht="12" customHeight="1">
      <c r="A89" s="187"/>
      <c r="B89" s="27"/>
      <c r="C89" s="186" t="s">
        <v>17</v>
      </c>
      <c r="D89" s="187"/>
      <c r="E89" s="187"/>
      <c r="F89" s="180" t="str">
        <f>F12</f>
        <v xml:space="preserve"> </v>
      </c>
      <c r="G89" s="187"/>
      <c r="H89" s="187"/>
      <c r="I89" s="186" t="s">
        <v>19</v>
      </c>
      <c r="J89" s="185" t="str">
        <f>IF(J12="","",J12)</f>
        <v>7. 4. 2022</v>
      </c>
      <c r="K89" s="187"/>
      <c r="L89" s="38"/>
      <c r="S89" s="187"/>
      <c r="T89" s="187"/>
      <c r="U89" s="187"/>
      <c r="V89" s="187"/>
      <c r="W89" s="187"/>
      <c r="X89" s="187"/>
      <c r="Y89" s="187"/>
      <c r="Z89" s="187"/>
      <c r="AA89" s="187"/>
      <c r="AB89" s="187"/>
      <c r="AC89" s="187"/>
      <c r="AD89" s="187"/>
      <c r="AE89" s="187"/>
    </row>
    <row r="90" spans="1:47" s="2" customFormat="1" ht="6.95" customHeight="1">
      <c r="A90" s="187"/>
      <c r="B90" s="27"/>
      <c r="C90" s="187"/>
      <c r="D90" s="187"/>
      <c r="E90" s="187"/>
      <c r="F90" s="187"/>
      <c r="G90" s="187"/>
      <c r="H90" s="187"/>
      <c r="I90" s="187"/>
      <c r="J90" s="187"/>
      <c r="K90" s="187"/>
      <c r="L90" s="38"/>
      <c r="S90" s="187"/>
      <c r="T90" s="187"/>
      <c r="U90" s="187"/>
      <c r="V90" s="187"/>
      <c r="W90" s="187"/>
      <c r="X90" s="187"/>
      <c r="Y90" s="187"/>
      <c r="Z90" s="187"/>
      <c r="AA90" s="187"/>
      <c r="AB90" s="187"/>
      <c r="AC90" s="187"/>
      <c r="AD90" s="187"/>
      <c r="AE90" s="187"/>
    </row>
    <row r="91" spans="1:47" s="2" customFormat="1" ht="15.2" customHeight="1">
      <c r="A91" s="187"/>
      <c r="B91" s="27"/>
      <c r="C91" s="186" t="s">
        <v>21</v>
      </c>
      <c r="D91" s="187"/>
      <c r="E91" s="187"/>
      <c r="F91" s="180" t="str">
        <f>E15</f>
        <v xml:space="preserve"> </v>
      </c>
      <c r="G91" s="187"/>
      <c r="H91" s="187"/>
      <c r="I91" s="186" t="s">
        <v>26</v>
      </c>
      <c r="J91" s="181" t="str">
        <f>E21</f>
        <v xml:space="preserve"> </v>
      </c>
      <c r="K91" s="187"/>
      <c r="L91" s="38"/>
      <c r="S91" s="187"/>
      <c r="T91" s="187"/>
      <c r="U91" s="187"/>
      <c r="V91" s="187"/>
      <c r="W91" s="187"/>
      <c r="X91" s="187"/>
      <c r="Y91" s="187"/>
      <c r="Z91" s="187"/>
      <c r="AA91" s="187"/>
      <c r="AB91" s="187"/>
      <c r="AC91" s="187"/>
      <c r="AD91" s="187"/>
      <c r="AE91" s="187"/>
    </row>
    <row r="92" spans="1:47" s="2" customFormat="1" ht="15.2" customHeight="1">
      <c r="A92" s="187"/>
      <c r="B92" s="27"/>
      <c r="C92" s="186" t="s">
        <v>25</v>
      </c>
      <c r="D92" s="187"/>
      <c r="E92" s="187"/>
      <c r="F92" s="180" t="str">
        <f>IF(E18="","",E18)</f>
        <v xml:space="preserve"> </v>
      </c>
      <c r="G92" s="187"/>
      <c r="H92" s="187"/>
      <c r="I92" s="186" t="s">
        <v>27</v>
      </c>
      <c r="J92" s="181" t="str">
        <f>E24</f>
        <v xml:space="preserve"> </v>
      </c>
      <c r="K92" s="187"/>
      <c r="L92" s="38"/>
      <c r="S92" s="187"/>
      <c r="T92" s="187"/>
      <c r="U92" s="187"/>
      <c r="V92" s="187"/>
      <c r="W92" s="187"/>
      <c r="X92" s="187"/>
      <c r="Y92" s="187"/>
      <c r="Z92" s="187"/>
      <c r="AA92" s="187"/>
      <c r="AB92" s="187"/>
      <c r="AC92" s="187"/>
      <c r="AD92" s="187"/>
      <c r="AE92" s="187"/>
    </row>
    <row r="93" spans="1:47" s="2" customFormat="1" ht="10.35" customHeight="1">
      <c r="A93" s="187"/>
      <c r="B93" s="27"/>
      <c r="C93" s="187"/>
      <c r="D93" s="187"/>
      <c r="E93" s="187"/>
      <c r="F93" s="187"/>
      <c r="G93" s="187"/>
      <c r="H93" s="187"/>
      <c r="I93" s="187"/>
      <c r="J93" s="187"/>
      <c r="K93" s="187"/>
      <c r="L93" s="38"/>
      <c r="S93" s="187"/>
      <c r="T93" s="187"/>
      <c r="U93" s="187"/>
      <c r="V93" s="187"/>
      <c r="W93" s="187"/>
      <c r="X93" s="187"/>
      <c r="Y93" s="187"/>
      <c r="Z93" s="187"/>
      <c r="AA93" s="187"/>
      <c r="AB93" s="187"/>
      <c r="AC93" s="187"/>
      <c r="AD93" s="187"/>
      <c r="AE93" s="187"/>
    </row>
    <row r="94" spans="1:47" s="2" customFormat="1" ht="29.25" customHeight="1">
      <c r="A94" s="187"/>
      <c r="B94" s="27"/>
      <c r="C94" s="108" t="s">
        <v>93</v>
      </c>
      <c r="D94" s="88"/>
      <c r="E94" s="88"/>
      <c r="F94" s="88"/>
      <c r="G94" s="88"/>
      <c r="H94" s="88"/>
      <c r="I94" s="88"/>
      <c r="J94" s="109" t="s">
        <v>94</v>
      </c>
      <c r="K94" s="88"/>
      <c r="L94" s="38"/>
      <c r="S94" s="187"/>
      <c r="T94" s="187"/>
      <c r="U94" s="187"/>
      <c r="V94" s="187"/>
      <c r="W94" s="187"/>
      <c r="X94" s="187"/>
      <c r="Y94" s="187"/>
      <c r="Z94" s="187"/>
      <c r="AA94" s="187"/>
      <c r="AB94" s="187"/>
      <c r="AC94" s="187"/>
      <c r="AD94" s="187"/>
      <c r="AE94" s="187"/>
    </row>
    <row r="95" spans="1:47" s="2" customFormat="1" ht="10.35" customHeight="1">
      <c r="A95" s="187"/>
      <c r="B95" s="27"/>
      <c r="C95" s="187"/>
      <c r="D95" s="187"/>
      <c r="E95" s="187"/>
      <c r="F95" s="187"/>
      <c r="G95" s="187"/>
      <c r="H95" s="187"/>
      <c r="I95" s="187"/>
      <c r="J95" s="187"/>
      <c r="K95" s="187"/>
      <c r="L95" s="38"/>
      <c r="S95" s="187"/>
      <c r="T95" s="187"/>
      <c r="U95" s="187"/>
      <c r="V95" s="187"/>
      <c r="W95" s="187"/>
      <c r="X95" s="187"/>
      <c r="Y95" s="187"/>
      <c r="Z95" s="187"/>
      <c r="AA95" s="187"/>
      <c r="AB95" s="187"/>
      <c r="AC95" s="187"/>
      <c r="AD95" s="187"/>
      <c r="AE95" s="187"/>
    </row>
    <row r="96" spans="1:47" s="2" customFormat="1" ht="22.9" customHeight="1">
      <c r="A96" s="187"/>
      <c r="B96" s="27"/>
      <c r="C96" s="110" t="s">
        <v>91</v>
      </c>
      <c r="D96" s="187"/>
      <c r="E96" s="187"/>
      <c r="F96" s="187"/>
      <c r="G96" s="187"/>
      <c r="H96" s="187"/>
      <c r="I96" s="187"/>
      <c r="J96" s="184">
        <f>J125</f>
        <v>0</v>
      </c>
      <c r="K96" s="187"/>
      <c r="L96" s="38"/>
      <c r="S96" s="187"/>
      <c r="T96" s="187"/>
      <c r="U96" s="187"/>
      <c r="V96" s="187"/>
      <c r="W96" s="187"/>
      <c r="X96" s="187"/>
      <c r="Y96" s="187"/>
      <c r="Z96" s="187"/>
      <c r="AA96" s="187"/>
      <c r="AB96" s="187"/>
      <c r="AC96" s="187"/>
      <c r="AD96" s="187"/>
      <c r="AE96" s="187"/>
      <c r="AU96" s="14" t="s">
        <v>95</v>
      </c>
    </row>
    <row r="97" spans="1:31" s="9" customFormat="1" ht="24.95" customHeight="1">
      <c r="B97" s="111"/>
      <c r="D97" s="112" t="s">
        <v>96</v>
      </c>
      <c r="E97" s="113"/>
      <c r="F97" s="113"/>
      <c r="G97" s="113"/>
      <c r="H97" s="113"/>
      <c r="I97" s="113"/>
      <c r="J97" s="114">
        <f>J126</f>
        <v>0</v>
      </c>
      <c r="L97" s="111"/>
    </row>
    <row r="98" spans="1:31" s="10" customFormat="1" ht="19.899999999999999" customHeight="1">
      <c r="B98" s="115"/>
      <c r="D98" s="116" t="s">
        <v>97</v>
      </c>
      <c r="E98" s="117"/>
      <c r="F98" s="117"/>
      <c r="G98" s="117"/>
      <c r="H98" s="117"/>
      <c r="I98" s="117"/>
      <c r="J98" s="118">
        <f>J127</f>
        <v>0</v>
      </c>
      <c r="L98" s="115"/>
    </row>
    <row r="99" spans="1:31" s="10" customFormat="1" ht="19.899999999999999" customHeight="1">
      <c r="B99" s="115"/>
      <c r="D99" s="116" t="s">
        <v>98</v>
      </c>
      <c r="E99" s="117"/>
      <c r="F99" s="117"/>
      <c r="G99" s="117"/>
      <c r="H99" s="117"/>
      <c r="I99" s="117"/>
      <c r="J99" s="118">
        <f>J133</f>
        <v>0</v>
      </c>
      <c r="L99" s="115"/>
    </row>
    <row r="100" spans="1:31" s="10" customFormat="1" ht="19.899999999999999" customHeight="1">
      <c r="B100" s="115"/>
      <c r="D100" s="116" t="s">
        <v>190</v>
      </c>
      <c r="E100" s="117"/>
      <c r="F100" s="117"/>
      <c r="G100" s="117"/>
      <c r="H100" s="117"/>
      <c r="I100" s="117"/>
      <c r="J100" s="118">
        <f>J137</f>
        <v>0</v>
      </c>
      <c r="L100" s="115"/>
    </row>
    <row r="101" spans="1:31" s="10" customFormat="1" ht="19.899999999999999" customHeight="1">
      <c r="B101" s="115"/>
      <c r="D101" s="116" t="s">
        <v>99</v>
      </c>
      <c r="E101" s="117"/>
      <c r="F101" s="117"/>
      <c r="G101" s="117"/>
      <c r="H101" s="117"/>
      <c r="I101" s="117"/>
      <c r="J101" s="118">
        <f>J139</f>
        <v>0</v>
      </c>
      <c r="L101" s="115"/>
    </row>
    <row r="102" spans="1:31" s="10" customFormat="1" ht="19.899999999999999" customHeight="1">
      <c r="B102" s="115"/>
      <c r="D102" s="116" t="s">
        <v>374</v>
      </c>
      <c r="E102" s="117"/>
      <c r="F102" s="117"/>
      <c r="G102" s="117"/>
      <c r="H102" s="117"/>
      <c r="I102" s="117"/>
      <c r="J102" s="118">
        <f>J162</f>
        <v>0</v>
      </c>
      <c r="L102" s="115"/>
    </row>
    <row r="103" spans="1:31" s="10" customFormat="1" ht="19.899999999999999" customHeight="1">
      <c r="B103" s="115"/>
      <c r="D103" s="116" t="s">
        <v>100</v>
      </c>
      <c r="E103" s="117"/>
      <c r="F103" s="117"/>
      <c r="G103" s="117"/>
      <c r="H103" s="117"/>
      <c r="I103" s="117"/>
      <c r="J103" s="118">
        <f>J164</f>
        <v>0</v>
      </c>
      <c r="L103" s="115"/>
    </row>
    <row r="104" spans="1:31" s="10" customFormat="1" ht="19.899999999999999" customHeight="1">
      <c r="B104" s="115"/>
      <c r="D104" s="116" t="s">
        <v>101</v>
      </c>
      <c r="E104" s="117"/>
      <c r="F104" s="117"/>
      <c r="G104" s="117"/>
      <c r="H104" s="117"/>
      <c r="I104" s="117"/>
      <c r="J104" s="118">
        <f>J184</f>
        <v>0</v>
      </c>
      <c r="L104" s="115"/>
    </row>
    <row r="105" spans="1:31" s="9" customFormat="1" ht="24.95" customHeight="1">
      <c r="B105" s="111"/>
      <c r="D105" s="112" t="s">
        <v>102</v>
      </c>
      <c r="E105" s="113"/>
      <c r="F105" s="113"/>
      <c r="G105" s="113"/>
      <c r="H105" s="113"/>
      <c r="I105" s="113"/>
      <c r="J105" s="114">
        <f>J186</f>
        <v>0</v>
      </c>
      <c r="L105" s="111"/>
    </row>
    <row r="106" spans="1:31" s="2" customFormat="1" ht="21.75" customHeight="1">
      <c r="A106" s="187"/>
      <c r="B106" s="27"/>
      <c r="C106" s="187"/>
      <c r="D106" s="187"/>
      <c r="E106" s="187"/>
      <c r="F106" s="187"/>
      <c r="G106" s="187"/>
      <c r="H106" s="187"/>
      <c r="I106" s="187"/>
      <c r="J106" s="187"/>
      <c r="K106" s="187"/>
      <c r="L106" s="38"/>
      <c r="S106" s="187"/>
      <c r="T106" s="187"/>
      <c r="U106" s="187"/>
      <c r="V106" s="187"/>
      <c r="W106" s="187"/>
      <c r="X106" s="187"/>
      <c r="Y106" s="187"/>
      <c r="Z106" s="187"/>
      <c r="AA106" s="187"/>
      <c r="AB106" s="187"/>
      <c r="AC106" s="187"/>
      <c r="AD106" s="187"/>
      <c r="AE106" s="187"/>
    </row>
    <row r="107" spans="1:31" s="2" customFormat="1" ht="6.95" customHeight="1">
      <c r="A107" s="187"/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38"/>
      <c r="S107" s="187"/>
      <c r="T107" s="187"/>
      <c r="U107" s="187"/>
      <c r="V107" s="187"/>
      <c r="W107" s="187"/>
      <c r="X107" s="187"/>
      <c r="Y107" s="187"/>
      <c r="Z107" s="187"/>
      <c r="AA107" s="187"/>
      <c r="AB107" s="187"/>
      <c r="AC107" s="187"/>
      <c r="AD107" s="187"/>
      <c r="AE107" s="187"/>
    </row>
    <row r="111" spans="1:31" s="2" customFormat="1" ht="6.95" customHeight="1">
      <c r="A111" s="187"/>
      <c r="B111" s="45"/>
      <c r="C111" s="46"/>
      <c r="D111" s="46"/>
      <c r="E111" s="46"/>
      <c r="F111" s="46"/>
      <c r="G111" s="46"/>
      <c r="H111" s="46"/>
      <c r="I111" s="46"/>
      <c r="J111" s="46"/>
      <c r="K111" s="46"/>
      <c r="L111" s="38"/>
      <c r="S111" s="187"/>
      <c r="T111" s="187"/>
      <c r="U111" s="187"/>
      <c r="V111" s="187"/>
      <c r="W111" s="187"/>
      <c r="X111" s="187"/>
      <c r="Y111" s="187"/>
      <c r="Z111" s="187"/>
      <c r="AA111" s="187"/>
      <c r="AB111" s="187"/>
      <c r="AC111" s="187"/>
      <c r="AD111" s="187"/>
      <c r="AE111" s="187"/>
    </row>
    <row r="112" spans="1:31" s="2" customFormat="1" ht="24.95" customHeight="1">
      <c r="A112" s="187"/>
      <c r="B112" s="27"/>
      <c r="C112" s="18" t="s">
        <v>103</v>
      </c>
      <c r="D112" s="187"/>
      <c r="E112" s="187"/>
      <c r="F112" s="187"/>
      <c r="G112" s="187"/>
      <c r="H112" s="187"/>
      <c r="I112" s="187"/>
      <c r="J112" s="187"/>
      <c r="K112" s="187"/>
      <c r="L112" s="38"/>
      <c r="S112" s="187"/>
      <c r="T112" s="187"/>
      <c r="U112" s="187"/>
      <c r="V112" s="187"/>
      <c r="W112" s="187"/>
      <c r="X112" s="187"/>
      <c r="Y112" s="187"/>
      <c r="Z112" s="187"/>
      <c r="AA112" s="187"/>
      <c r="AB112" s="187"/>
      <c r="AC112" s="187"/>
      <c r="AD112" s="187"/>
      <c r="AE112" s="187"/>
    </row>
    <row r="113" spans="1:65" s="2" customFormat="1" ht="6.95" customHeight="1">
      <c r="A113" s="187"/>
      <c r="B113" s="27"/>
      <c r="C113" s="187"/>
      <c r="D113" s="187"/>
      <c r="E113" s="187"/>
      <c r="F113" s="187"/>
      <c r="G113" s="187"/>
      <c r="H113" s="187"/>
      <c r="I113" s="187"/>
      <c r="J113" s="187"/>
      <c r="K113" s="187"/>
      <c r="L113" s="38"/>
      <c r="S113" s="187"/>
      <c r="T113" s="187"/>
      <c r="U113" s="187"/>
      <c r="V113" s="187"/>
      <c r="W113" s="187"/>
      <c r="X113" s="187"/>
      <c r="Y113" s="187"/>
      <c r="Z113" s="187"/>
      <c r="AA113" s="187"/>
      <c r="AB113" s="187"/>
      <c r="AC113" s="187"/>
      <c r="AD113" s="187"/>
      <c r="AE113" s="187"/>
    </row>
    <row r="114" spans="1:65" s="2" customFormat="1" ht="12" customHeight="1">
      <c r="A114" s="187"/>
      <c r="B114" s="27"/>
      <c r="C114" s="186" t="s">
        <v>13</v>
      </c>
      <c r="D114" s="187"/>
      <c r="E114" s="187"/>
      <c r="F114" s="187"/>
      <c r="G114" s="187"/>
      <c r="H114" s="187"/>
      <c r="I114" s="187"/>
      <c r="J114" s="187"/>
      <c r="K114" s="187"/>
      <c r="L114" s="38"/>
      <c r="S114" s="187"/>
      <c r="T114" s="187"/>
      <c r="U114" s="187"/>
      <c r="V114" s="187"/>
      <c r="W114" s="187"/>
      <c r="X114" s="187"/>
      <c r="Y114" s="187"/>
      <c r="Z114" s="187"/>
      <c r="AA114" s="187"/>
      <c r="AB114" s="187"/>
      <c r="AC114" s="187"/>
      <c r="AD114" s="187"/>
      <c r="AE114" s="187"/>
    </row>
    <row r="115" spans="1:65" s="2" customFormat="1" ht="16.5" customHeight="1">
      <c r="A115" s="187"/>
      <c r="B115" s="27"/>
      <c r="C115" s="187"/>
      <c r="D115" s="187"/>
      <c r="E115" s="356" t="str">
        <f>E7</f>
        <v>Oprava električkovej trate-Vajnorská ul.</v>
      </c>
      <c r="F115" s="357"/>
      <c r="G115" s="357"/>
      <c r="H115" s="357"/>
      <c r="I115" s="187"/>
      <c r="J115" s="187"/>
      <c r="K115" s="187"/>
      <c r="L115" s="38"/>
      <c r="S115" s="187"/>
      <c r="T115" s="187"/>
      <c r="U115" s="187"/>
      <c r="V115" s="187"/>
      <c r="W115" s="187"/>
      <c r="X115" s="187"/>
      <c r="Y115" s="187"/>
      <c r="Z115" s="187"/>
      <c r="AA115" s="187"/>
      <c r="AB115" s="187"/>
      <c r="AC115" s="187"/>
      <c r="AD115" s="187"/>
      <c r="AE115" s="187"/>
    </row>
    <row r="116" spans="1:65" s="2" customFormat="1" ht="12" customHeight="1">
      <c r="A116" s="187"/>
      <c r="B116" s="27"/>
      <c r="C116" s="186" t="s">
        <v>90</v>
      </c>
      <c r="D116" s="187"/>
      <c r="E116" s="187"/>
      <c r="F116" s="187"/>
      <c r="G116" s="187"/>
      <c r="H116" s="187"/>
      <c r="I116" s="187"/>
      <c r="J116" s="187"/>
      <c r="K116" s="187"/>
      <c r="L116" s="38"/>
      <c r="S116" s="187"/>
      <c r="T116" s="187"/>
      <c r="U116" s="187"/>
      <c r="V116" s="187"/>
      <c r="W116" s="187"/>
      <c r="X116" s="187"/>
      <c r="Y116" s="187"/>
      <c r="Z116" s="187"/>
      <c r="AA116" s="187"/>
      <c r="AB116" s="187"/>
      <c r="AC116" s="187"/>
      <c r="AD116" s="187"/>
      <c r="AE116" s="187"/>
    </row>
    <row r="117" spans="1:65" s="2" customFormat="1" ht="16.5" customHeight="1">
      <c r="A117" s="187"/>
      <c r="B117" s="27"/>
      <c r="C117" s="187"/>
      <c r="D117" s="187"/>
      <c r="E117" s="338" t="str">
        <f>E9</f>
        <v>100 - Oprava trate  BKV za DSP</v>
      </c>
      <c r="F117" s="355"/>
      <c r="G117" s="355"/>
      <c r="H117" s="355"/>
      <c r="I117" s="187"/>
      <c r="J117" s="187"/>
      <c r="K117" s="187"/>
      <c r="L117" s="38"/>
      <c r="S117" s="187"/>
      <c r="T117" s="187"/>
      <c r="U117" s="187"/>
      <c r="V117" s="187"/>
      <c r="W117" s="187"/>
      <c r="X117" s="187"/>
      <c r="Y117" s="187"/>
      <c r="Z117" s="187"/>
      <c r="AA117" s="187"/>
      <c r="AB117" s="187"/>
      <c r="AC117" s="187"/>
      <c r="AD117" s="187"/>
      <c r="AE117" s="187"/>
    </row>
    <row r="118" spans="1:65" s="2" customFormat="1" ht="6.95" customHeight="1">
      <c r="A118" s="187"/>
      <c r="B118" s="27"/>
      <c r="C118" s="187"/>
      <c r="D118" s="187"/>
      <c r="E118" s="187"/>
      <c r="F118" s="187"/>
      <c r="G118" s="187"/>
      <c r="H118" s="187"/>
      <c r="I118" s="187"/>
      <c r="J118" s="187"/>
      <c r="K118" s="187"/>
      <c r="L118" s="38"/>
      <c r="S118" s="187"/>
      <c r="T118" s="187"/>
      <c r="U118" s="187"/>
      <c r="V118" s="187"/>
      <c r="W118" s="187"/>
      <c r="X118" s="187"/>
      <c r="Y118" s="187"/>
      <c r="Z118" s="187"/>
      <c r="AA118" s="187"/>
      <c r="AB118" s="187"/>
      <c r="AC118" s="187"/>
      <c r="AD118" s="187"/>
      <c r="AE118" s="187"/>
    </row>
    <row r="119" spans="1:65" s="2" customFormat="1" ht="12" customHeight="1">
      <c r="A119" s="187"/>
      <c r="B119" s="27"/>
      <c r="C119" s="186" t="s">
        <v>17</v>
      </c>
      <c r="D119" s="187"/>
      <c r="E119" s="187"/>
      <c r="F119" s="180" t="str">
        <f>F12</f>
        <v xml:space="preserve"> </v>
      </c>
      <c r="G119" s="187"/>
      <c r="H119" s="187"/>
      <c r="I119" s="186" t="s">
        <v>19</v>
      </c>
      <c r="J119" s="185" t="str">
        <f>IF(J12="","",J12)</f>
        <v>7. 4. 2022</v>
      </c>
      <c r="K119" s="187"/>
      <c r="L119" s="38"/>
      <c r="S119" s="187"/>
      <c r="T119" s="187"/>
      <c r="U119" s="187"/>
      <c r="V119" s="187"/>
      <c r="W119" s="187"/>
      <c r="X119" s="187"/>
      <c r="Y119" s="187"/>
      <c r="Z119" s="187"/>
      <c r="AA119" s="187"/>
      <c r="AB119" s="187"/>
      <c r="AC119" s="187"/>
      <c r="AD119" s="187"/>
      <c r="AE119" s="187"/>
    </row>
    <row r="120" spans="1:65" s="2" customFormat="1" ht="6.95" customHeight="1">
      <c r="A120" s="187"/>
      <c r="B120" s="27"/>
      <c r="C120" s="187"/>
      <c r="D120" s="187"/>
      <c r="E120" s="187"/>
      <c r="F120" s="187"/>
      <c r="G120" s="187"/>
      <c r="H120" s="187"/>
      <c r="I120" s="187"/>
      <c r="J120" s="187"/>
      <c r="K120" s="187"/>
      <c r="L120" s="38"/>
      <c r="S120" s="187"/>
      <c r="T120" s="187"/>
      <c r="U120" s="187"/>
      <c r="V120" s="187"/>
      <c r="W120" s="187"/>
      <c r="X120" s="187"/>
      <c r="Y120" s="187"/>
      <c r="Z120" s="187"/>
      <c r="AA120" s="187"/>
      <c r="AB120" s="187"/>
      <c r="AC120" s="187"/>
      <c r="AD120" s="187"/>
      <c r="AE120" s="187"/>
    </row>
    <row r="121" spans="1:65" s="2" customFormat="1" ht="15.2" customHeight="1">
      <c r="A121" s="187"/>
      <c r="B121" s="27"/>
      <c r="C121" s="186" t="s">
        <v>21</v>
      </c>
      <c r="D121" s="187"/>
      <c r="E121" s="187"/>
      <c r="F121" s="180" t="str">
        <f>E15</f>
        <v xml:space="preserve"> </v>
      </c>
      <c r="G121" s="187"/>
      <c r="H121" s="187"/>
      <c r="I121" s="186" t="s">
        <v>26</v>
      </c>
      <c r="J121" s="181" t="str">
        <f>E21</f>
        <v xml:space="preserve"> </v>
      </c>
      <c r="K121" s="187"/>
      <c r="L121" s="38"/>
      <c r="S121" s="187"/>
      <c r="T121" s="187"/>
      <c r="U121" s="187"/>
      <c r="V121" s="187"/>
      <c r="W121" s="187"/>
      <c r="X121" s="187"/>
      <c r="Y121" s="187"/>
      <c r="Z121" s="187"/>
      <c r="AA121" s="187"/>
      <c r="AB121" s="187"/>
      <c r="AC121" s="187"/>
      <c r="AD121" s="187"/>
      <c r="AE121" s="187"/>
    </row>
    <row r="122" spans="1:65" s="2" customFormat="1" ht="15.2" customHeight="1">
      <c r="A122" s="187"/>
      <c r="B122" s="27"/>
      <c r="C122" s="186" t="s">
        <v>25</v>
      </c>
      <c r="D122" s="187"/>
      <c r="E122" s="187"/>
      <c r="F122" s="180" t="str">
        <f>IF(E18="","",E18)</f>
        <v xml:space="preserve"> </v>
      </c>
      <c r="G122" s="187"/>
      <c r="H122" s="187"/>
      <c r="I122" s="186" t="s">
        <v>27</v>
      </c>
      <c r="J122" s="181" t="str">
        <f>E24</f>
        <v xml:space="preserve"> </v>
      </c>
      <c r="K122" s="187"/>
      <c r="L122" s="38"/>
      <c r="S122" s="187"/>
      <c r="T122" s="187"/>
      <c r="U122" s="187"/>
      <c r="V122" s="187"/>
      <c r="W122" s="187"/>
      <c r="X122" s="187"/>
      <c r="Y122" s="187"/>
      <c r="Z122" s="187"/>
      <c r="AA122" s="187"/>
      <c r="AB122" s="187"/>
      <c r="AC122" s="187"/>
      <c r="AD122" s="187"/>
      <c r="AE122" s="187"/>
    </row>
    <row r="123" spans="1:65" s="2" customFormat="1" ht="10.35" customHeight="1">
      <c r="A123" s="187"/>
      <c r="B123" s="27"/>
      <c r="C123" s="187"/>
      <c r="D123" s="187"/>
      <c r="E123" s="187"/>
      <c r="F123" s="187"/>
      <c r="G123" s="187"/>
      <c r="H123" s="187"/>
      <c r="I123" s="187"/>
      <c r="J123" s="187"/>
      <c r="K123" s="187"/>
      <c r="L123" s="38"/>
      <c r="S123" s="187"/>
      <c r="T123" s="187"/>
      <c r="U123" s="187"/>
      <c r="V123" s="187"/>
      <c r="W123" s="187"/>
      <c r="X123" s="187"/>
      <c r="Y123" s="187"/>
      <c r="Z123" s="187"/>
      <c r="AA123" s="187"/>
      <c r="AB123" s="187"/>
      <c r="AC123" s="187"/>
      <c r="AD123" s="187"/>
      <c r="AE123" s="187"/>
    </row>
    <row r="124" spans="1:65" s="11" customFormat="1" ht="29.25" customHeight="1">
      <c r="A124" s="119"/>
      <c r="B124" s="120"/>
      <c r="C124" s="121" t="s">
        <v>104</v>
      </c>
      <c r="D124" s="122" t="s">
        <v>56</v>
      </c>
      <c r="E124" s="122" t="s">
        <v>52</v>
      </c>
      <c r="F124" s="122" t="s">
        <v>53</v>
      </c>
      <c r="G124" s="122" t="s">
        <v>105</v>
      </c>
      <c r="H124" s="122" t="s">
        <v>106</v>
      </c>
      <c r="I124" s="122" t="s">
        <v>107</v>
      </c>
      <c r="J124" s="123" t="s">
        <v>94</v>
      </c>
      <c r="K124" s="124" t="s">
        <v>108</v>
      </c>
      <c r="L124" s="125"/>
      <c r="M124" s="57" t="s">
        <v>1</v>
      </c>
      <c r="N124" s="58" t="s">
        <v>35</v>
      </c>
      <c r="O124" s="58" t="s">
        <v>109</v>
      </c>
      <c r="P124" s="58" t="s">
        <v>110</v>
      </c>
      <c r="Q124" s="58" t="s">
        <v>111</v>
      </c>
      <c r="R124" s="58" t="s">
        <v>112</v>
      </c>
      <c r="S124" s="58" t="s">
        <v>113</v>
      </c>
      <c r="T124" s="59" t="s">
        <v>114</v>
      </c>
      <c r="U124" s="119"/>
      <c r="V124" s="119"/>
      <c r="W124" s="119"/>
      <c r="X124" s="119"/>
      <c r="Y124" s="119"/>
      <c r="Z124" s="119"/>
      <c r="AA124" s="119"/>
      <c r="AB124" s="119"/>
      <c r="AC124" s="119"/>
      <c r="AD124" s="119"/>
      <c r="AE124" s="119"/>
    </row>
    <row r="125" spans="1:65" s="2" customFormat="1" ht="22.9" customHeight="1">
      <c r="A125" s="187"/>
      <c r="B125" s="27"/>
      <c r="C125" s="64" t="s">
        <v>91</v>
      </c>
      <c r="D125" s="187"/>
      <c r="E125" s="187"/>
      <c r="F125" s="187"/>
      <c r="G125" s="187"/>
      <c r="H125" s="271"/>
      <c r="I125" s="271"/>
      <c r="J125" s="272">
        <f>BK125</f>
        <v>0</v>
      </c>
      <c r="K125" s="187"/>
      <c r="L125" s="27"/>
      <c r="M125" s="60"/>
      <c r="N125" s="51"/>
      <c r="O125" s="61"/>
      <c r="P125" s="126">
        <f>P126+P186</f>
        <v>11789.856793999999</v>
      </c>
      <c r="Q125" s="61"/>
      <c r="R125" s="126">
        <f>R126+R186</f>
        <v>2773.4214200000006</v>
      </c>
      <c r="S125" s="61"/>
      <c r="T125" s="127">
        <f>T126+T186</f>
        <v>1196.0760000000002</v>
      </c>
      <c r="U125" s="187"/>
      <c r="V125" s="187"/>
      <c r="W125" s="187"/>
      <c r="X125" s="187"/>
      <c r="Y125" s="187"/>
      <c r="Z125" s="187"/>
      <c r="AA125" s="187"/>
      <c r="AB125" s="187"/>
      <c r="AC125" s="187"/>
      <c r="AD125" s="187"/>
      <c r="AE125" s="187"/>
      <c r="AT125" s="14" t="s">
        <v>70</v>
      </c>
      <c r="AU125" s="14" t="s">
        <v>95</v>
      </c>
      <c r="BK125" s="188">
        <f>BK126+BK186</f>
        <v>0</v>
      </c>
    </row>
    <row r="126" spans="1:65" s="12" customFormat="1" ht="25.9" customHeight="1">
      <c r="B126" s="128"/>
      <c r="D126" s="129" t="s">
        <v>70</v>
      </c>
      <c r="E126" s="130" t="s">
        <v>116</v>
      </c>
      <c r="F126" s="130" t="s">
        <v>117</v>
      </c>
      <c r="H126" s="273"/>
      <c r="I126" s="273"/>
      <c r="J126" s="274">
        <f>BK126</f>
        <v>0</v>
      </c>
      <c r="L126" s="128"/>
      <c r="M126" s="131"/>
      <c r="N126" s="132"/>
      <c r="O126" s="132"/>
      <c r="P126" s="133">
        <f>P127+P133+P137+P139+P162+P164+P184</f>
        <v>11789.856793999999</v>
      </c>
      <c r="Q126" s="132"/>
      <c r="R126" s="133">
        <f>R127+R133+R137+R139+R162+R164+R184</f>
        <v>2773.4214200000006</v>
      </c>
      <c r="S126" s="132"/>
      <c r="T126" s="134">
        <f>T127+T133+T137+T139+T162+T164+T184</f>
        <v>1196.0760000000002</v>
      </c>
      <c r="AR126" s="129" t="s">
        <v>77</v>
      </c>
      <c r="AT126" s="135" t="s">
        <v>70</v>
      </c>
      <c r="AU126" s="135" t="s">
        <v>71</v>
      </c>
      <c r="AY126" s="129" t="s">
        <v>115</v>
      </c>
      <c r="BK126" s="189">
        <f>BK127+BK133+BK137+BK139+BK162+BK164+BK184</f>
        <v>0</v>
      </c>
    </row>
    <row r="127" spans="1:65" s="12" customFormat="1" ht="22.9" customHeight="1">
      <c r="B127" s="128"/>
      <c r="D127" s="129" t="s">
        <v>70</v>
      </c>
      <c r="E127" s="136" t="s">
        <v>77</v>
      </c>
      <c r="F127" s="136" t="s">
        <v>118</v>
      </c>
      <c r="H127" s="273"/>
      <c r="I127" s="273"/>
      <c r="J127" s="275">
        <f>BK127</f>
        <v>0</v>
      </c>
      <c r="L127" s="128"/>
      <c r="M127" s="131"/>
      <c r="N127" s="132"/>
      <c r="O127" s="132"/>
      <c r="P127" s="133">
        <f>SUM(P128:P132)</f>
        <v>2496.6379999999995</v>
      </c>
      <c r="Q127" s="132"/>
      <c r="R127" s="133">
        <f>SUM(R128:R132)</f>
        <v>0</v>
      </c>
      <c r="S127" s="132"/>
      <c r="T127" s="134">
        <f>SUM(T128:T132)</f>
        <v>1196.0760000000002</v>
      </c>
      <c r="AR127" s="129" t="s">
        <v>77</v>
      </c>
      <c r="AT127" s="135" t="s">
        <v>70</v>
      </c>
      <c r="AU127" s="135" t="s">
        <v>77</v>
      </c>
      <c r="AY127" s="129" t="s">
        <v>115</v>
      </c>
      <c r="BK127" s="189">
        <f>SUM(BK128:BK132)</f>
        <v>0</v>
      </c>
    </row>
    <row r="128" spans="1:65" s="2" customFormat="1" ht="37.9" customHeight="1">
      <c r="A128" s="187"/>
      <c r="B128" s="137"/>
      <c r="C128" s="293" t="s">
        <v>77</v>
      </c>
      <c r="D128" s="293" t="s">
        <v>119</v>
      </c>
      <c r="E128" s="294" t="s">
        <v>191</v>
      </c>
      <c r="F128" s="295" t="s">
        <v>192</v>
      </c>
      <c r="G128" s="296" t="s">
        <v>122</v>
      </c>
      <c r="H128" s="297">
        <v>1800</v>
      </c>
      <c r="I128" s="276">
        <v>0</v>
      </c>
      <c r="J128" s="276">
        <f>ROUND(I128*H128,3)</f>
        <v>0</v>
      </c>
      <c r="K128" s="138"/>
      <c r="L128" s="27"/>
      <c r="M128" s="139" t="s">
        <v>1</v>
      </c>
      <c r="N128" s="140" t="s">
        <v>37</v>
      </c>
      <c r="O128" s="141">
        <v>0.60299999999999998</v>
      </c>
      <c r="P128" s="141">
        <f>O128*H128</f>
        <v>1085.3999999999999</v>
      </c>
      <c r="Q128" s="141">
        <v>0</v>
      </c>
      <c r="R128" s="141">
        <f>Q128*H128</f>
        <v>0</v>
      </c>
      <c r="S128" s="141">
        <v>0.23499999999999999</v>
      </c>
      <c r="T128" s="142">
        <f>S128*H128</f>
        <v>423</v>
      </c>
      <c r="U128" s="187"/>
      <c r="V128" s="187"/>
      <c r="W128" s="187"/>
      <c r="X128" s="187"/>
      <c r="Y128" s="187"/>
      <c r="Z128" s="187"/>
      <c r="AA128" s="187"/>
      <c r="AB128" s="187"/>
      <c r="AC128" s="187"/>
      <c r="AD128" s="187"/>
      <c r="AE128" s="187"/>
      <c r="AR128" s="143" t="s">
        <v>123</v>
      </c>
      <c r="AT128" s="143" t="s">
        <v>119</v>
      </c>
      <c r="AU128" s="143" t="s">
        <v>79</v>
      </c>
      <c r="AY128" s="14" t="s">
        <v>115</v>
      </c>
      <c r="BE128" s="144">
        <f>IF(N128="základná",J128,0)</f>
        <v>0</v>
      </c>
      <c r="BF128" s="144">
        <f>IF(N128="znížená",J128,0)</f>
        <v>0</v>
      </c>
      <c r="BG128" s="144">
        <f>IF(N128="zákl. prenesená",J128,0)</f>
        <v>0</v>
      </c>
      <c r="BH128" s="144">
        <f>IF(N128="zníž. prenesená",J128,0)</f>
        <v>0</v>
      </c>
      <c r="BI128" s="144">
        <f>IF(N128="nulová",J128,0)</f>
        <v>0</v>
      </c>
      <c r="BJ128" s="14" t="s">
        <v>79</v>
      </c>
      <c r="BK128" s="190">
        <f>ROUND(I128*H128,3)</f>
        <v>0</v>
      </c>
      <c r="BL128" s="14" t="s">
        <v>123</v>
      </c>
      <c r="BM128" s="143" t="s">
        <v>375</v>
      </c>
    </row>
    <row r="129" spans="1:65" s="2" customFormat="1" ht="24.2" customHeight="1">
      <c r="A129" s="187"/>
      <c r="B129" s="137"/>
      <c r="C129" s="293" t="s">
        <v>79</v>
      </c>
      <c r="D129" s="293" t="s">
        <v>119</v>
      </c>
      <c r="E129" s="294" t="s">
        <v>193</v>
      </c>
      <c r="F129" s="295" t="s">
        <v>194</v>
      </c>
      <c r="G129" s="296" t="s">
        <v>122</v>
      </c>
      <c r="H129" s="297">
        <v>2011</v>
      </c>
      <c r="I129" s="276">
        <v>0</v>
      </c>
      <c r="J129" s="276">
        <f>ROUND(I129*H129,3)</f>
        <v>0</v>
      </c>
      <c r="K129" s="138"/>
      <c r="L129" s="27"/>
      <c r="M129" s="139" t="s">
        <v>1</v>
      </c>
      <c r="N129" s="140" t="s">
        <v>37</v>
      </c>
      <c r="O129" s="141">
        <v>0.59199999999999997</v>
      </c>
      <c r="P129" s="141">
        <f>O129*H129</f>
        <v>1190.5119999999999</v>
      </c>
      <c r="Q129" s="141">
        <v>0</v>
      </c>
      <c r="R129" s="141">
        <f>Q129*H129</f>
        <v>0</v>
      </c>
      <c r="S129" s="141">
        <v>0.316</v>
      </c>
      <c r="T129" s="142">
        <f>S129*H129</f>
        <v>635.476</v>
      </c>
      <c r="U129" s="187"/>
      <c r="V129" s="187"/>
      <c r="W129" s="187"/>
      <c r="X129" s="187"/>
      <c r="Y129" s="187"/>
      <c r="Z129" s="187"/>
      <c r="AA129" s="187"/>
      <c r="AB129" s="187"/>
      <c r="AC129" s="187"/>
      <c r="AD129" s="187"/>
      <c r="AE129" s="187"/>
      <c r="AR129" s="143" t="s">
        <v>123</v>
      </c>
      <c r="AT129" s="143" t="s">
        <v>119</v>
      </c>
      <c r="AU129" s="143" t="s">
        <v>79</v>
      </c>
      <c r="AY129" s="14" t="s">
        <v>115</v>
      </c>
      <c r="BE129" s="144">
        <f>IF(N129="základná",J129,0)</f>
        <v>0</v>
      </c>
      <c r="BF129" s="144">
        <f>IF(N129="znížená",J129,0)</f>
        <v>0</v>
      </c>
      <c r="BG129" s="144">
        <f>IF(N129="zákl. prenesená",J129,0)</f>
        <v>0</v>
      </c>
      <c r="BH129" s="144">
        <f>IF(N129="zníž. prenesená",J129,0)</f>
        <v>0</v>
      </c>
      <c r="BI129" s="144">
        <f>IF(N129="nulová",J129,0)</f>
        <v>0</v>
      </c>
      <c r="BJ129" s="14" t="s">
        <v>79</v>
      </c>
      <c r="BK129" s="190">
        <f>ROUND(I129*H129,3)</f>
        <v>0</v>
      </c>
      <c r="BL129" s="14" t="s">
        <v>123</v>
      </c>
      <c r="BM129" s="143" t="s">
        <v>331</v>
      </c>
    </row>
    <row r="130" spans="1:65" s="2" customFormat="1" ht="24.2" customHeight="1">
      <c r="A130" s="187"/>
      <c r="B130" s="137"/>
      <c r="C130" s="293" t="s">
        <v>129</v>
      </c>
      <c r="D130" s="293" t="s">
        <v>119</v>
      </c>
      <c r="E130" s="294" t="s">
        <v>247</v>
      </c>
      <c r="F130" s="295" t="s">
        <v>376</v>
      </c>
      <c r="G130" s="296" t="s">
        <v>122</v>
      </c>
      <c r="H130" s="297">
        <v>106</v>
      </c>
      <c r="I130" s="276">
        <v>0</v>
      </c>
      <c r="J130" s="276">
        <f>ROUND(I130*H130,3)</f>
        <v>0</v>
      </c>
      <c r="K130" s="138"/>
      <c r="L130" s="27"/>
      <c r="M130" s="139" t="s">
        <v>1</v>
      </c>
      <c r="N130" s="140" t="s">
        <v>37</v>
      </c>
      <c r="O130" s="141">
        <v>0.82699999999999996</v>
      </c>
      <c r="P130" s="141">
        <f>O130*H130</f>
        <v>87.661999999999992</v>
      </c>
      <c r="Q130" s="141">
        <v>0</v>
      </c>
      <c r="R130" s="141">
        <f>Q130*H130</f>
        <v>0</v>
      </c>
      <c r="S130" s="141">
        <v>0.45</v>
      </c>
      <c r="T130" s="142">
        <f>S130*H130</f>
        <v>47.7</v>
      </c>
      <c r="U130" s="187"/>
      <c r="V130" s="187"/>
      <c r="W130" s="187"/>
      <c r="X130" s="187"/>
      <c r="Y130" s="187"/>
      <c r="Z130" s="187"/>
      <c r="AA130" s="187"/>
      <c r="AB130" s="187"/>
      <c r="AC130" s="187"/>
      <c r="AD130" s="187"/>
      <c r="AE130" s="187"/>
      <c r="AR130" s="143" t="s">
        <v>123</v>
      </c>
      <c r="AT130" s="143" t="s">
        <v>119</v>
      </c>
      <c r="AU130" s="143" t="s">
        <v>79</v>
      </c>
      <c r="AY130" s="14" t="s">
        <v>115</v>
      </c>
      <c r="BE130" s="144">
        <f>IF(N130="základná",J130,0)</f>
        <v>0</v>
      </c>
      <c r="BF130" s="144">
        <f>IF(N130="znížená",J130,0)</f>
        <v>0</v>
      </c>
      <c r="BG130" s="144">
        <f>IF(N130="zákl. prenesená",J130,0)</f>
        <v>0</v>
      </c>
      <c r="BH130" s="144">
        <f>IF(N130="zníž. prenesená",J130,0)</f>
        <v>0</v>
      </c>
      <c r="BI130" s="144">
        <f>IF(N130="nulová",J130,0)</f>
        <v>0</v>
      </c>
      <c r="BJ130" s="14" t="s">
        <v>79</v>
      </c>
      <c r="BK130" s="190">
        <f>ROUND(I130*H130,3)</f>
        <v>0</v>
      </c>
      <c r="BL130" s="14" t="s">
        <v>123</v>
      </c>
      <c r="BM130" s="143" t="s">
        <v>377</v>
      </c>
    </row>
    <row r="131" spans="1:65" s="2" customFormat="1" ht="33" customHeight="1">
      <c r="A131" s="187"/>
      <c r="B131" s="137"/>
      <c r="C131" s="293" t="s">
        <v>123</v>
      </c>
      <c r="D131" s="293" t="s">
        <v>119</v>
      </c>
      <c r="E131" s="294" t="s">
        <v>195</v>
      </c>
      <c r="F131" s="295" t="s">
        <v>196</v>
      </c>
      <c r="G131" s="296" t="s">
        <v>139</v>
      </c>
      <c r="H131" s="297">
        <v>620</v>
      </c>
      <c r="I131" s="276">
        <v>0</v>
      </c>
      <c r="J131" s="276">
        <f>ROUND(I131*H131,3)</f>
        <v>0</v>
      </c>
      <c r="K131" s="138"/>
      <c r="L131" s="27"/>
      <c r="M131" s="139" t="s">
        <v>1</v>
      </c>
      <c r="N131" s="140" t="s">
        <v>37</v>
      </c>
      <c r="O131" s="141">
        <v>0.127</v>
      </c>
      <c r="P131" s="141">
        <f>O131*H131</f>
        <v>78.739999999999995</v>
      </c>
      <c r="Q131" s="141">
        <v>0</v>
      </c>
      <c r="R131" s="141">
        <f>Q131*H131</f>
        <v>0</v>
      </c>
      <c r="S131" s="141">
        <v>0.14499999999999999</v>
      </c>
      <c r="T131" s="142">
        <f>S131*H131</f>
        <v>89.899999999999991</v>
      </c>
      <c r="U131" s="187"/>
      <c r="V131" s="187"/>
      <c r="W131" s="187"/>
      <c r="X131" s="187"/>
      <c r="Y131" s="187"/>
      <c r="Z131" s="187"/>
      <c r="AA131" s="187"/>
      <c r="AB131" s="187"/>
      <c r="AC131" s="187"/>
      <c r="AD131" s="187"/>
      <c r="AE131" s="187"/>
      <c r="AR131" s="143" t="s">
        <v>123</v>
      </c>
      <c r="AT131" s="143" t="s">
        <v>119</v>
      </c>
      <c r="AU131" s="143" t="s">
        <v>79</v>
      </c>
      <c r="AY131" s="14" t="s">
        <v>115</v>
      </c>
      <c r="BE131" s="144">
        <f>IF(N131="základná",J131,0)</f>
        <v>0</v>
      </c>
      <c r="BF131" s="144">
        <f>IF(N131="znížená",J131,0)</f>
        <v>0</v>
      </c>
      <c r="BG131" s="144">
        <f>IF(N131="zákl. prenesená",J131,0)</f>
        <v>0</v>
      </c>
      <c r="BH131" s="144">
        <f>IF(N131="zníž. prenesená",J131,0)</f>
        <v>0</v>
      </c>
      <c r="BI131" s="144">
        <f>IF(N131="nulová",J131,0)</f>
        <v>0</v>
      </c>
      <c r="BJ131" s="14" t="s">
        <v>79</v>
      </c>
      <c r="BK131" s="190">
        <f>ROUND(I131*H131,3)</f>
        <v>0</v>
      </c>
      <c r="BL131" s="14" t="s">
        <v>123</v>
      </c>
      <c r="BM131" s="143" t="s">
        <v>378</v>
      </c>
    </row>
    <row r="132" spans="1:65" s="2" customFormat="1" ht="16.5" customHeight="1">
      <c r="A132" s="187"/>
      <c r="B132" s="137"/>
      <c r="C132" s="293" t="s">
        <v>127</v>
      </c>
      <c r="D132" s="293" t="s">
        <v>119</v>
      </c>
      <c r="E132" s="294" t="s">
        <v>120</v>
      </c>
      <c r="F132" s="295" t="s">
        <v>197</v>
      </c>
      <c r="G132" s="296" t="s">
        <v>122</v>
      </c>
      <c r="H132" s="297">
        <v>2012</v>
      </c>
      <c r="I132" s="276">
        <v>0</v>
      </c>
      <c r="J132" s="276">
        <f>ROUND(I132*H132,3)</f>
        <v>0</v>
      </c>
      <c r="K132" s="138"/>
      <c r="L132" s="27"/>
      <c r="M132" s="139" t="s">
        <v>1</v>
      </c>
      <c r="N132" s="140" t="s">
        <v>37</v>
      </c>
      <c r="O132" s="141">
        <v>2.7E-2</v>
      </c>
      <c r="P132" s="141">
        <f>O132*H132</f>
        <v>54.323999999999998</v>
      </c>
      <c r="Q132" s="141">
        <v>0</v>
      </c>
      <c r="R132" s="141">
        <f>Q132*H132</f>
        <v>0</v>
      </c>
      <c r="S132" s="141">
        <v>0</v>
      </c>
      <c r="T132" s="142">
        <f>S132*H132</f>
        <v>0</v>
      </c>
      <c r="U132" s="187"/>
      <c r="V132" s="187"/>
      <c r="W132" s="187"/>
      <c r="X132" s="187"/>
      <c r="Y132" s="187"/>
      <c r="Z132" s="187"/>
      <c r="AA132" s="187"/>
      <c r="AB132" s="187"/>
      <c r="AC132" s="187"/>
      <c r="AD132" s="187"/>
      <c r="AE132" s="187"/>
      <c r="AR132" s="143" t="s">
        <v>123</v>
      </c>
      <c r="AT132" s="143" t="s">
        <v>119</v>
      </c>
      <c r="AU132" s="143" t="s">
        <v>79</v>
      </c>
      <c r="AY132" s="14" t="s">
        <v>115</v>
      </c>
      <c r="BE132" s="144">
        <f>IF(N132="základná",J132,0)</f>
        <v>0</v>
      </c>
      <c r="BF132" s="144">
        <f>IF(N132="znížená",J132,0)</f>
        <v>0</v>
      </c>
      <c r="BG132" s="144">
        <f>IF(N132="zákl. prenesená",J132,0)</f>
        <v>0</v>
      </c>
      <c r="BH132" s="144">
        <f>IF(N132="zníž. prenesená",J132,0)</f>
        <v>0</v>
      </c>
      <c r="BI132" s="144">
        <f>IF(N132="nulová",J132,0)</f>
        <v>0</v>
      </c>
      <c r="BJ132" s="14" t="s">
        <v>79</v>
      </c>
      <c r="BK132" s="190">
        <f>ROUND(I132*H132,3)</f>
        <v>0</v>
      </c>
      <c r="BL132" s="14" t="s">
        <v>123</v>
      </c>
      <c r="BM132" s="143" t="s">
        <v>266</v>
      </c>
    </row>
    <row r="133" spans="1:65" s="12" customFormat="1" ht="22.9" customHeight="1">
      <c r="B133" s="128"/>
      <c r="C133" s="298"/>
      <c r="D133" s="299" t="s">
        <v>70</v>
      </c>
      <c r="E133" s="300" t="s">
        <v>79</v>
      </c>
      <c r="F133" s="300" t="s">
        <v>124</v>
      </c>
      <c r="G133" s="298"/>
      <c r="H133" s="301"/>
      <c r="I133" s="273"/>
      <c r="J133" s="275">
        <f>BK133</f>
        <v>0</v>
      </c>
      <c r="L133" s="128"/>
      <c r="M133" s="131"/>
      <c r="N133" s="132"/>
      <c r="O133" s="132"/>
      <c r="P133" s="133">
        <f>SUM(P134:P136)</f>
        <v>615.41229999999996</v>
      </c>
      <c r="Q133" s="132"/>
      <c r="R133" s="133">
        <f>SUM(R134:R136)</f>
        <v>1158.1816200000003</v>
      </c>
      <c r="S133" s="132"/>
      <c r="T133" s="134">
        <f>SUM(T134:T136)</f>
        <v>0</v>
      </c>
      <c r="AR133" s="129" t="s">
        <v>77</v>
      </c>
      <c r="AT133" s="135" t="s">
        <v>70</v>
      </c>
      <c r="AU133" s="135" t="s">
        <v>77</v>
      </c>
      <c r="AY133" s="129" t="s">
        <v>115</v>
      </c>
      <c r="BK133" s="189">
        <f>SUM(BK134:BK136)</f>
        <v>0</v>
      </c>
    </row>
    <row r="134" spans="1:65" s="2" customFormat="1" ht="24.2" customHeight="1">
      <c r="A134" s="187"/>
      <c r="B134" s="137"/>
      <c r="C134" s="293" t="s">
        <v>272</v>
      </c>
      <c r="D134" s="293" t="s">
        <v>119</v>
      </c>
      <c r="E134" s="294" t="s">
        <v>198</v>
      </c>
      <c r="F134" s="295" t="s">
        <v>199</v>
      </c>
      <c r="G134" s="296" t="s">
        <v>132</v>
      </c>
      <c r="H134" s="297">
        <v>493</v>
      </c>
      <c r="I134" s="276">
        <v>0</v>
      </c>
      <c r="J134" s="276">
        <f>ROUND(I134*H134,3)</f>
        <v>0</v>
      </c>
      <c r="K134" s="138"/>
      <c r="L134" s="27"/>
      <c r="M134" s="139" t="s">
        <v>1</v>
      </c>
      <c r="N134" s="140" t="s">
        <v>37</v>
      </c>
      <c r="O134" s="141">
        <v>0.59109999999999996</v>
      </c>
      <c r="P134" s="141">
        <f>O134*H134</f>
        <v>291.41229999999996</v>
      </c>
      <c r="Q134" s="141">
        <v>2.3453400000000002</v>
      </c>
      <c r="R134" s="141">
        <f>Q134*H134</f>
        <v>1156.2526200000002</v>
      </c>
      <c r="S134" s="141">
        <v>0</v>
      </c>
      <c r="T134" s="142">
        <f>S134*H134</f>
        <v>0</v>
      </c>
      <c r="U134" s="187"/>
      <c r="V134" s="187"/>
      <c r="W134" s="187"/>
      <c r="X134" s="187"/>
      <c r="Y134" s="187"/>
      <c r="Z134" s="187"/>
      <c r="AA134" s="187"/>
      <c r="AB134" s="187"/>
      <c r="AC134" s="187"/>
      <c r="AD134" s="187"/>
      <c r="AE134" s="187"/>
      <c r="AR134" s="143" t="s">
        <v>123</v>
      </c>
      <c r="AT134" s="143" t="s">
        <v>119</v>
      </c>
      <c r="AU134" s="143" t="s">
        <v>79</v>
      </c>
      <c r="AY134" s="14" t="s">
        <v>115</v>
      </c>
      <c r="BE134" s="144">
        <f>IF(N134="základná",J134,0)</f>
        <v>0</v>
      </c>
      <c r="BF134" s="144">
        <f>IF(N134="znížená",J134,0)</f>
        <v>0</v>
      </c>
      <c r="BG134" s="144">
        <f>IF(N134="zákl. prenesená",J134,0)</f>
        <v>0</v>
      </c>
      <c r="BH134" s="144">
        <f>IF(N134="zníž. prenesená",J134,0)</f>
        <v>0</v>
      </c>
      <c r="BI134" s="144">
        <f>IF(N134="nulová",J134,0)</f>
        <v>0</v>
      </c>
      <c r="BJ134" s="14" t="s">
        <v>79</v>
      </c>
      <c r="BK134" s="190">
        <f>ROUND(I134*H134,3)</f>
        <v>0</v>
      </c>
      <c r="BL134" s="14" t="s">
        <v>123</v>
      </c>
      <c r="BM134" s="143" t="s">
        <v>379</v>
      </c>
    </row>
    <row r="135" spans="1:65" s="2" customFormat="1" ht="44.25" customHeight="1">
      <c r="A135" s="187"/>
      <c r="B135" s="137"/>
      <c r="C135" s="302" t="s">
        <v>157</v>
      </c>
      <c r="D135" s="302" t="s">
        <v>171</v>
      </c>
      <c r="E135" s="303" t="s">
        <v>200</v>
      </c>
      <c r="F135" s="304" t="s">
        <v>201</v>
      </c>
      <c r="G135" s="305" t="s">
        <v>202</v>
      </c>
      <c r="H135" s="306">
        <v>93</v>
      </c>
      <c r="I135" s="277">
        <v>0</v>
      </c>
      <c r="J135" s="277">
        <f>ROUND(I135*H135,3)</f>
        <v>0</v>
      </c>
      <c r="K135" s="145"/>
      <c r="L135" s="191"/>
      <c r="M135" s="146" t="s">
        <v>1</v>
      </c>
      <c r="N135" s="147" t="s">
        <v>37</v>
      </c>
      <c r="O135" s="141">
        <v>0</v>
      </c>
      <c r="P135" s="141">
        <f>O135*H135</f>
        <v>0</v>
      </c>
      <c r="Q135" s="141">
        <v>1E-3</v>
      </c>
      <c r="R135" s="141">
        <f>Q135*H135</f>
        <v>9.2999999999999999E-2</v>
      </c>
      <c r="S135" s="141">
        <v>0</v>
      </c>
      <c r="T135" s="142">
        <f>S135*H135</f>
        <v>0</v>
      </c>
      <c r="U135" s="187"/>
      <c r="V135" s="187"/>
      <c r="W135" s="187"/>
      <c r="X135" s="187"/>
      <c r="Y135" s="187"/>
      <c r="Z135" s="187"/>
      <c r="AA135" s="187"/>
      <c r="AB135" s="187"/>
      <c r="AC135" s="187"/>
      <c r="AD135" s="187"/>
      <c r="AE135" s="187"/>
      <c r="AR135" s="143" t="s">
        <v>137</v>
      </c>
      <c r="AT135" s="143" t="s">
        <v>171</v>
      </c>
      <c r="AU135" s="143" t="s">
        <v>79</v>
      </c>
      <c r="AY135" s="14" t="s">
        <v>115</v>
      </c>
      <c r="BE135" s="144">
        <f>IF(N135="základná",J135,0)</f>
        <v>0</v>
      </c>
      <c r="BF135" s="144">
        <f>IF(N135="znížená",J135,0)</f>
        <v>0</v>
      </c>
      <c r="BG135" s="144">
        <f>IF(N135="zákl. prenesená",J135,0)</f>
        <v>0</v>
      </c>
      <c r="BH135" s="144">
        <f>IF(N135="zníž. prenesená",J135,0)</f>
        <v>0</v>
      </c>
      <c r="BI135" s="144">
        <f>IF(N135="nulová",J135,0)</f>
        <v>0</v>
      </c>
      <c r="BJ135" s="14" t="s">
        <v>79</v>
      </c>
      <c r="BK135" s="190">
        <f>ROUND(I135*H135,3)</f>
        <v>0</v>
      </c>
      <c r="BL135" s="14" t="s">
        <v>123</v>
      </c>
      <c r="BM135" s="143" t="s">
        <v>380</v>
      </c>
    </row>
    <row r="136" spans="1:65" s="2" customFormat="1" ht="37.9" customHeight="1">
      <c r="A136" s="187"/>
      <c r="B136" s="137"/>
      <c r="C136" s="293" t="s">
        <v>137</v>
      </c>
      <c r="D136" s="293" t="s">
        <v>119</v>
      </c>
      <c r="E136" s="294" t="s">
        <v>125</v>
      </c>
      <c r="F136" s="295" t="s">
        <v>126</v>
      </c>
      <c r="G136" s="296" t="s">
        <v>122</v>
      </c>
      <c r="H136" s="297">
        <v>1800</v>
      </c>
      <c r="I136" s="276">
        <v>0</v>
      </c>
      <c r="J136" s="276">
        <f>ROUND(I136*H136,3)</f>
        <v>0</v>
      </c>
      <c r="K136" s="138"/>
      <c r="L136" s="27"/>
      <c r="M136" s="139" t="s">
        <v>1</v>
      </c>
      <c r="N136" s="140" t="s">
        <v>37</v>
      </c>
      <c r="O136" s="141">
        <v>0.18</v>
      </c>
      <c r="P136" s="141">
        <f>O136*H136</f>
        <v>324</v>
      </c>
      <c r="Q136" s="141">
        <v>1.0200000000000001E-3</v>
      </c>
      <c r="R136" s="141">
        <f>Q136*H136</f>
        <v>1.8360000000000001</v>
      </c>
      <c r="S136" s="141">
        <v>0</v>
      </c>
      <c r="T136" s="142">
        <f>S136*H136</f>
        <v>0</v>
      </c>
      <c r="U136" s="187"/>
      <c r="V136" s="187"/>
      <c r="W136" s="187"/>
      <c r="X136" s="187"/>
      <c r="Y136" s="187"/>
      <c r="Z136" s="187"/>
      <c r="AA136" s="187"/>
      <c r="AB136" s="187"/>
      <c r="AC136" s="187"/>
      <c r="AD136" s="187"/>
      <c r="AE136" s="187"/>
      <c r="AR136" s="143" t="s">
        <v>123</v>
      </c>
      <c r="AT136" s="143" t="s">
        <v>119</v>
      </c>
      <c r="AU136" s="143" t="s">
        <v>79</v>
      </c>
      <c r="AY136" s="14" t="s">
        <v>115</v>
      </c>
      <c r="BE136" s="144">
        <f>IF(N136="základná",J136,0)</f>
        <v>0</v>
      </c>
      <c r="BF136" s="144">
        <f>IF(N136="znížená",J136,0)</f>
        <v>0</v>
      </c>
      <c r="BG136" s="144">
        <f>IF(N136="zákl. prenesená",J136,0)</f>
        <v>0</v>
      </c>
      <c r="BH136" s="144">
        <f>IF(N136="zníž. prenesená",J136,0)</f>
        <v>0</v>
      </c>
      <c r="BI136" s="144">
        <f>IF(N136="nulová",J136,0)</f>
        <v>0</v>
      </c>
      <c r="BJ136" s="14" t="s">
        <v>79</v>
      </c>
      <c r="BK136" s="190">
        <f>ROUND(I136*H136,3)</f>
        <v>0</v>
      </c>
      <c r="BL136" s="14" t="s">
        <v>123</v>
      </c>
      <c r="BM136" s="143" t="s">
        <v>267</v>
      </c>
    </row>
    <row r="137" spans="1:65" s="12" customFormat="1" ht="22.9" customHeight="1">
      <c r="B137" s="128"/>
      <c r="C137" s="298"/>
      <c r="D137" s="299" t="s">
        <v>70</v>
      </c>
      <c r="E137" s="300" t="s">
        <v>123</v>
      </c>
      <c r="F137" s="300" t="s">
        <v>203</v>
      </c>
      <c r="G137" s="298"/>
      <c r="H137" s="301"/>
      <c r="I137" s="273"/>
      <c r="J137" s="275">
        <f>BK137</f>
        <v>0</v>
      </c>
      <c r="L137" s="128"/>
      <c r="M137" s="131"/>
      <c r="N137" s="132"/>
      <c r="O137" s="132"/>
      <c r="P137" s="133">
        <f>P138</f>
        <v>65.8</v>
      </c>
      <c r="Q137" s="132"/>
      <c r="R137" s="133">
        <f>R138</f>
        <v>226.68800000000002</v>
      </c>
      <c r="S137" s="132"/>
      <c r="T137" s="134">
        <f>T138</f>
        <v>0</v>
      </c>
      <c r="AR137" s="129" t="s">
        <v>77</v>
      </c>
      <c r="AT137" s="135" t="s">
        <v>70</v>
      </c>
      <c r="AU137" s="135" t="s">
        <v>77</v>
      </c>
      <c r="AY137" s="129" t="s">
        <v>115</v>
      </c>
      <c r="BK137" s="189">
        <f>BK138</f>
        <v>0</v>
      </c>
    </row>
    <row r="138" spans="1:65" s="2" customFormat="1" ht="24.2" customHeight="1">
      <c r="A138" s="187"/>
      <c r="B138" s="137"/>
      <c r="C138" s="293" t="s">
        <v>140</v>
      </c>
      <c r="D138" s="293" t="s">
        <v>119</v>
      </c>
      <c r="E138" s="294" t="s">
        <v>204</v>
      </c>
      <c r="F138" s="295" t="s">
        <v>205</v>
      </c>
      <c r="G138" s="296" t="s">
        <v>122</v>
      </c>
      <c r="H138" s="297">
        <v>1400</v>
      </c>
      <c r="I138" s="276">
        <v>0</v>
      </c>
      <c r="J138" s="276">
        <f>ROUND(I138*H138,3)</f>
        <v>0</v>
      </c>
      <c r="K138" s="138"/>
      <c r="L138" s="27"/>
      <c r="M138" s="139" t="s">
        <v>1</v>
      </c>
      <c r="N138" s="140" t="s">
        <v>37</v>
      </c>
      <c r="O138" s="141">
        <v>4.7E-2</v>
      </c>
      <c r="P138" s="141">
        <f>O138*H138</f>
        <v>65.8</v>
      </c>
      <c r="Q138" s="141">
        <v>0.16192000000000001</v>
      </c>
      <c r="R138" s="141">
        <f>Q138*H138</f>
        <v>226.68800000000002</v>
      </c>
      <c r="S138" s="141">
        <v>0</v>
      </c>
      <c r="T138" s="142">
        <f>S138*H138</f>
        <v>0</v>
      </c>
      <c r="U138" s="187"/>
      <c r="V138" s="187"/>
      <c r="W138" s="187"/>
      <c r="X138" s="187"/>
      <c r="Y138" s="187"/>
      <c r="Z138" s="187"/>
      <c r="AA138" s="187"/>
      <c r="AB138" s="187"/>
      <c r="AC138" s="187"/>
      <c r="AD138" s="187"/>
      <c r="AE138" s="187"/>
      <c r="AR138" s="143" t="s">
        <v>123</v>
      </c>
      <c r="AT138" s="143" t="s">
        <v>119</v>
      </c>
      <c r="AU138" s="143" t="s">
        <v>79</v>
      </c>
      <c r="AY138" s="14" t="s">
        <v>115</v>
      </c>
      <c r="BE138" s="144">
        <f>IF(N138="základná",J138,0)</f>
        <v>0</v>
      </c>
      <c r="BF138" s="144">
        <f>IF(N138="znížená",J138,0)</f>
        <v>0</v>
      </c>
      <c r="BG138" s="144">
        <f>IF(N138="zákl. prenesená",J138,0)</f>
        <v>0</v>
      </c>
      <c r="BH138" s="144">
        <f>IF(N138="zníž. prenesená",J138,0)</f>
        <v>0</v>
      </c>
      <c r="BI138" s="144">
        <f>IF(N138="nulová",J138,0)</f>
        <v>0</v>
      </c>
      <c r="BJ138" s="14" t="s">
        <v>79</v>
      </c>
      <c r="BK138" s="190">
        <f>ROUND(I138*H138,3)</f>
        <v>0</v>
      </c>
      <c r="BL138" s="14" t="s">
        <v>123</v>
      </c>
      <c r="BM138" s="143" t="s">
        <v>337</v>
      </c>
    </row>
    <row r="139" spans="1:65" s="12" customFormat="1" ht="22.9" customHeight="1">
      <c r="B139" s="128"/>
      <c r="C139" s="298"/>
      <c r="D139" s="299" t="s">
        <v>70</v>
      </c>
      <c r="E139" s="300" t="s">
        <v>127</v>
      </c>
      <c r="F139" s="300" t="s">
        <v>128</v>
      </c>
      <c r="G139" s="298"/>
      <c r="H139" s="301"/>
      <c r="I139" s="273"/>
      <c r="J139" s="275">
        <f>BK139</f>
        <v>0</v>
      </c>
      <c r="L139" s="128"/>
      <c r="M139" s="131"/>
      <c r="N139" s="132"/>
      <c r="O139" s="132"/>
      <c r="P139" s="133">
        <f>SUM(P140:P161)</f>
        <v>2941.7605999999996</v>
      </c>
      <c r="Q139" s="132"/>
      <c r="R139" s="133">
        <f>SUM(R140:R161)</f>
        <v>925.05349999999999</v>
      </c>
      <c r="S139" s="132"/>
      <c r="T139" s="134">
        <f>SUM(T140:T161)</f>
        <v>0</v>
      </c>
      <c r="AR139" s="129" t="s">
        <v>77</v>
      </c>
      <c r="AT139" s="135" t="s">
        <v>70</v>
      </c>
      <c r="AU139" s="135" t="s">
        <v>77</v>
      </c>
      <c r="AY139" s="129" t="s">
        <v>115</v>
      </c>
      <c r="BK139" s="189">
        <f>SUM(BK140:BK161)</f>
        <v>0</v>
      </c>
    </row>
    <row r="140" spans="1:65" s="2" customFormat="1" ht="24.2" customHeight="1">
      <c r="A140" s="187"/>
      <c r="B140" s="137"/>
      <c r="C140" s="293" t="s">
        <v>279</v>
      </c>
      <c r="D140" s="293" t="s">
        <v>119</v>
      </c>
      <c r="E140" s="294" t="s">
        <v>250</v>
      </c>
      <c r="F140" s="295" t="s">
        <v>251</v>
      </c>
      <c r="G140" s="296" t="s">
        <v>154</v>
      </c>
      <c r="H140" s="297">
        <v>20</v>
      </c>
      <c r="I140" s="276">
        <v>0</v>
      </c>
      <c r="J140" s="276">
        <f t="shared" ref="J140:J161" si="0">ROUND(I140*H140,3)</f>
        <v>0</v>
      </c>
      <c r="K140" s="138"/>
      <c r="L140" s="27"/>
      <c r="M140" s="139" t="s">
        <v>1</v>
      </c>
      <c r="N140" s="140" t="s">
        <v>37</v>
      </c>
      <c r="O140" s="141">
        <v>8.6959999999999997</v>
      </c>
      <c r="P140" s="141">
        <f t="shared" ref="P140:P161" si="1">O140*H140</f>
        <v>173.92</v>
      </c>
      <c r="Q140" s="141">
        <v>0.44030999999999998</v>
      </c>
      <c r="R140" s="141">
        <f t="shared" ref="R140:R161" si="2">Q140*H140</f>
        <v>8.8062000000000005</v>
      </c>
      <c r="S140" s="141">
        <v>0</v>
      </c>
      <c r="T140" s="142">
        <f t="shared" ref="T140:T161" si="3">S140*H140</f>
        <v>0</v>
      </c>
      <c r="U140" s="187"/>
      <c r="V140" s="187"/>
      <c r="W140" s="187"/>
      <c r="X140" s="187"/>
      <c r="Y140" s="187"/>
      <c r="Z140" s="187"/>
      <c r="AA140" s="187"/>
      <c r="AB140" s="187"/>
      <c r="AC140" s="187"/>
      <c r="AD140" s="187"/>
      <c r="AE140" s="187"/>
      <c r="AR140" s="143" t="s">
        <v>123</v>
      </c>
      <c r="AT140" s="143" t="s">
        <v>119</v>
      </c>
      <c r="AU140" s="143" t="s">
        <v>79</v>
      </c>
      <c r="AY140" s="14" t="s">
        <v>115</v>
      </c>
      <c r="BE140" s="144">
        <f t="shared" ref="BE140:BE161" si="4">IF(N140="základná",J140,0)</f>
        <v>0</v>
      </c>
      <c r="BF140" s="144">
        <f t="shared" ref="BF140:BF161" si="5">IF(N140="znížená",J140,0)</f>
        <v>0</v>
      </c>
      <c r="BG140" s="144">
        <f t="shared" ref="BG140:BG161" si="6">IF(N140="zákl. prenesená",J140,0)</f>
        <v>0</v>
      </c>
      <c r="BH140" s="144">
        <f t="shared" ref="BH140:BH161" si="7">IF(N140="zníž. prenesená",J140,0)</f>
        <v>0</v>
      </c>
      <c r="BI140" s="144">
        <f t="shared" ref="BI140:BI161" si="8">IF(N140="nulová",J140,0)</f>
        <v>0</v>
      </c>
      <c r="BJ140" s="14" t="s">
        <v>79</v>
      </c>
      <c r="BK140" s="190">
        <f t="shared" ref="BK140:BK161" si="9">ROUND(I140*H140,3)</f>
        <v>0</v>
      </c>
      <c r="BL140" s="14" t="s">
        <v>123</v>
      </c>
      <c r="BM140" s="143" t="s">
        <v>381</v>
      </c>
    </row>
    <row r="141" spans="1:65" s="2" customFormat="1" ht="16.5" customHeight="1">
      <c r="A141" s="187"/>
      <c r="B141" s="137"/>
      <c r="C141" s="293" t="s">
        <v>282</v>
      </c>
      <c r="D141" s="293" t="s">
        <v>119</v>
      </c>
      <c r="E141" s="294" t="s">
        <v>206</v>
      </c>
      <c r="F141" s="295" t="s">
        <v>207</v>
      </c>
      <c r="G141" s="296" t="s">
        <v>154</v>
      </c>
      <c r="H141" s="297">
        <v>125</v>
      </c>
      <c r="I141" s="276">
        <v>0</v>
      </c>
      <c r="J141" s="276">
        <f t="shared" si="0"/>
        <v>0</v>
      </c>
      <c r="K141" s="138"/>
      <c r="L141" s="27"/>
      <c r="M141" s="139" t="s">
        <v>1</v>
      </c>
      <c r="N141" s="140" t="s">
        <v>37</v>
      </c>
      <c r="O141" s="141">
        <v>6.71</v>
      </c>
      <c r="P141" s="141">
        <f t="shared" si="1"/>
        <v>838.75</v>
      </c>
      <c r="Q141" s="141">
        <v>0.23784</v>
      </c>
      <c r="R141" s="141">
        <f t="shared" si="2"/>
        <v>29.73</v>
      </c>
      <c r="S141" s="141">
        <v>0</v>
      </c>
      <c r="T141" s="142">
        <f t="shared" si="3"/>
        <v>0</v>
      </c>
      <c r="U141" s="187"/>
      <c r="V141" s="187"/>
      <c r="W141" s="187"/>
      <c r="X141" s="187"/>
      <c r="Y141" s="187"/>
      <c r="Z141" s="187"/>
      <c r="AA141" s="187"/>
      <c r="AB141" s="187"/>
      <c r="AC141" s="187"/>
      <c r="AD141" s="187"/>
      <c r="AE141" s="187"/>
      <c r="AR141" s="143" t="s">
        <v>123</v>
      </c>
      <c r="AT141" s="143" t="s">
        <v>119</v>
      </c>
      <c r="AU141" s="143" t="s">
        <v>79</v>
      </c>
      <c r="AY141" s="14" t="s">
        <v>115</v>
      </c>
      <c r="BE141" s="144">
        <f t="shared" si="4"/>
        <v>0</v>
      </c>
      <c r="BF141" s="144">
        <f t="shared" si="5"/>
        <v>0</v>
      </c>
      <c r="BG141" s="144">
        <f t="shared" si="6"/>
        <v>0</v>
      </c>
      <c r="BH141" s="144">
        <f t="shared" si="7"/>
        <v>0</v>
      </c>
      <c r="BI141" s="144">
        <f t="shared" si="8"/>
        <v>0</v>
      </c>
      <c r="BJ141" s="14" t="s">
        <v>79</v>
      </c>
      <c r="BK141" s="190">
        <f t="shared" si="9"/>
        <v>0</v>
      </c>
      <c r="BL141" s="14" t="s">
        <v>123</v>
      </c>
      <c r="BM141" s="143" t="s">
        <v>382</v>
      </c>
    </row>
    <row r="142" spans="1:65" s="2" customFormat="1" ht="21.75" customHeight="1">
      <c r="A142" s="187"/>
      <c r="B142" s="137"/>
      <c r="C142" s="302" t="s">
        <v>284</v>
      </c>
      <c r="D142" s="302" t="s">
        <v>171</v>
      </c>
      <c r="E142" s="303" t="s">
        <v>208</v>
      </c>
      <c r="F142" s="304" t="s">
        <v>209</v>
      </c>
      <c r="G142" s="305" t="s">
        <v>154</v>
      </c>
      <c r="H142" s="306">
        <v>125</v>
      </c>
      <c r="I142" s="277">
        <v>0</v>
      </c>
      <c r="J142" s="277">
        <f t="shared" si="0"/>
        <v>0</v>
      </c>
      <c r="K142" s="145"/>
      <c r="L142" s="191"/>
      <c r="M142" s="146" t="s">
        <v>1</v>
      </c>
      <c r="N142" s="147" t="s">
        <v>37</v>
      </c>
      <c r="O142" s="141">
        <v>0</v>
      </c>
      <c r="P142" s="141">
        <f t="shared" si="1"/>
        <v>0</v>
      </c>
      <c r="Q142" s="141">
        <v>1.65</v>
      </c>
      <c r="R142" s="141">
        <f t="shared" si="2"/>
        <v>206.25</v>
      </c>
      <c r="S142" s="141">
        <v>0</v>
      </c>
      <c r="T142" s="142">
        <f t="shared" si="3"/>
        <v>0</v>
      </c>
      <c r="U142" s="187"/>
      <c r="V142" s="187"/>
      <c r="W142" s="187"/>
      <c r="X142" s="187"/>
      <c r="Y142" s="187"/>
      <c r="Z142" s="187"/>
      <c r="AA142" s="187"/>
      <c r="AB142" s="187"/>
      <c r="AC142" s="187"/>
      <c r="AD142" s="187"/>
      <c r="AE142" s="187"/>
      <c r="AR142" s="143" t="s">
        <v>137</v>
      </c>
      <c r="AT142" s="143" t="s">
        <v>171</v>
      </c>
      <c r="AU142" s="143" t="s">
        <v>79</v>
      </c>
      <c r="AY142" s="14" t="s">
        <v>115</v>
      </c>
      <c r="BE142" s="144">
        <f t="shared" si="4"/>
        <v>0</v>
      </c>
      <c r="BF142" s="144">
        <f t="shared" si="5"/>
        <v>0</v>
      </c>
      <c r="BG142" s="144">
        <f t="shared" si="6"/>
        <v>0</v>
      </c>
      <c r="BH142" s="144">
        <f t="shared" si="7"/>
        <v>0</v>
      </c>
      <c r="BI142" s="144">
        <f t="shared" si="8"/>
        <v>0</v>
      </c>
      <c r="BJ142" s="14" t="s">
        <v>79</v>
      </c>
      <c r="BK142" s="190">
        <f t="shared" si="9"/>
        <v>0</v>
      </c>
      <c r="BL142" s="14" t="s">
        <v>123</v>
      </c>
      <c r="BM142" s="143" t="s">
        <v>383</v>
      </c>
    </row>
    <row r="143" spans="1:65" s="2" customFormat="1" ht="24.2" customHeight="1">
      <c r="A143" s="187"/>
      <c r="B143" s="137"/>
      <c r="C143" s="293" t="s">
        <v>286</v>
      </c>
      <c r="D143" s="293" t="s">
        <v>119</v>
      </c>
      <c r="E143" s="294" t="s">
        <v>210</v>
      </c>
      <c r="F143" s="295" t="s">
        <v>211</v>
      </c>
      <c r="G143" s="296" t="s">
        <v>154</v>
      </c>
      <c r="H143" s="297">
        <v>42</v>
      </c>
      <c r="I143" s="276">
        <v>0</v>
      </c>
      <c r="J143" s="276">
        <f t="shared" si="0"/>
        <v>0</v>
      </c>
      <c r="K143" s="138"/>
      <c r="L143" s="27"/>
      <c r="M143" s="139" t="s">
        <v>1</v>
      </c>
      <c r="N143" s="140" t="s">
        <v>37</v>
      </c>
      <c r="O143" s="141">
        <v>3.7229999999999999</v>
      </c>
      <c r="P143" s="141">
        <f t="shared" si="1"/>
        <v>156.36599999999999</v>
      </c>
      <c r="Q143" s="141">
        <v>0</v>
      </c>
      <c r="R143" s="141">
        <f t="shared" si="2"/>
        <v>0</v>
      </c>
      <c r="S143" s="141">
        <v>0</v>
      </c>
      <c r="T143" s="142">
        <f t="shared" si="3"/>
        <v>0</v>
      </c>
      <c r="U143" s="187"/>
      <c r="V143" s="187"/>
      <c r="W143" s="187"/>
      <c r="X143" s="187"/>
      <c r="Y143" s="187"/>
      <c r="Z143" s="187"/>
      <c r="AA143" s="187"/>
      <c r="AB143" s="187"/>
      <c r="AC143" s="187"/>
      <c r="AD143" s="187"/>
      <c r="AE143" s="187"/>
      <c r="AR143" s="143" t="s">
        <v>123</v>
      </c>
      <c r="AT143" s="143" t="s">
        <v>119</v>
      </c>
      <c r="AU143" s="143" t="s">
        <v>79</v>
      </c>
      <c r="AY143" s="14" t="s">
        <v>115</v>
      </c>
      <c r="BE143" s="144">
        <f t="shared" si="4"/>
        <v>0</v>
      </c>
      <c r="BF143" s="144">
        <f t="shared" si="5"/>
        <v>0</v>
      </c>
      <c r="BG143" s="144">
        <f t="shared" si="6"/>
        <v>0</v>
      </c>
      <c r="BH143" s="144">
        <f t="shared" si="7"/>
        <v>0</v>
      </c>
      <c r="BI143" s="144">
        <f t="shared" si="8"/>
        <v>0</v>
      </c>
      <c r="BJ143" s="14" t="s">
        <v>79</v>
      </c>
      <c r="BK143" s="190">
        <f t="shared" si="9"/>
        <v>0</v>
      </c>
      <c r="BL143" s="14" t="s">
        <v>123</v>
      </c>
      <c r="BM143" s="143" t="s">
        <v>384</v>
      </c>
    </row>
    <row r="144" spans="1:65" s="2" customFormat="1" ht="24.2" customHeight="1">
      <c r="A144" s="187"/>
      <c r="B144" s="137"/>
      <c r="C144" s="293" t="s">
        <v>288</v>
      </c>
      <c r="D144" s="293" t="s">
        <v>119</v>
      </c>
      <c r="E144" s="294" t="s">
        <v>212</v>
      </c>
      <c r="F144" s="295" t="s">
        <v>213</v>
      </c>
      <c r="G144" s="296" t="s">
        <v>154</v>
      </c>
      <c r="H144" s="297">
        <v>105</v>
      </c>
      <c r="I144" s="276">
        <v>0</v>
      </c>
      <c r="J144" s="276">
        <f t="shared" si="0"/>
        <v>0</v>
      </c>
      <c r="K144" s="138"/>
      <c r="L144" s="27"/>
      <c r="M144" s="139" t="s">
        <v>1</v>
      </c>
      <c r="N144" s="140" t="s">
        <v>37</v>
      </c>
      <c r="O144" s="141">
        <v>5.2560000000000002</v>
      </c>
      <c r="P144" s="141">
        <f t="shared" si="1"/>
        <v>551.88</v>
      </c>
      <c r="Q144" s="141">
        <v>0</v>
      </c>
      <c r="R144" s="141">
        <f t="shared" si="2"/>
        <v>0</v>
      </c>
      <c r="S144" s="141">
        <v>0</v>
      </c>
      <c r="T144" s="142">
        <f t="shared" si="3"/>
        <v>0</v>
      </c>
      <c r="U144" s="187"/>
      <c r="V144" s="187"/>
      <c r="W144" s="187"/>
      <c r="X144" s="187"/>
      <c r="Y144" s="187"/>
      <c r="Z144" s="187"/>
      <c r="AA144" s="187"/>
      <c r="AB144" s="187"/>
      <c r="AC144" s="187"/>
      <c r="AD144" s="187"/>
      <c r="AE144" s="187"/>
      <c r="AR144" s="143" t="s">
        <v>123</v>
      </c>
      <c r="AT144" s="143" t="s">
        <v>119</v>
      </c>
      <c r="AU144" s="143" t="s">
        <v>79</v>
      </c>
      <c r="AY144" s="14" t="s">
        <v>115</v>
      </c>
      <c r="BE144" s="144">
        <f t="shared" si="4"/>
        <v>0</v>
      </c>
      <c r="BF144" s="144">
        <f t="shared" si="5"/>
        <v>0</v>
      </c>
      <c r="BG144" s="144">
        <f t="shared" si="6"/>
        <v>0</v>
      </c>
      <c r="BH144" s="144">
        <f t="shared" si="7"/>
        <v>0</v>
      </c>
      <c r="BI144" s="144">
        <f t="shared" si="8"/>
        <v>0</v>
      </c>
      <c r="BJ144" s="14" t="s">
        <v>79</v>
      </c>
      <c r="BK144" s="190">
        <f t="shared" si="9"/>
        <v>0</v>
      </c>
      <c r="BL144" s="14" t="s">
        <v>123</v>
      </c>
      <c r="BM144" s="143" t="s">
        <v>385</v>
      </c>
    </row>
    <row r="145" spans="1:65" s="2" customFormat="1" ht="24.2" customHeight="1">
      <c r="A145" s="187"/>
      <c r="B145" s="137"/>
      <c r="C145" s="293" t="s">
        <v>291</v>
      </c>
      <c r="D145" s="293" t="s">
        <v>119</v>
      </c>
      <c r="E145" s="294" t="s">
        <v>214</v>
      </c>
      <c r="F145" s="295" t="s">
        <v>215</v>
      </c>
      <c r="G145" s="296" t="s">
        <v>139</v>
      </c>
      <c r="H145" s="297">
        <v>500</v>
      </c>
      <c r="I145" s="276">
        <v>0</v>
      </c>
      <c r="J145" s="276">
        <f t="shared" si="0"/>
        <v>0</v>
      </c>
      <c r="K145" s="138"/>
      <c r="L145" s="27"/>
      <c r="M145" s="139" t="s">
        <v>1</v>
      </c>
      <c r="N145" s="140" t="s">
        <v>37</v>
      </c>
      <c r="O145" s="141">
        <v>0.53400000000000003</v>
      </c>
      <c r="P145" s="141">
        <f t="shared" si="1"/>
        <v>267</v>
      </c>
      <c r="Q145" s="141">
        <v>3.1260000000000003E-2</v>
      </c>
      <c r="R145" s="141">
        <f t="shared" si="2"/>
        <v>15.63</v>
      </c>
      <c r="S145" s="141">
        <v>0</v>
      </c>
      <c r="T145" s="142">
        <f t="shared" si="3"/>
        <v>0</v>
      </c>
      <c r="U145" s="187"/>
      <c r="V145" s="187"/>
      <c r="W145" s="187"/>
      <c r="X145" s="187"/>
      <c r="Y145" s="187"/>
      <c r="Z145" s="187"/>
      <c r="AA145" s="187"/>
      <c r="AB145" s="187"/>
      <c r="AC145" s="187"/>
      <c r="AD145" s="187"/>
      <c r="AE145" s="187"/>
      <c r="AR145" s="143" t="s">
        <v>123</v>
      </c>
      <c r="AT145" s="143" t="s">
        <v>119</v>
      </c>
      <c r="AU145" s="143" t="s">
        <v>79</v>
      </c>
      <c r="AY145" s="14" t="s">
        <v>115</v>
      </c>
      <c r="BE145" s="144">
        <f t="shared" si="4"/>
        <v>0</v>
      </c>
      <c r="BF145" s="144">
        <f t="shared" si="5"/>
        <v>0</v>
      </c>
      <c r="BG145" s="144">
        <f t="shared" si="6"/>
        <v>0</v>
      </c>
      <c r="BH145" s="144">
        <f t="shared" si="7"/>
        <v>0</v>
      </c>
      <c r="BI145" s="144">
        <f t="shared" si="8"/>
        <v>0</v>
      </c>
      <c r="BJ145" s="14" t="s">
        <v>79</v>
      </c>
      <c r="BK145" s="190">
        <f t="shared" si="9"/>
        <v>0</v>
      </c>
      <c r="BL145" s="14" t="s">
        <v>123</v>
      </c>
      <c r="BM145" s="143" t="s">
        <v>386</v>
      </c>
    </row>
    <row r="146" spans="1:65" s="2" customFormat="1" ht="16.5" customHeight="1">
      <c r="A146" s="187"/>
      <c r="B146" s="137"/>
      <c r="C146" s="302" t="s">
        <v>293</v>
      </c>
      <c r="D146" s="302" t="s">
        <v>171</v>
      </c>
      <c r="E146" s="303" t="s">
        <v>216</v>
      </c>
      <c r="F146" s="304" t="s">
        <v>387</v>
      </c>
      <c r="G146" s="305" t="s">
        <v>154</v>
      </c>
      <c r="H146" s="306">
        <v>8</v>
      </c>
      <c r="I146" s="277">
        <v>0</v>
      </c>
      <c r="J146" s="277">
        <f t="shared" si="0"/>
        <v>0</v>
      </c>
      <c r="K146" s="145"/>
      <c r="L146" s="191"/>
      <c r="M146" s="146" t="s">
        <v>1</v>
      </c>
      <c r="N146" s="147" t="s">
        <v>37</v>
      </c>
      <c r="O146" s="141">
        <v>0</v>
      </c>
      <c r="P146" s="141">
        <f t="shared" si="1"/>
        <v>0</v>
      </c>
      <c r="Q146" s="141">
        <v>1</v>
      </c>
      <c r="R146" s="141">
        <f t="shared" si="2"/>
        <v>8</v>
      </c>
      <c r="S146" s="141">
        <v>0</v>
      </c>
      <c r="T146" s="142">
        <f t="shared" si="3"/>
        <v>0</v>
      </c>
      <c r="U146" s="187"/>
      <c r="V146" s="187"/>
      <c r="W146" s="187"/>
      <c r="X146" s="187"/>
      <c r="Y146" s="187"/>
      <c r="Z146" s="187"/>
      <c r="AA146" s="187"/>
      <c r="AB146" s="187"/>
      <c r="AC146" s="187"/>
      <c r="AD146" s="187"/>
      <c r="AE146" s="187"/>
      <c r="AR146" s="143" t="s">
        <v>137</v>
      </c>
      <c r="AT146" s="143" t="s">
        <v>171</v>
      </c>
      <c r="AU146" s="143" t="s">
        <v>79</v>
      </c>
      <c r="AY146" s="14" t="s">
        <v>115</v>
      </c>
      <c r="BE146" s="144">
        <f t="shared" si="4"/>
        <v>0</v>
      </c>
      <c r="BF146" s="144">
        <f t="shared" si="5"/>
        <v>0</v>
      </c>
      <c r="BG146" s="144">
        <f t="shared" si="6"/>
        <v>0</v>
      </c>
      <c r="BH146" s="144">
        <f t="shared" si="7"/>
        <v>0</v>
      </c>
      <c r="BI146" s="144">
        <f t="shared" si="8"/>
        <v>0</v>
      </c>
      <c r="BJ146" s="14" t="s">
        <v>79</v>
      </c>
      <c r="BK146" s="190">
        <f t="shared" si="9"/>
        <v>0</v>
      </c>
      <c r="BL146" s="14" t="s">
        <v>123</v>
      </c>
      <c r="BM146" s="143" t="s">
        <v>388</v>
      </c>
    </row>
    <row r="147" spans="1:65" s="2" customFormat="1" ht="16.5" customHeight="1">
      <c r="A147" s="187"/>
      <c r="B147" s="137"/>
      <c r="C147" s="302" t="s">
        <v>295</v>
      </c>
      <c r="D147" s="302" t="s">
        <v>171</v>
      </c>
      <c r="E147" s="303" t="s">
        <v>217</v>
      </c>
      <c r="F147" s="304" t="s">
        <v>389</v>
      </c>
      <c r="G147" s="305" t="s">
        <v>154</v>
      </c>
      <c r="H147" s="306">
        <v>750</v>
      </c>
      <c r="I147" s="277">
        <v>0</v>
      </c>
      <c r="J147" s="277">
        <f t="shared" si="0"/>
        <v>0</v>
      </c>
      <c r="K147" s="145"/>
      <c r="L147" s="191"/>
      <c r="M147" s="146" t="s">
        <v>1</v>
      </c>
      <c r="N147" s="147" t="s">
        <v>37</v>
      </c>
      <c r="O147" s="141">
        <v>0</v>
      </c>
      <c r="P147" s="141">
        <f t="shared" si="1"/>
        <v>0</v>
      </c>
      <c r="Q147" s="141">
        <v>4.7000000000000002E-3</v>
      </c>
      <c r="R147" s="141">
        <f t="shared" si="2"/>
        <v>3.5250000000000004</v>
      </c>
      <c r="S147" s="141">
        <v>0</v>
      </c>
      <c r="T147" s="142">
        <f t="shared" si="3"/>
        <v>0</v>
      </c>
      <c r="U147" s="187"/>
      <c r="V147" s="187"/>
      <c r="W147" s="187"/>
      <c r="X147" s="187"/>
      <c r="Y147" s="187"/>
      <c r="Z147" s="187"/>
      <c r="AA147" s="187"/>
      <c r="AB147" s="187"/>
      <c r="AC147" s="187"/>
      <c r="AD147" s="187"/>
      <c r="AE147" s="187"/>
      <c r="AR147" s="143" t="s">
        <v>137</v>
      </c>
      <c r="AT147" s="143" t="s">
        <v>171</v>
      </c>
      <c r="AU147" s="143" t="s">
        <v>79</v>
      </c>
      <c r="AY147" s="14" t="s">
        <v>115</v>
      </c>
      <c r="BE147" s="144">
        <f t="shared" si="4"/>
        <v>0</v>
      </c>
      <c r="BF147" s="144">
        <f t="shared" si="5"/>
        <v>0</v>
      </c>
      <c r="BG147" s="144">
        <f t="shared" si="6"/>
        <v>0</v>
      </c>
      <c r="BH147" s="144">
        <f t="shared" si="7"/>
        <v>0</v>
      </c>
      <c r="BI147" s="144">
        <f t="shared" si="8"/>
        <v>0</v>
      </c>
      <c r="BJ147" s="14" t="s">
        <v>79</v>
      </c>
      <c r="BK147" s="190">
        <f t="shared" si="9"/>
        <v>0</v>
      </c>
      <c r="BL147" s="14" t="s">
        <v>123</v>
      </c>
      <c r="BM147" s="143" t="s">
        <v>390</v>
      </c>
    </row>
    <row r="148" spans="1:65" s="2" customFormat="1" ht="21.75" customHeight="1">
      <c r="A148" s="187"/>
      <c r="B148" s="137"/>
      <c r="C148" s="302" t="s">
        <v>297</v>
      </c>
      <c r="D148" s="302" t="s">
        <v>171</v>
      </c>
      <c r="E148" s="303" t="s">
        <v>218</v>
      </c>
      <c r="F148" s="304" t="s">
        <v>391</v>
      </c>
      <c r="G148" s="305" t="s">
        <v>139</v>
      </c>
      <c r="H148" s="306">
        <v>1176</v>
      </c>
      <c r="I148" s="277">
        <v>0</v>
      </c>
      <c r="J148" s="277">
        <f t="shared" si="0"/>
        <v>0</v>
      </c>
      <c r="K148" s="145"/>
      <c r="L148" s="191"/>
      <c r="M148" s="146" t="s">
        <v>1</v>
      </c>
      <c r="N148" s="147" t="s">
        <v>37</v>
      </c>
      <c r="O148" s="141">
        <v>0</v>
      </c>
      <c r="P148" s="141">
        <f t="shared" si="1"/>
        <v>0</v>
      </c>
      <c r="Q148" s="141">
        <v>2.5000000000000001E-4</v>
      </c>
      <c r="R148" s="141">
        <f t="shared" si="2"/>
        <v>0.29399999999999998</v>
      </c>
      <c r="S148" s="141">
        <v>0</v>
      </c>
      <c r="T148" s="142">
        <f t="shared" si="3"/>
        <v>0</v>
      </c>
      <c r="U148" s="187"/>
      <c r="V148" s="187"/>
      <c r="W148" s="187"/>
      <c r="X148" s="187"/>
      <c r="Y148" s="187"/>
      <c r="Z148" s="187"/>
      <c r="AA148" s="187"/>
      <c r="AB148" s="187"/>
      <c r="AC148" s="187"/>
      <c r="AD148" s="187"/>
      <c r="AE148" s="187"/>
      <c r="AR148" s="143" t="s">
        <v>137</v>
      </c>
      <c r="AT148" s="143" t="s">
        <v>171</v>
      </c>
      <c r="AU148" s="143" t="s">
        <v>79</v>
      </c>
      <c r="AY148" s="14" t="s">
        <v>115</v>
      </c>
      <c r="BE148" s="144">
        <f t="shared" si="4"/>
        <v>0</v>
      </c>
      <c r="BF148" s="144">
        <f t="shared" si="5"/>
        <v>0</v>
      </c>
      <c r="BG148" s="144">
        <f t="shared" si="6"/>
        <v>0</v>
      </c>
      <c r="BH148" s="144">
        <f t="shared" si="7"/>
        <v>0</v>
      </c>
      <c r="BI148" s="144">
        <f t="shared" si="8"/>
        <v>0</v>
      </c>
      <c r="BJ148" s="14" t="s">
        <v>79</v>
      </c>
      <c r="BK148" s="190">
        <f t="shared" si="9"/>
        <v>0</v>
      </c>
      <c r="BL148" s="14" t="s">
        <v>123</v>
      </c>
      <c r="BM148" s="143" t="s">
        <v>341</v>
      </c>
    </row>
    <row r="149" spans="1:65" s="2" customFormat="1" ht="16.5" customHeight="1">
      <c r="A149" s="187"/>
      <c r="B149" s="137"/>
      <c r="C149" s="302" t="s">
        <v>299</v>
      </c>
      <c r="D149" s="302" t="s">
        <v>171</v>
      </c>
      <c r="E149" s="303" t="s">
        <v>261</v>
      </c>
      <c r="F149" s="304" t="s">
        <v>346</v>
      </c>
      <c r="G149" s="305" t="s">
        <v>154</v>
      </c>
      <c r="H149" s="306">
        <v>4</v>
      </c>
      <c r="I149" s="277">
        <v>0</v>
      </c>
      <c r="J149" s="277">
        <f t="shared" si="0"/>
        <v>0</v>
      </c>
      <c r="K149" s="145"/>
      <c r="L149" s="191"/>
      <c r="M149" s="146" t="s">
        <v>1</v>
      </c>
      <c r="N149" s="147" t="s">
        <v>37</v>
      </c>
      <c r="O149" s="141">
        <v>0</v>
      </c>
      <c r="P149" s="141">
        <f t="shared" si="1"/>
        <v>0</v>
      </c>
      <c r="Q149" s="141">
        <v>1</v>
      </c>
      <c r="R149" s="141">
        <f t="shared" si="2"/>
        <v>4</v>
      </c>
      <c r="S149" s="141">
        <v>0</v>
      </c>
      <c r="T149" s="142">
        <f t="shared" si="3"/>
        <v>0</v>
      </c>
      <c r="U149" s="187"/>
      <c r="V149" s="187"/>
      <c r="W149" s="187"/>
      <c r="X149" s="187"/>
      <c r="Y149" s="187"/>
      <c r="Z149" s="187"/>
      <c r="AA149" s="187"/>
      <c r="AB149" s="187"/>
      <c r="AC149" s="187"/>
      <c r="AD149" s="187"/>
      <c r="AE149" s="187"/>
      <c r="AR149" s="143" t="s">
        <v>137</v>
      </c>
      <c r="AT149" s="143" t="s">
        <v>171</v>
      </c>
      <c r="AU149" s="143" t="s">
        <v>79</v>
      </c>
      <c r="AY149" s="14" t="s">
        <v>115</v>
      </c>
      <c r="BE149" s="144">
        <f t="shared" si="4"/>
        <v>0</v>
      </c>
      <c r="BF149" s="144">
        <f t="shared" si="5"/>
        <v>0</v>
      </c>
      <c r="BG149" s="144">
        <f t="shared" si="6"/>
        <v>0</v>
      </c>
      <c r="BH149" s="144">
        <f t="shared" si="7"/>
        <v>0</v>
      </c>
      <c r="BI149" s="144">
        <f t="shared" si="8"/>
        <v>0</v>
      </c>
      <c r="BJ149" s="14" t="s">
        <v>79</v>
      </c>
      <c r="BK149" s="190">
        <f t="shared" si="9"/>
        <v>0</v>
      </c>
      <c r="BL149" s="14" t="s">
        <v>123</v>
      </c>
      <c r="BM149" s="143" t="s">
        <v>392</v>
      </c>
    </row>
    <row r="150" spans="1:65" s="2" customFormat="1" ht="33" customHeight="1">
      <c r="A150" s="187"/>
      <c r="B150" s="137"/>
      <c r="C150" s="302" t="s">
        <v>7</v>
      </c>
      <c r="D150" s="302" t="s">
        <v>171</v>
      </c>
      <c r="E150" s="303" t="s">
        <v>393</v>
      </c>
      <c r="F150" s="304" t="s">
        <v>344</v>
      </c>
      <c r="G150" s="305" t="s">
        <v>139</v>
      </c>
      <c r="H150" s="306">
        <v>240</v>
      </c>
      <c r="I150" s="277">
        <v>0</v>
      </c>
      <c r="J150" s="277">
        <f t="shared" si="0"/>
        <v>0</v>
      </c>
      <c r="K150" s="145"/>
      <c r="L150" s="191"/>
      <c r="M150" s="146" t="s">
        <v>1</v>
      </c>
      <c r="N150" s="147" t="s">
        <v>37</v>
      </c>
      <c r="O150" s="141">
        <v>0</v>
      </c>
      <c r="P150" s="141">
        <f t="shared" si="1"/>
        <v>0</v>
      </c>
      <c r="Q150" s="141">
        <v>2E-3</v>
      </c>
      <c r="R150" s="141">
        <f t="shared" si="2"/>
        <v>0.48</v>
      </c>
      <c r="S150" s="141">
        <v>0</v>
      </c>
      <c r="T150" s="142">
        <f t="shared" si="3"/>
        <v>0</v>
      </c>
      <c r="U150" s="187"/>
      <c r="V150" s="187"/>
      <c r="W150" s="187"/>
      <c r="X150" s="187"/>
      <c r="Y150" s="187"/>
      <c r="Z150" s="187"/>
      <c r="AA150" s="187"/>
      <c r="AB150" s="187"/>
      <c r="AC150" s="187"/>
      <c r="AD150" s="187"/>
      <c r="AE150" s="187"/>
      <c r="AR150" s="143" t="s">
        <v>137</v>
      </c>
      <c r="AT150" s="143" t="s">
        <v>171</v>
      </c>
      <c r="AU150" s="143" t="s">
        <v>79</v>
      </c>
      <c r="AY150" s="14" t="s">
        <v>115</v>
      </c>
      <c r="BE150" s="144">
        <f t="shared" si="4"/>
        <v>0</v>
      </c>
      <c r="BF150" s="144">
        <f t="shared" si="5"/>
        <v>0</v>
      </c>
      <c r="BG150" s="144">
        <f t="shared" si="6"/>
        <v>0</v>
      </c>
      <c r="BH150" s="144">
        <f t="shared" si="7"/>
        <v>0</v>
      </c>
      <c r="BI150" s="144">
        <f t="shared" si="8"/>
        <v>0</v>
      </c>
      <c r="BJ150" s="14" t="s">
        <v>79</v>
      </c>
      <c r="BK150" s="190">
        <f t="shared" si="9"/>
        <v>0</v>
      </c>
      <c r="BL150" s="14" t="s">
        <v>123</v>
      </c>
      <c r="BM150" s="143" t="s">
        <v>394</v>
      </c>
    </row>
    <row r="151" spans="1:65" s="2" customFormat="1" ht="24.2" customHeight="1">
      <c r="A151" s="187"/>
      <c r="B151" s="137"/>
      <c r="C151" s="293" t="s">
        <v>302</v>
      </c>
      <c r="D151" s="293" t="s">
        <v>119</v>
      </c>
      <c r="E151" s="294" t="s">
        <v>254</v>
      </c>
      <c r="F151" s="295" t="s">
        <v>395</v>
      </c>
      <c r="G151" s="296" t="s">
        <v>139</v>
      </c>
      <c r="H151" s="297">
        <v>120</v>
      </c>
      <c r="I151" s="276">
        <v>0</v>
      </c>
      <c r="J151" s="276">
        <f t="shared" si="0"/>
        <v>0</v>
      </c>
      <c r="K151" s="138"/>
      <c r="L151" s="27"/>
      <c r="M151" s="139" t="s">
        <v>1</v>
      </c>
      <c r="N151" s="140" t="s">
        <v>37</v>
      </c>
      <c r="O151" s="141">
        <v>2.194</v>
      </c>
      <c r="P151" s="141">
        <f t="shared" si="1"/>
        <v>263.27999999999997</v>
      </c>
      <c r="Q151" s="141">
        <v>9.3399999999999993E-3</v>
      </c>
      <c r="R151" s="141">
        <f t="shared" si="2"/>
        <v>1.1208</v>
      </c>
      <c r="S151" s="141">
        <v>0</v>
      </c>
      <c r="T151" s="142">
        <f t="shared" si="3"/>
        <v>0</v>
      </c>
      <c r="U151" s="187"/>
      <c r="V151" s="187"/>
      <c r="W151" s="187"/>
      <c r="X151" s="187"/>
      <c r="Y151" s="187"/>
      <c r="Z151" s="187"/>
      <c r="AA151" s="187"/>
      <c r="AB151" s="187"/>
      <c r="AC151" s="187"/>
      <c r="AD151" s="187"/>
      <c r="AE151" s="187"/>
      <c r="AR151" s="143" t="s">
        <v>123</v>
      </c>
      <c r="AT151" s="143" t="s">
        <v>119</v>
      </c>
      <c r="AU151" s="143" t="s">
        <v>79</v>
      </c>
      <c r="AY151" s="14" t="s">
        <v>115</v>
      </c>
      <c r="BE151" s="144">
        <f t="shared" si="4"/>
        <v>0</v>
      </c>
      <c r="BF151" s="144">
        <f t="shared" si="5"/>
        <v>0</v>
      </c>
      <c r="BG151" s="144">
        <f t="shared" si="6"/>
        <v>0</v>
      </c>
      <c r="BH151" s="144">
        <f t="shared" si="7"/>
        <v>0</v>
      </c>
      <c r="BI151" s="144">
        <f t="shared" si="8"/>
        <v>0</v>
      </c>
      <c r="BJ151" s="14" t="s">
        <v>79</v>
      </c>
      <c r="BK151" s="190">
        <f t="shared" si="9"/>
        <v>0</v>
      </c>
      <c r="BL151" s="14" t="s">
        <v>123</v>
      </c>
      <c r="BM151" s="143" t="s">
        <v>396</v>
      </c>
    </row>
    <row r="152" spans="1:65" s="2" customFormat="1" ht="24.2" customHeight="1">
      <c r="A152" s="187"/>
      <c r="B152" s="137"/>
      <c r="C152" s="293" t="s">
        <v>304</v>
      </c>
      <c r="D152" s="293" t="s">
        <v>119</v>
      </c>
      <c r="E152" s="294" t="s">
        <v>160</v>
      </c>
      <c r="F152" s="295" t="s">
        <v>161</v>
      </c>
      <c r="G152" s="296" t="s">
        <v>154</v>
      </c>
      <c r="H152" s="297">
        <v>68</v>
      </c>
      <c r="I152" s="276">
        <v>0</v>
      </c>
      <c r="J152" s="276">
        <f t="shared" si="0"/>
        <v>0</v>
      </c>
      <c r="K152" s="138"/>
      <c r="L152" s="27"/>
      <c r="M152" s="139" t="s">
        <v>1</v>
      </c>
      <c r="N152" s="140" t="s">
        <v>37</v>
      </c>
      <c r="O152" s="141">
        <v>7.2530000000000001</v>
      </c>
      <c r="P152" s="141">
        <f t="shared" si="1"/>
        <v>493.20400000000001</v>
      </c>
      <c r="Q152" s="141">
        <v>4.0000000000000002E-4</v>
      </c>
      <c r="R152" s="141">
        <f t="shared" si="2"/>
        <v>2.7200000000000002E-2</v>
      </c>
      <c r="S152" s="141">
        <v>0</v>
      </c>
      <c r="T152" s="142">
        <f t="shared" si="3"/>
        <v>0</v>
      </c>
      <c r="U152" s="187"/>
      <c r="V152" s="187"/>
      <c r="W152" s="187"/>
      <c r="X152" s="187"/>
      <c r="Y152" s="187"/>
      <c r="Z152" s="187"/>
      <c r="AA152" s="187"/>
      <c r="AB152" s="187"/>
      <c r="AC152" s="187"/>
      <c r="AD152" s="187"/>
      <c r="AE152" s="187"/>
      <c r="AR152" s="143" t="s">
        <v>123</v>
      </c>
      <c r="AT152" s="143" t="s">
        <v>119</v>
      </c>
      <c r="AU152" s="143" t="s">
        <v>79</v>
      </c>
      <c r="AY152" s="14" t="s">
        <v>115</v>
      </c>
      <c r="BE152" s="144">
        <f t="shared" si="4"/>
        <v>0</v>
      </c>
      <c r="BF152" s="144">
        <f t="shared" si="5"/>
        <v>0</v>
      </c>
      <c r="BG152" s="144">
        <f t="shared" si="6"/>
        <v>0</v>
      </c>
      <c r="BH152" s="144">
        <f t="shared" si="7"/>
        <v>0</v>
      </c>
      <c r="BI152" s="144">
        <f t="shared" si="8"/>
        <v>0</v>
      </c>
      <c r="BJ152" s="14" t="s">
        <v>79</v>
      </c>
      <c r="BK152" s="190">
        <f t="shared" si="9"/>
        <v>0</v>
      </c>
      <c r="BL152" s="14" t="s">
        <v>123</v>
      </c>
      <c r="BM152" s="143" t="s">
        <v>294</v>
      </c>
    </row>
    <row r="153" spans="1:65" s="2" customFormat="1" ht="24.2" customHeight="1">
      <c r="A153" s="187"/>
      <c r="B153" s="137"/>
      <c r="C153" s="293" t="s">
        <v>307</v>
      </c>
      <c r="D153" s="293" t="s">
        <v>119</v>
      </c>
      <c r="E153" s="294" t="s">
        <v>397</v>
      </c>
      <c r="F153" s="295" t="s">
        <v>219</v>
      </c>
      <c r="G153" s="296" t="s">
        <v>154</v>
      </c>
      <c r="H153" s="297">
        <v>8</v>
      </c>
      <c r="I153" s="276">
        <v>0</v>
      </c>
      <c r="J153" s="276">
        <f t="shared" si="0"/>
        <v>0</v>
      </c>
      <c r="K153" s="138"/>
      <c r="L153" s="27"/>
      <c r="M153" s="139" t="s">
        <v>1</v>
      </c>
      <c r="N153" s="140" t="s">
        <v>37</v>
      </c>
      <c r="O153" s="141">
        <v>7.2530000000000001</v>
      </c>
      <c r="P153" s="141">
        <f t="shared" si="1"/>
        <v>58.024000000000001</v>
      </c>
      <c r="Q153" s="141">
        <v>4.0000000000000002E-4</v>
      </c>
      <c r="R153" s="141">
        <f t="shared" si="2"/>
        <v>3.2000000000000002E-3</v>
      </c>
      <c r="S153" s="141">
        <v>0</v>
      </c>
      <c r="T153" s="142">
        <f t="shared" si="3"/>
        <v>0</v>
      </c>
      <c r="U153" s="187"/>
      <c r="V153" s="187"/>
      <c r="W153" s="187"/>
      <c r="X153" s="187"/>
      <c r="Y153" s="187"/>
      <c r="Z153" s="187"/>
      <c r="AA153" s="187"/>
      <c r="AB153" s="187"/>
      <c r="AC153" s="187"/>
      <c r="AD153" s="187"/>
      <c r="AE153" s="187"/>
      <c r="AR153" s="143" t="s">
        <v>123</v>
      </c>
      <c r="AT153" s="143" t="s">
        <v>119</v>
      </c>
      <c r="AU153" s="143" t="s">
        <v>79</v>
      </c>
      <c r="AY153" s="14" t="s">
        <v>115</v>
      </c>
      <c r="BE153" s="144">
        <f t="shared" si="4"/>
        <v>0</v>
      </c>
      <c r="BF153" s="144">
        <f t="shared" si="5"/>
        <v>0</v>
      </c>
      <c r="BG153" s="144">
        <f t="shared" si="6"/>
        <v>0</v>
      </c>
      <c r="BH153" s="144">
        <f t="shared" si="7"/>
        <v>0</v>
      </c>
      <c r="BI153" s="144">
        <f t="shared" si="8"/>
        <v>0</v>
      </c>
      <c r="BJ153" s="14" t="s">
        <v>79</v>
      </c>
      <c r="BK153" s="190">
        <f t="shared" si="9"/>
        <v>0</v>
      </c>
      <c r="BL153" s="14" t="s">
        <v>123</v>
      </c>
      <c r="BM153" s="143" t="s">
        <v>398</v>
      </c>
    </row>
    <row r="154" spans="1:65" s="2" customFormat="1" ht="16.5" customHeight="1">
      <c r="A154" s="187"/>
      <c r="B154" s="137"/>
      <c r="C154" s="293" t="s">
        <v>310</v>
      </c>
      <c r="D154" s="293" t="s">
        <v>119</v>
      </c>
      <c r="E154" s="294" t="s">
        <v>155</v>
      </c>
      <c r="F154" s="295" t="s">
        <v>156</v>
      </c>
      <c r="G154" s="296" t="s">
        <v>154</v>
      </c>
      <c r="H154" s="297">
        <v>8</v>
      </c>
      <c r="I154" s="276">
        <v>0</v>
      </c>
      <c r="J154" s="276">
        <f t="shared" si="0"/>
        <v>0</v>
      </c>
      <c r="K154" s="138"/>
      <c r="L154" s="27"/>
      <c r="M154" s="139" t="s">
        <v>1</v>
      </c>
      <c r="N154" s="140" t="s">
        <v>37</v>
      </c>
      <c r="O154" s="141">
        <v>1.0580000000000001</v>
      </c>
      <c r="P154" s="141">
        <f t="shared" si="1"/>
        <v>8.4640000000000004</v>
      </c>
      <c r="Q154" s="141">
        <v>0</v>
      </c>
      <c r="R154" s="141">
        <f t="shared" si="2"/>
        <v>0</v>
      </c>
      <c r="S154" s="141">
        <v>0</v>
      </c>
      <c r="T154" s="142">
        <f t="shared" si="3"/>
        <v>0</v>
      </c>
      <c r="U154" s="187"/>
      <c r="V154" s="187"/>
      <c r="W154" s="187"/>
      <c r="X154" s="187"/>
      <c r="Y154" s="187"/>
      <c r="Z154" s="187"/>
      <c r="AA154" s="187"/>
      <c r="AB154" s="187"/>
      <c r="AC154" s="187"/>
      <c r="AD154" s="187"/>
      <c r="AE154" s="187"/>
      <c r="AR154" s="143" t="s">
        <v>123</v>
      </c>
      <c r="AT154" s="143" t="s">
        <v>119</v>
      </c>
      <c r="AU154" s="143" t="s">
        <v>79</v>
      </c>
      <c r="AY154" s="14" t="s">
        <v>115</v>
      </c>
      <c r="BE154" s="144">
        <f t="shared" si="4"/>
        <v>0</v>
      </c>
      <c r="BF154" s="144">
        <f t="shared" si="5"/>
        <v>0</v>
      </c>
      <c r="BG154" s="144">
        <f t="shared" si="6"/>
        <v>0</v>
      </c>
      <c r="BH154" s="144">
        <f t="shared" si="7"/>
        <v>0</v>
      </c>
      <c r="BI154" s="144">
        <f t="shared" si="8"/>
        <v>0</v>
      </c>
      <c r="BJ154" s="14" t="s">
        <v>79</v>
      </c>
      <c r="BK154" s="190">
        <f t="shared" si="9"/>
        <v>0</v>
      </c>
      <c r="BL154" s="14" t="s">
        <v>123</v>
      </c>
      <c r="BM154" s="143" t="s">
        <v>296</v>
      </c>
    </row>
    <row r="155" spans="1:65" s="2" customFormat="1" ht="16.5" customHeight="1">
      <c r="A155" s="187"/>
      <c r="B155" s="137"/>
      <c r="C155" s="293" t="s">
        <v>313</v>
      </c>
      <c r="D155" s="293" t="s">
        <v>119</v>
      </c>
      <c r="E155" s="294" t="s">
        <v>164</v>
      </c>
      <c r="F155" s="295" t="s">
        <v>165</v>
      </c>
      <c r="G155" s="296" t="s">
        <v>154</v>
      </c>
      <c r="H155" s="297">
        <v>8</v>
      </c>
      <c r="I155" s="276">
        <v>0</v>
      </c>
      <c r="J155" s="276">
        <f t="shared" si="0"/>
        <v>0</v>
      </c>
      <c r="K155" s="138"/>
      <c r="L155" s="27"/>
      <c r="M155" s="139" t="s">
        <v>1</v>
      </c>
      <c r="N155" s="140" t="s">
        <v>37</v>
      </c>
      <c r="O155" s="141">
        <v>0.76500000000000001</v>
      </c>
      <c r="P155" s="141">
        <f t="shared" si="1"/>
        <v>6.12</v>
      </c>
      <c r="Q155" s="141">
        <v>0</v>
      </c>
      <c r="R155" s="141">
        <f t="shared" si="2"/>
        <v>0</v>
      </c>
      <c r="S155" s="141">
        <v>0</v>
      </c>
      <c r="T155" s="142">
        <f t="shared" si="3"/>
        <v>0</v>
      </c>
      <c r="U155" s="187"/>
      <c r="V155" s="187"/>
      <c r="W155" s="187"/>
      <c r="X155" s="187"/>
      <c r="Y155" s="187"/>
      <c r="Z155" s="187"/>
      <c r="AA155" s="187"/>
      <c r="AB155" s="187"/>
      <c r="AC155" s="187"/>
      <c r="AD155" s="187"/>
      <c r="AE155" s="187"/>
      <c r="AR155" s="143" t="s">
        <v>123</v>
      </c>
      <c r="AT155" s="143" t="s">
        <v>119</v>
      </c>
      <c r="AU155" s="143" t="s">
        <v>79</v>
      </c>
      <c r="AY155" s="14" t="s">
        <v>115</v>
      </c>
      <c r="BE155" s="144">
        <f t="shared" si="4"/>
        <v>0</v>
      </c>
      <c r="BF155" s="144">
        <f t="shared" si="5"/>
        <v>0</v>
      </c>
      <c r="BG155" s="144">
        <f t="shared" si="6"/>
        <v>0</v>
      </c>
      <c r="BH155" s="144">
        <f t="shared" si="7"/>
        <v>0</v>
      </c>
      <c r="BI155" s="144">
        <f t="shared" si="8"/>
        <v>0</v>
      </c>
      <c r="BJ155" s="14" t="s">
        <v>79</v>
      </c>
      <c r="BK155" s="190">
        <f t="shared" si="9"/>
        <v>0</v>
      </c>
      <c r="BL155" s="14" t="s">
        <v>123</v>
      </c>
      <c r="BM155" s="143" t="s">
        <v>298</v>
      </c>
    </row>
    <row r="156" spans="1:65" s="2" customFormat="1" ht="24.2" customHeight="1">
      <c r="A156" s="187"/>
      <c r="B156" s="137"/>
      <c r="C156" s="293" t="s">
        <v>316</v>
      </c>
      <c r="D156" s="293" t="s">
        <v>119</v>
      </c>
      <c r="E156" s="294" t="s">
        <v>220</v>
      </c>
      <c r="F156" s="295" t="s">
        <v>221</v>
      </c>
      <c r="G156" s="296" t="s">
        <v>122</v>
      </c>
      <c r="H156" s="297">
        <v>1750</v>
      </c>
      <c r="I156" s="276">
        <v>0</v>
      </c>
      <c r="J156" s="276">
        <f t="shared" si="0"/>
        <v>0</v>
      </c>
      <c r="K156" s="138"/>
      <c r="L156" s="27"/>
      <c r="M156" s="139" t="s">
        <v>1</v>
      </c>
      <c r="N156" s="140" t="s">
        <v>37</v>
      </c>
      <c r="O156" s="141">
        <v>2.4119999999999999E-2</v>
      </c>
      <c r="P156" s="141">
        <f t="shared" si="1"/>
        <v>42.21</v>
      </c>
      <c r="Q156" s="141">
        <v>0.27994000000000002</v>
      </c>
      <c r="R156" s="141">
        <f t="shared" si="2"/>
        <v>489.89500000000004</v>
      </c>
      <c r="S156" s="141">
        <v>0</v>
      </c>
      <c r="T156" s="142">
        <f t="shared" si="3"/>
        <v>0</v>
      </c>
      <c r="U156" s="187"/>
      <c r="V156" s="187"/>
      <c r="W156" s="187"/>
      <c r="X156" s="187"/>
      <c r="Y156" s="187"/>
      <c r="Z156" s="187"/>
      <c r="AA156" s="187"/>
      <c r="AB156" s="187"/>
      <c r="AC156" s="187"/>
      <c r="AD156" s="187"/>
      <c r="AE156" s="187"/>
      <c r="AR156" s="143" t="s">
        <v>123</v>
      </c>
      <c r="AT156" s="143" t="s">
        <v>119</v>
      </c>
      <c r="AU156" s="143" t="s">
        <v>79</v>
      </c>
      <c r="AY156" s="14" t="s">
        <v>115</v>
      </c>
      <c r="BE156" s="144">
        <f t="shared" si="4"/>
        <v>0</v>
      </c>
      <c r="BF156" s="144">
        <f t="shared" si="5"/>
        <v>0</v>
      </c>
      <c r="BG156" s="144">
        <f t="shared" si="6"/>
        <v>0</v>
      </c>
      <c r="BH156" s="144">
        <f t="shared" si="7"/>
        <v>0</v>
      </c>
      <c r="BI156" s="144">
        <f t="shared" si="8"/>
        <v>0</v>
      </c>
      <c r="BJ156" s="14" t="s">
        <v>79</v>
      </c>
      <c r="BK156" s="190">
        <f t="shared" si="9"/>
        <v>0</v>
      </c>
      <c r="BL156" s="14" t="s">
        <v>123</v>
      </c>
      <c r="BM156" s="143" t="s">
        <v>399</v>
      </c>
    </row>
    <row r="157" spans="1:65" s="2" customFormat="1" ht="33" customHeight="1">
      <c r="A157" s="187"/>
      <c r="B157" s="137"/>
      <c r="C157" s="293" t="s">
        <v>318</v>
      </c>
      <c r="D157" s="293" t="s">
        <v>119</v>
      </c>
      <c r="E157" s="294" t="s">
        <v>222</v>
      </c>
      <c r="F157" s="295" t="s">
        <v>223</v>
      </c>
      <c r="G157" s="296" t="s">
        <v>122</v>
      </c>
      <c r="H157" s="297">
        <v>315</v>
      </c>
      <c r="I157" s="276">
        <v>0</v>
      </c>
      <c r="J157" s="276">
        <f t="shared" si="0"/>
        <v>0</v>
      </c>
      <c r="K157" s="138"/>
      <c r="L157" s="27"/>
      <c r="M157" s="139" t="s">
        <v>1</v>
      </c>
      <c r="N157" s="140" t="s">
        <v>37</v>
      </c>
      <c r="O157" s="141">
        <v>4.0000000000000001E-3</v>
      </c>
      <c r="P157" s="141">
        <f t="shared" si="1"/>
        <v>1.26</v>
      </c>
      <c r="Q157" s="141">
        <v>5.6100000000000004E-3</v>
      </c>
      <c r="R157" s="141">
        <f t="shared" si="2"/>
        <v>1.7671500000000002</v>
      </c>
      <c r="S157" s="141">
        <v>0</v>
      </c>
      <c r="T157" s="142">
        <f t="shared" si="3"/>
        <v>0</v>
      </c>
      <c r="U157" s="187"/>
      <c r="V157" s="187"/>
      <c r="W157" s="187"/>
      <c r="X157" s="187"/>
      <c r="Y157" s="187"/>
      <c r="Z157" s="187"/>
      <c r="AA157" s="187"/>
      <c r="AB157" s="187"/>
      <c r="AC157" s="187"/>
      <c r="AD157" s="187"/>
      <c r="AE157" s="187"/>
      <c r="AR157" s="143" t="s">
        <v>123</v>
      </c>
      <c r="AT157" s="143" t="s">
        <v>119</v>
      </c>
      <c r="AU157" s="143" t="s">
        <v>79</v>
      </c>
      <c r="AY157" s="14" t="s">
        <v>115</v>
      </c>
      <c r="BE157" s="144">
        <f t="shared" si="4"/>
        <v>0</v>
      </c>
      <c r="BF157" s="144">
        <f t="shared" si="5"/>
        <v>0</v>
      </c>
      <c r="BG157" s="144">
        <f t="shared" si="6"/>
        <v>0</v>
      </c>
      <c r="BH157" s="144">
        <f t="shared" si="7"/>
        <v>0</v>
      </c>
      <c r="BI157" s="144">
        <f t="shared" si="8"/>
        <v>0</v>
      </c>
      <c r="BJ157" s="14" t="s">
        <v>79</v>
      </c>
      <c r="BK157" s="190">
        <f t="shared" si="9"/>
        <v>0</v>
      </c>
      <c r="BL157" s="14" t="s">
        <v>123</v>
      </c>
      <c r="BM157" s="143" t="s">
        <v>400</v>
      </c>
    </row>
    <row r="158" spans="1:65" s="2" customFormat="1" ht="33" customHeight="1">
      <c r="A158" s="187"/>
      <c r="B158" s="137"/>
      <c r="C158" s="293" t="s">
        <v>320</v>
      </c>
      <c r="D158" s="293" t="s">
        <v>119</v>
      </c>
      <c r="E158" s="294" t="s">
        <v>224</v>
      </c>
      <c r="F158" s="295" t="s">
        <v>225</v>
      </c>
      <c r="G158" s="296" t="s">
        <v>122</v>
      </c>
      <c r="H158" s="297">
        <v>630</v>
      </c>
      <c r="I158" s="276">
        <v>0</v>
      </c>
      <c r="J158" s="276">
        <f t="shared" si="0"/>
        <v>0</v>
      </c>
      <c r="K158" s="138"/>
      <c r="L158" s="27"/>
      <c r="M158" s="139" t="s">
        <v>1</v>
      </c>
      <c r="N158" s="140" t="s">
        <v>37</v>
      </c>
      <c r="O158" s="141">
        <v>2.0200000000000001E-3</v>
      </c>
      <c r="P158" s="141">
        <f t="shared" si="1"/>
        <v>1.2726</v>
      </c>
      <c r="Q158" s="141">
        <v>5.1000000000000004E-4</v>
      </c>
      <c r="R158" s="141">
        <f t="shared" si="2"/>
        <v>0.32130000000000003</v>
      </c>
      <c r="S158" s="141">
        <v>0</v>
      </c>
      <c r="T158" s="142">
        <f t="shared" si="3"/>
        <v>0</v>
      </c>
      <c r="U158" s="187"/>
      <c r="V158" s="187"/>
      <c r="W158" s="187"/>
      <c r="X158" s="187"/>
      <c r="Y158" s="187"/>
      <c r="Z158" s="187"/>
      <c r="AA158" s="187"/>
      <c r="AB158" s="187"/>
      <c r="AC158" s="187"/>
      <c r="AD158" s="187"/>
      <c r="AE158" s="187"/>
      <c r="AR158" s="143" t="s">
        <v>123</v>
      </c>
      <c r="AT158" s="143" t="s">
        <v>119</v>
      </c>
      <c r="AU158" s="143" t="s">
        <v>79</v>
      </c>
      <c r="AY158" s="14" t="s">
        <v>115</v>
      </c>
      <c r="BE158" s="144">
        <f t="shared" si="4"/>
        <v>0</v>
      </c>
      <c r="BF158" s="144">
        <f t="shared" si="5"/>
        <v>0</v>
      </c>
      <c r="BG158" s="144">
        <f t="shared" si="6"/>
        <v>0</v>
      </c>
      <c r="BH158" s="144">
        <f t="shared" si="7"/>
        <v>0</v>
      </c>
      <c r="BI158" s="144">
        <f t="shared" si="8"/>
        <v>0</v>
      </c>
      <c r="BJ158" s="14" t="s">
        <v>79</v>
      </c>
      <c r="BK158" s="190">
        <f t="shared" si="9"/>
        <v>0</v>
      </c>
      <c r="BL158" s="14" t="s">
        <v>123</v>
      </c>
      <c r="BM158" s="143" t="s">
        <v>401</v>
      </c>
    </row>
    <row r="159" spans="1:65" s="2" customFormat="1" ht="33" customHeight="1">
      <c r="A159" s="187"/>
      <c r="B159" s="137"/>
      <c r="C159" s="293" t="s">
        <v>322</v>
      </c>
      <c r="D159" s="293" t="s">
        <v>119</v>
      </c>
      <c r="E159" s="294" t="s">
        <v>226</v>
      </c>
      <c r="F159" s="295" t="s">
        <v>227</v>
      </c>
      <c r="G159" s="296" t="s">
        <v>122</v>
      </c>
      <c r="H159" s="297">
        <v>315</v>
      </c>
      <c r="I159" s="276">
        <v>0</v>
      </c>
      <c r="J159" s="276">
        <f t="shared" si="0"/>
        <v>0</v>
      </c>
      <c r="K159" s="138"/>
      <c r="L159" s="27"/>
      <c r="M159" s="139" t="s">
        <v>1</v>
      </c>
      <c r="N159" s="140" t="s">
        <v>37</v>
      </c>
      <c r="O159" s="141">
        <v>7.0999999999999994E-2</v>
      </c>
      <c r="P159" s="141">
        <f t="shared" si="1"/>
        <v>22.364999999999998</v>
      </c>
      <c r="Q159" s="141">
        <v>0.12966</v>
      </c>
      <c r="R159" s="141">
        <f t="shared" si="2"/>
        <v>40.8429</v>
      </c>
      <c r="S159" s="141">
        <v>0</v>
      </c>
      <c r="T159" s="142">
        <f t="shared" si="3"/>
        <v>0</v>
      </c>
      <c r="U159" s="187"/>
      <c r="V159" s="187"/>
      <c r="W159" s="187"/>
      <c r="X159" s="187"/>
      <c r="Y159" s="187"/>
      <c r="Z159" s="187"/>
      <c r="AA159" s="187"/>
      <c r="AB159" s="187"/>
      <c r="AC159" s="187"/>
      <c r="AD159" s="187"/>
      <c r="AE159" s="187"/>
      <c r="AR159" s="143" t="s">
        <v>123</v>
      </c>
      <c r="AT159" s="143" t="s">
        <v>119</v>
      </c>
      <c r="AU159" s="143" t="s">
        <v>79</v>
      </c>
      <c r="AY159" s="14" t="s">
        <v>115</v>
      </c>
      <c r="BE159" s="144">
        <f t="shared" si="4"/>
        <v>0</v>
      </c>
      <c r="BF159" s="144">
        <f t="shared" si="5"/>
        <v>0</v>
      </c>
      <c r="BG159" s="144">
        <f t="shared" si="6"/>
        <v>0</v>
      </c>
      <c r="BH159" s="144">
        <f t="shared" si="7"/>
        <v>0</v>
      </c>
      <c r="BI159" s="144">
        <f t="shared" si="8"/>
        <v>0</v>
      </c>
      <c r="BJ159" s="14" t="s">
        <v>79</v>
      </c>
      <c r="BK159" s="190">
        <f t="shared" si="9"/>
        <v>0</v>
      </c>
      <c r="BL159" s="14" t="s">
        <v>123</v>
      </c>
      <c r="BM159" s="143" t="s">
        <v>402</v>
      </c>
    </row>
    <row r="160" spans="1:65" s="2" customFormat="1" ht="37.9" customHeight="1">
      <c r="A160" s="187"/>
      <c r="B160" s="137"/>
      <c r="C160" s="293" t="s">
        <v>324</v>
      </c>
      <c r="D160" s="293" t="s">
        <v>119</v>
      </c>
      <c r="E160" s="294" t="s">
        <v>228</v>
      </c>
      <c r="F160" s="295" t="s">
        <v>229</v>
      </c>
      <c r="G160" s="296" t="s">
        <v>122</v>
      </c>
      <c r="H160" s="297">
        <v>315</v>
      </c>
      <c r="I160" s="276">
        <v>0</v>
      </c>
      <c r="J160" s="276">
        <f t="shared" si="0"/>
        <v>0</v>
      </c>
      <c r="K160" s="138"/>
      <c r="L160" s="27"/>
      <c r="M160" s="139" t="s">
        <v>1</v>
      </c>
      <c r="N160" s="140" t="s">
        <v>37</v>
      </c>
      <c r="O160" s="141">
        <v>8.3000000000000004E-2</v>
      </c>
      <c r="P160" s="141">
        <f t="shared" si="1"/>
        <v>26.145000000000003</v>
      </c>
      <c r="Q160" s="141">
        <v>0.15559000000000001</v>
      </c>
      <c r="R160" s="141">
        <f t="shared" si="2"/>
        <v>49.010850000000005</v>
      </c>
      <c r="S160" s="141">
        <v>0</v>
      </c>
      <c r="T160" s="142">
        <f t="shared" si="3"/>
        <v>0</v>
      </c>
      <c r="U160" s="187"/>
      <c r="V160" s="187"/>
      <c r="W160" s="187"/>
      <c r="X160" s="187"/>
      <c r="Y160" s="187"/>
      <c r="Z160" s="187"/>
      <c r="AA160" s="187"/>
      <c r="AB160" s="187"/>
      <c r="AC160" s="187"/>
      <c r="AD160" s="187"/>
      <c r="AE160" s="187"/>
      <c r="AR160" s="143" t="s">
        <v>123</v>
      </c>
      <c r="AT160" s="143" t="s">
        <v>119</v>
      </c>
      <c r="AU160" s="143" t="s">
        <v>79</v>
      </c>
      <c r="AY160" s="14" t="s">
        <v>115</v>
      </c>
      <c r="BE160" s="144">
        <f t="shared" si="4"/>
        <v>0</v>
      </c>
      <c r="BF160" s="144">
        <f t="shared" si="5"/>
        <v>0</v>
      </c>
      <c r="BG160" s="144">
        <f t="shared" si="6"/>
        <v>0</v>
      </c>
      <c r="BH160" s="144">
        <f t="shared" si="7"/>
        <v>0</v>
      </c>
      <c r="BI160" s="144">
        <f t="shared" si="8"/>
        <v>0</v>
      </c>
      <c r="BJ160" s="14" t="s">
        <v>79</v>
      </c>
      <c r="BK160" s="190">
        <f t="shared" si="9"/>
        <v>0</v>
      </c>
      <c r="BL160" s="14" t="s">
        <v>123</v>
      </c>
      <c r="BM160" s="143" t="s">
        <v>403</v>
      </c>
    </row>
    <row r="161" spans="1:65" s="2" customFormat="1" ht="33" customHeight="1">
      <c r="A161" s="187"/>
      <c r="B161" s="137"/>
      <c r="C161" s="293" t="s">
        <v>326</v>
      </c>
      <c r="D161" s="293" t="s">
        <v>119</v>
      </c>
      <c r="E161" s="294" t="s">
        <v>230</v>
      </c>
      <c r="F161" s="295" t="s">
        <v>231</v>
      </c>
      <c r="G161" s="296" t="s">
        <v>122</v>
      </c>
      <c r="H161" s="297">
        <v>315</v>
      </c>
      <c r="I161" s="276">
        <v>0</v>
      </c>
      <c r="J161" s="276">
        <f t="shared" si="0"/>
        <v>0</v>
      </c>
      <c r="K161" s="138"/>
      <c r="L161" s="27"/>
      <c r="M161" s="139" t="s">
        <v>1</v>
      </c>
      <c r="N161" s="140" t="s">
        <v>37</v>
      </c>
      <c r="O161" s="141">
        <v>0.1</v>
      </c>
      <c r="P161" s="141">
        <f t="shared" si="1"/>
        <v>31.5</v>
      </c>
      <c r="Q161" s="141">
        <v>0.20746000000000001</v>
      </c>
      <c r="R161" s="141">
        <f t="shared" si="2"/>
        <v>65.349900000000005</v>
      </c>
      <c r="S161" s="141">
        <v>0</v>
      </c>
      <c r="T161" s="142">
        <f t="shared" si="3"/>
        <v>0</v>
      </c>
      <c r="U161" s="187"/>
      <c r="V161" s="187"/>
      <c r="W161" s="187"/>
      <c r="X161" s="187"/>
      <c r="Y161" s="187"/>
      <c r="Z161" s="187"/>
      <c r="AA161" s="187"/>
      <c r="AB161" s="187"/>
      <c r="AC161" s="187"/>
      <c r="AD161" s="187"/>
      <c r="AE161" s="187"/>
      <c r="AR161" s="143" t="s">
        <v>123</v>
      </c>
      <c r="AT161" s="143" t="s">
        <v>119</v>
      </c>
      <c r="AU161" s="143" t="s">
        <v>79</v>
      </c>
      <c r="AY161" s="14" t="s">
        <v>115</v>
      </c>
      <c r="BE161" s="144">
        <f t="shared" si="4"/>
        <v>0</v>
      </c>
      <c r="BF161" s="144">
        <f t="shared" si="5"/>
        <v>0</v>
      </c>
      <c r="BG161" s="144">
        <f t="shared" si="6"/>
        <v>0</v>
      </c>
      <c r="BH161" s="144">
        <f t="shared" si="7"/>
        <v>0</v>
      </c>
      <c r="BI161" s="144">
        <f t="shared" si="8"/>
        <v>0</v>
      </c>
      <c r="BJ161" s="14" t="s">
        <v>79</v>
      </c>
      <c r="BK161" s="190">
        <f t="shared" si="9"/>
        <v>0</v>
      </c>
      <c r="BL161" s="14" t="s">
        <v>123</v>
      </c>
      <c r="BM161" s="143" t="s">
        <v>404</v>
      </c>
    </row>
    <row r="162" spans="1:65" s="12" customFormat="1" ht="22.9" customHeight="1">
      <c r="B162" s="128"/>
      <c r="C162" s="298"/>
      <c r="D162" s="299" t="s">
        <v>70</v>
      </c>
      <c r="E162" s="300" t="s">
        <v>137</v>
      </c>
      <c r="F162" s="300" t="s">
        <v>405</v>
      </c>
      <c r="G162" s="298"/>
      <c r="H162" s="301"/>
      <c r="I162" s="273">
        <v>0</v>
      </c>
      <c r="J162" s="275">
        <f>BK162</f>
        <v>0</v>
      </c>
      <c r="L162" s="128"/>
      <c r="M162" s="131"/>
      <c r="N162" s="132"/>
      <c r="O162" s="132"/>
      <c r="P162" s="133">
        <f>P163</f>
        <v>9.3309999999999995</v>
      </c>
      <c r="Q162" s="132"/>
      <c r="R162" s="133">
        <f>R163</f>
        <v>7.350000000000001E-2</v>
      </c>
      <c r="S162" s="132"/>
      <c r="T162" s="134">
        <f>T163</f>
        <v>0</v>
      </c>
      <c r="AR162" s="129" t="s">
        <v>77</v>
      </c>
      <c r="AT162" s="135" t="s">
        <v>70</v>
      </c>
      <c r="AU162" s="135" t="s">
        <v>77</v>
      </c>
      <c r="AY162" s="129" t="s">
        <v>115</v>
      </c>
      <c r="BK162" s="189">
        <f>BK163</f>
        <v>0</v>
      </c>
    </row>
    <row r="163" spans="1:65" s="2" customFormat="1" ht="16.5" customHeight="1">
      <c r="A163" s="187"/>
      <c r="B163" s="137"/>
      <c r="C163" s="293" t="s">
        <v>369</v>
      </c>
      <c r="D163" s="293" t="s">
        <v>119</v>
      </c>
      <c r="E163" s="294" t="s">
        <v>406</v>
      </c>
      <c r="F163" s="295" t="s">
        <v>407</v>
      </c>
      <c r="G163" s="296" t="s">
        <v>139</v>
      </c>
      <c r="H163" s="297">
        <v>7</v>
      </c>
      <c r="I163" s="276">
        <v>0</v>
      </c>
      <c r="J163" s="276">
        <f>ROUND(I163*H163,3)</f>
        <v>0</v>
      </c>
      <c r="K163" s="138"/>
      <c r="L163" s="27"/>
      <c r="M163" s="139" t="s">
        <v>1</v>
      </c>
      <c r="N163" s="140" t="s">
        <v>37</v>
      </c>
      <c r="O163" s="141">
        <v>1.333</v>
      </c>
      <c r="P163" s="141">
        <f>O163*H163</f>
        <v>9.3309999999999995</v>
      </c>
      <c r="Q163" s="141">
        <v>1.0500000000000001E-2</v>
      </c>
      <c r="R163" s="141">
        <f>Q163*H163</f>
        <v>7.350000000000001E-2</v>
      </c>
      <c r="S163" s="141">
        <v>0</v>
      </c>
      <c r="T163" s="142">
        <f>S163*H163</f>
        <v>0</v>
      </c>
      <c r="U163" s="187"/>
      <c r="V163" s="187"/>
      <c r="W163" s="187"/>
      <c r="X163" s="187"/>
      <c r="Y163" s="187"/>
      <c r="Z163" s="187"/>
      <c r="AA163" s="187"/>
      <c r="AB163" s="187"/>
      <c r="AC163" s="187"/>
      <c r="AD163" s="187"/>
      <c r="AE163" s="187"/>
      <c r="AR163" s="143" t="s">
        <v>123</v>
      </c>
      <c r="AT163" s="143" t="s">
        <v>119</v>
      </c>
      <c r="AU163" s="143" t="s">
        <v>79</v>
      </c>
      <c r="AY163" s="14" t="s">
        <v>115</v>
      </c>
      <c r="BE163" s="144">
        <f>IF(N163="základná",J163,0)</f>
        <v>0</v>
      </c>
      <c r="BF163" s="144">
        <f>IF(N163="znížená",J163,0)</f>
        <v>0</v>
      </c>
      <c r="BG163" s="144">
        <f>IF(N163="zákl. prenesená",J163,0)</f>
        <v>0</v>
      </c>
      <c r="BH163" s="144">
        <f>IF(N163="zníž. prenesená",J163,0)</f>
        <v>0</v>
      </c>
      <c r="BI163" s="144">
        <f>IF(N163="nulová",J163,0)</f>
        <v>0</v>
      </c>
      <c r="BJ163" s="14" t="s">
        <v>79</v>
      </c>
      <c r="BK163" s="190">
        <f>ROUND(I163*H163,3)</f>
        <v>0</v>
      </c>
      <c r="BL163" s="14" t="s">
        <v>123</v>
      </c>
      <c r="BM163" s="143" t="s">
        <v>408</v>
      </c>
    </row>
    <row r="164" spans="1:65" s="12" customFormat="1" ht="22.9" customHeight="1">
      <c r="B164" s="128"/>
      <c r="C164" s="298"/>
      <c r="D164" s="299" t="s">
        <v>70</v>
      </c>
      <c r="E164" s="300" t="s">
        <v>140</v>
      </c>
      <c r="F164" s="300" t="s">
        <v>166</v>
      </c>
      <c r="G164" s="298"/>
      <c r="H164" s="301"/>
      <c r="I164" s="273"/>
      <c r="J164" s="275">
        <f>BK164</f>
        <v>0</v>
      </c>
      <c r="L164" s="128"/>
      <c r="M164" s="131"/>
      <c r="N164" s="132"/>
      <c r="O164" s="132"/>
      <c r="P164" s="133">
        <f>SUM(P165:P183)</f>
        <v>3405.1805299999996</v>
      </c>
      <c r="Q164" s="132"/>
      <c r="R164" s="133">
        <f>SUM(R165:R183)</f>
        <v>463.4248</v>
      </c>
      <c r="S164" s="132"/>
      <c r="T164" s="134">
        <f>SUM(T165:T183)</f>
        <v>0</v>
      </c>
      <c r="AR164" s="129" t="s">
        <v>77</v>
      </c>
      <c r="AT164" s="135" t="s">
        <v>70</v>
      </c>
      <c r="AU164" s="135" t="s">
        <v>77</v>
      </c>
      <c r="AY164" s="129" t="s">
        <v>115</v>
      </c>
      <c r="BK164" s="189">
        <f>SUM(BK165:BK183)</f>
        <v>0</v>
      </c>
    </row>
    <row r="165" spans="1:65" s="2" customFormat="1" ht="24.2" customHeight="1">
      <c r="A165" s="187"/>
      <c r="B165" s="137"/>
      <c r="C165" s="293" t="s">
        <v>409</v>
      </c>
      <c r="D165" s="293" t="s">
        <v>119</v>
      </c>
      <c r="E165" s="294" t="s">
        <v>410</v>
      </c>
      <c r="F165" s="295" t="s">
        <v>411</v>
      </c>
      <c r="G165" s="296" t="s">
        <v>154</v>
      </c>
      <c r="H165" s="297">
        <v>110</v>
      </c>
      <c r="I165" s="276">
        <v>0</v>
      </c>
      <c r="J165" s="276">
        <f t="shared" ref="J165:J183" si="10">ROUND(I165*H165,3)</f>
        <v>0</v>
      </c>
      <c r="K165" s="138"/>
      <c r="L165" s="27"/>
      <c r="M165" s="139" t="s">
        <v>1</v>
      </c>
      <c r="N165" s="140" t="s">
        <v>37</v>
      </c>
      <c r="O165" s="141">
        <v>0.06</v>
      </c>
      <c r="P165" s="141">
        <f t="shared" ref="P165:P183" si="11">O165*H165</f>
        <v>6.6</v>
      </c>
      <c r="Q165" s="141">
        <v>0</v>
      </c>
      <c r="R165" s="141">
        <f t="shared" ref="R165:R183" si="12">Q165*H165</f>
        <v>0</v>
      </c>
      <c r="S165" s="141">
        <v>0</v>
      </c>
      <c r="T165" s="142">
        <f t="shared" ref="T165:T183" si="13">S165*H165</f>
        <v>0</v>
      </c>
      <c r="U165" s="187"/>
      <c r="V165" s="187"/>
      <c r="W165" s="187"/>
      <c r="X165" s="187"/>
      <c r="Y165" s="187"/>
      <c r="Z165" s="187"/>
      <c r="AA165" s="187"/>
      <c r="AB165" s="187"/>
      <c r="AC165" s="187"/>
      <c r="AD165" s="187"/>
      <c r="AE165" s="187"/>
      <c r="AR165" s="143" t="s">
        <v>123</v>
      </c>
      <c r="AT165" s="143" t="s">
        <v>119</v>
      </c>
      <c r="AU165" s="143" t="s">
        <v>79</v>
      </c>
      <c r="AY165" s="14" t="s">
        <v>115</v>
      </c>
      <c r="BE165" s="144">
        <f t="shared" ref="BE165:BE183" si="14">IF(N165="základná",J165,0)</f>
        <v>0</v>
      </c>
      <c r="BF165" s="144">
        <f t="shared" ref="BF165:BF183" si="15">IF(N165="znížená",J165,0)</f>
        <v>0</v>
      </c>
      <c r="BG165" s="144">
        <f t="shared" ref="BG165:BG183" si="16">IF(N165="zákl. prenesená",J165,0)</f>
        <v>0</v>
      </c>
      <c r="BH165" s="144">
        <f t="shared" ref="BH165:BH183" si="17">IF(N165="zníž. prenesená",J165,0)</f>
        <v>0</v>
      </c>
      <c r="BI165" s="144">
        <f t="shared" ref="BI165:BI183" si="18">IF(N165="nulová",J165,0)</f>
        <v>0</v>
      </c>
      <c r="BJ165" s="14" t="s">
        <v>79</v>
      </c>
      <c r="BK165" s="190">
        <f t="shared" ref="BK165:BK183" si="19">ROUND(I165*H165,3)</f>
        <v>0</v>
      </c>
      <c r="BL165" s="14" t="s">
        <v>123</v>
      </c>
      <c r="BM165" s="143" t="s">
        <v>412</v>
      </c>
    </row>
    <row r="166" spans="1:65" s="2" customFormat="1" ht="24.2" customHeight="1">
      <c r="A166" s="187"/>
      <c r="B166" s="137"/>
      <c r="C166" s="302" t="s">
        <v>413</v>
      </c>
      <c r="D166" s="302" t="s">
        <v>171</v>
      </c>
      <c r="E166" s="303" t="s">
        <v>172</v>
      </c>
      <c r="F166" s="304" t="s">
        <v>232</v>
      </c>
      <c r="G166" s="305" t="s">
        <v>154</v>
      </c>
      <c r="H166" s="306">
        <v>3300</v>
      </c>
      <c r="I166" s="277">
        <v>0</v>
      </c>
      <c r="J166" s="277">
        <f t="shared" si="10"/>
        <v>0</v>
      </c>
      <c r="K166" s="145"/>
      <c r="L166" s="191"/>
      <c r="M166" s="146" t="s">
        <v>1</v>
      </c>
      <c r="N166" s="147" t="s">
        <v>37</v>
      </c>
      <c r="O166" s="141">
        <v>0</v>
      </c>
      <c r="P166" s="141">
        <f t="shared" si="11"/>
        <v>0</v>
      </c>
      <c r="Q166" s="141">
        <v>1.14E-2</v>
      </c>
      <c r="R166" s="141">
        <f t="shared" si="12"/>
        <v>37.620000000000005</v>
      </c>
      <c r="S166" s="141">
        <v>0</v>
      </c>
      <c r="T166" s="142">
        <f t="shared" si="13"/>
        <v>0</v>
      </c>
      <c r="U166" s="187"/>
      <c r="V166" s="187"/>
      <c r="W166" s="187"/>
      <c r="X166" s="187"/>
      <c r="Y166" s="187"/>
      <c r="Z166" s="187"/>
      <c r="AA166" s="187"/>
      <c r="AB166" s="187"/>
      <c r="AC166" s="187"/>
      <c r="AD166" s="187"/>
      <c r="AE166" s="187"/>
      <c r="AR166" s="143" t="s">
        <v>137</v>
      </c>
      <c r="AT166" s="143" t="s">
        <v>171</v>
      </c>
      <c r="AU166" s="143" t="s">
        <v>79</v>
      </c>
      <c r="AY166" s="14" t="s">
        <v>115</v>
      </c>
      <c r="BE166" s="144">
        <f t="shared" si="14"/>
        <v>0</v>
      </c>
      <c r="BF166" s="144">
        <f t="shared" si="15"/>
        <v>0</v>
      </c>
      <c r="BG166" s="144">
        <f t="shared" si="16"/>
        <v>0</v>
      </c>
      <c r="BH166" s="144">
        <f t="shared" si="17"/>
        <v>0</v>
      </c>
      <c r="BI166" s="144">
        <f t="shared" si="18"/>
        <v>0</v>
      </c>
      <c r="BJ166" s="14" t="s">
        <v>79</v>
      </c>
      <c r="BK166" s="190">
        <f t="shared" si="19"/>
        <v>0</v>
      </c>
      <c r="BL166" s="14" t="s">
        <v>123</v>
      </c>
      <c r="BM166" s="143" t="s">
        <v>414</v>
      </c>
    </row>
    <row r="167" spans="1:65" s="2" customFormat="1" ht="24.2" customHeight="1">
      <c r="A167" s="187"/>
      <c r="B167" s="137"/>
      <c r="C167" s="293" t="s">
        <v>415</v>
      </c>
      <c r="D167" s="293" t="s">
        <v>119</v>
      </c>
      <c r="E167" s="294" t="s">
        <v>169</v>
      </c>
      <c r="F167" s="295" t="s">
        <v>170</v>
      </c>
      <c r="G167" s="296" t="s">
        <v>154</v>
      </c>
      <c r="H167" s="297">
        <v>110</v>
      </c>
      <c r="I167" s="276">
        <v>0</v>
      </c>
      <c r="J167" s="276">
        <f t="shared" si="10"/>
        <v>0</v>
      </c>
      <c r="K167" s="138"/>
      <c r="L167" s="27"/>
      <c r="M167" s="139" t="s">
        <v>1</v>
      </c>
      <c r="N167" s="140" t="s">
        <v>37</v>
      </c>
      <c r="O167" s="141">
        <v>0.11600000000000001</v>
      </c>
      <c r="P167" s="141">
        <f t="shared" si="11"/>
        <v>12.76</v>
      </c>
      <c r="Q167" s="141">
        <v>0</v>
      </c>
      <c r="R167" s="141">
        <f t="shared" si="12"/>
        <v>0</v>
      </c>
      <c r="S167" s="141">
        <v>0</v>
      </c>
      <c r="T167" s="142">
        <f t="shared" si="13"/>
        <v>0</v>
      </c>
      <c r="U167" s="187"/>
      <c r="V167" s="187"/>
      <c r="W167" s="187"/>
      <c r="X167" s="187"/>
      <c r="Y167" s="187"/>
      <c r="Z167" s="187"/>
      <c r="AA167" s="187"/>
      <c r="AB167" s="187"/>
      <c r="AC167" s="187"/>
      <c r="AD167" s="187"/>
      <c r="AE167" s="187"/>
      <c r="AR167" s="143" t="s">
        <v>123</v>
      </c>
      <c r="AT167" s="143" t="s">
        <v>119</v>
      </c>
      <c r="AU167" s="143" t="s">
        <v>79</v>
      </c>
      <c r="AY167" s="14" t="s">
        <v>115</v>
      </c>
      <c r="BE167" s="144">
        <f t="shared" si="14"/>
        <v>0</v>
      </c>
      <c r="BF167" s="144">
        <f t="shared" si="15"/>
        <v>0</v>
      </c>
      <c r="BG167" s="144">
        <f t="shared" si="16"/>
        <v>0</v>
      </c>
      <c r="BH167" s="144">
        <f t="shared" si="17"/>
        <v>0</v>
      </c>
      <c r="BI167" s="144">
        <f t="shared" si="18"/>
        <v>0</v>
      </c>
      <c r="BJ167" s="14" t="s">
        <v>79</v>
      </c>
      <c r="BK167" s="190">
        <f t="shared" si="19"/>
        <v>0</v>
      </c>
      <c r="BL167" s="14" t="s">
        <v>123</v>
      </c>
      <c r="BM167" s="143" t="s">
        <v>416</v>
      </c>
    </row>
    <row r="168" spans="1:65" s="2" customFormat="1" ht="33" customHeight="1">
      <c r="A168" s="187"/>
      <c r="B168" s="137"/>
      <c r="C168" s="293" t="s">
        <v>417</v>
      </c>
      <c r="D168" s="293" t="s">
        <v>119</v>
      </c>
      <c r="E168" s="294" t="s">
        <v>233</v>
      </c>
      <c r="F168" s="295" t="s">
        <v>234</v>
      </c>
      <c r="G168" s="296" t="s">
        <v>139</v>
      </c>
      <c r="H168" s="297">
        <v>620</v>
      </c>
      <c r="I168" s="276">
        <v>0</v>
      </c>
      <c r="J168" s="276">
        <f t="shared" si="10"/>
        <v>0</v>
      </c>
      <c r="K168" s="138"/>
      <c r="L168" s="27"/>
      <c r="M168" s="139" t="s">
        <v>1</v>
      </c>
      <c r="N168" s="140" t="s">
        <v>37</v>
      </c>
      <c r="O168" s="141">
        <v>0.29199999999999998</v>
      </c>
      <c r="P168" s="141">
        <f t="shared" si="11"/>
        <v>181.04</v>
      </c>
      <c r="Q168" s="141">
        <v>0.16503999999999999</v>
      </c>
      <c r="R168" s="141">
        <f t="shared" si="12"/>
        <v>102.3248</v>
      </c>
      <c r="S168" s="141">
        <v>0</v>
      </c>
      <c r="T168" s="142">
        <f t="shared" si="13"/>
        <v>0</v>
      </c>
      <c r="U168" s="187"/>
      <c r="V168" s="187"/>
      <c r="W168" s="187"/>
      <c r="X168" s="187"/>
      <c r="Y168" s="187"/>
      <c r="Z168" s="187"/>
      <c r="AA168" s="187"/>
      <c r="AB168" s="187"/>
      <c r="AC168" s="187"/>
      <c r="AD168" s="187"/>
      <c r="AE168" s="187"/>
      <c r="AR168" s="143" t="s">
        <v>123</v>
      </c>
      <c r="AT168" s="143" t="s">
        <v>119</v>
      </c>
      <c r="AU168" s="143" t="s">
        <v>79</v>
      </c>
      <c r="AY168" s="14" t="s">
        <v>115</v>
      </c>
      <c r="BE168" s="144">
        <f t="shared" si="14"/>
        <v>0</v>
      </c>
      <c r="BF168" s="144">
        <f t="shared" si="15"/>
        <v>0</v>
      </c>
      <c r="BG168" s="144">
        <f t="shared" si="16"/>
        <v>0</v>
      </c>
      <c r="BH168" s="144">
        <f t="shared" si="17"/>
        <v>0</v>
      </c>
      <c r="BI168" s="144">
        <f t="shared" si="18"/>
        <v>0</v>
      </c>
      <c r="BJ168" s="14" t="s">
        <v>79</v>
      </c>
      <c r="BK168" s="190">
        <f t="shared" si="19"/>
        <v>0</v>
      </c>
      <c r="BL168" s="14" t="s">
        <v>123</v>
      </c>
      <c r="BM168" s="143" t="s">
        <v>418</v>
      </c>
    </row>
    <row r="169" spans="1:65" s="2" customFormat="1" ht="24.2" customHeight="1">
      <c r="A169" s="187"/>
      <c r="B169" s="137"/>
      <c r="C169" s="302" t="s">
        <v>419</v>
      </c>
      <c r="D169" s="302" t="s">
        <v>171</v>
      </c>
      <c r="E169" s="303" t="s">
        <v>235</v>
      </c>
      <c r="F169" s="304" t="s">
        <v>236</v>
      </c>
      <c r="G169" s="305" t="s">
        <v>139</v>
      </c>
      <c r="H169" s="306">
        <v>626.20000000000005</v>
      </c>
      <c r="I169" s="277">
        <v>0</v>
      </c>
      <c r="J169" s="277">
        <f t="shared" si="10"/>
        <v>0</v>
      </c>
      <c r="K169" s="145"/>
      <c r="L169" s="191"/>
      <c r="M169" s="146" t="s">
        <v>1</v>
      </c>
      <c r="N169" s="147" t="s">
        <v>37</v>
      </c>
      <c r="O169" s="141">
        <v>0</v>
      </c>
      <c r="P169" s="141">
        <f t="shared" si="11"/>
        <v>0</v>
      </c>
      <c r="Q169" s="141">
        <v>0.2</v>
      </c>
      <c r="R169" s="141">
        <f t="shared" si="12"/>
        <v>125.24000000000001</v>
      </c>
      <c r="S169" s="141">
        <v>0</v>
      </c>
      <c r="T169" s="142">
        <f t="shared" si="13"/>
        <v>0</v>
      </c>
      <c r="U169" s="187"/>
      <c r="V169" s="187"/>
      <c r="W169" s="187"/>
      <c r="X169" s="187"/>
      <c r="Y169" s="187"/>
      <c r="Z169" s="187"/>
      <c r="AA169" s="187"/>
      <c r="AB169" s="187"/>
      <c r="AC169" s="187"/>
      <c r="AD169" s="187"/>
      <c r="AE169" s="187"/>
      <c r="AR169" s="143" t="s">
        <v>137</v>
      </c>
      <c r="AT169" s="143" t="s">
        <v>171</v>
      </c>
      <c r="AU169" s="143" t="s">
        <v>79</v>
      </c>
      <c r="AY169" s="14" t="s">
        <v>115</v>
      </c>
      <c r="BE169" s="144">
        <f t="shared" si="14"/>
        <v>0</v>
      </c>
      <c r="BF169" s="144">
        <f t="shared" si="15"/>
        <v>0</v>
      </c>
      <c r="BG169" s="144">
        <f t="shared" si="16"/>
        <v>0</v>
      </c>
      <c r="BH169" s="144">
        <f t="shared" si="17"/>
        <v>0</v>
      </c>
      <c r="BI169" s="144">
        <f t="shared" si="18"/>
        <v>0</v>
      </c>
      <c r="BJ169" s="14" t="s">
        <v>79</v>
      </c>
      <c r="BK169" s="190">
        <f t="shared" si="19"/>
        <v>0</v>
      </c>
      <c r="BL169" s="14" t="s">
        <v>123</v>
      </c>
      <c r="BM169" s="143" t="s">
        <v>420</v>
      </c>
    </row>
    <row r="170" spans="1:65" s="2" customFormat="1" ht="33" customHeight="1">
      <c r="A170" s="187"/>
      <c r="B170" s="137"/>
      <c r="C170" s="293" t="s">
        <v>421</v>
      </c>
      <c r="D170" s="293" t="s">
        <v>119</v>
      </c>
      <c r="E170" s="294" t="s">
        <v>237</v>
      </c>
      <c r="F170" s="295" t="s">
        <v>238</v>
      </c>
      <c r="G170" s="296" t="s">
        <v>139</v>
      </c>
      <c r="H170" s="297">
        <v>500</v>
      </c>
      <c r="I170" s="276">
        <v>0</v>
      </c>
      <c r="J170" s="276">
        <f t="shared" si="10"/>
        <v>0</v>
      </c>
      <c r="K170" s="138"/>
      <c r="L170" s="27"/>
      <c r="M170" s="139" t="s">
        <v>1</v>
      </c>
      <c r="N170" s="140" t="s">
        <v>37</v>
      </c>
      <c r="O170" s="141">
        <v>0.25700000000000001</v>
      </c>
      <c r="P170" s="141">
        <f t="shared" si="11"/>
        <v>128.5</v>
      </c>
      <c r="Q170" s="141">
        <v>4.8000000000000001E-4</v>
      </c>
      <c r="R170" s="141">
        <f t="shared" si="12"/>
        <v>0.24000000000000002</v>
      </c>
      <c r="S170" s="141">
        <v>0</v>
      </c>
      <c r="T170" s="142">
        <f t="shared" si="13"/>
        <v>0</v>
      </c>
      <c r="U170" s="187"/>
      <c r="V170" s="187"/>
      <c r="W170" s="187"/>
      <c r="X170" s="187"/>
      <c r="Y170" s="187"/>
      <c r="Z170" s="187"/>
      <c r="AA170" s="187"/>
      <c r="AB170" s="187"/>
      <c r="AC170" s="187"/>
      <c r="AD170" s="187"/>
      <c r="AE170" s="187"/>
      <c r="AR170" s="143" t="s">
        <v>123</v>
      </c>
      <c r="AT170" s="143" t="s">
        <v>119</v>
      </c>
      <c r="AU170" s="143" t="s">
        <v>79</v>
      </c>
      <c r="AY170" s="14" t="s">
        <v>115</v>
      </c>
      <c r="BE170" s="144">
        <f t="shared" si="14"/>
        <v>0</v>
      </c>
      <c r="BF170" s="144">
        <f t="shared" si="15"/>
        <v>0</v>
      </c>
      <c r="BG170" s="144">
        <f t="shared" si="16"/>
        <v>0</v>
      </c>
      <c r="BH170" s="144">
        <f t="shared" si="17"/>
        <v>0</v>
      </c>
      <c r="BI170" s="144">
        <f t="shared" si="18"/>
        <v>0</v>
      </c>
      <c r="BJ170" s="14" t="s">
        <v>79</v>
      </c>
      <c r="BK170" s="190">
        <f t="shared" si="19"/>
        <v>0</v>
      </c>
      <c r="BL170" s="14" t="s">
        <v>123</v>
      </c>
      <c r="BM170" s="143" t="s">
        <v>422</v>
      </c>
    </row>
    <row r="171" spans="1:65" s="2" customFormat="1" ht="21.75" customHeight="1">
      <c r="A171" s="187"/>
      <c r="B171" s="137"/>
      <c r="C171" s="293" t="s">
        <v>423</v>
      </c>
      <c r="D171" s="293" t="s">
        <v>119</v>
      </c>
      <c r="E171" s="294" t="s">
        <v>239</v>
      </c>
      <c r="F171" s="295" t="s">
        <v>240</v>
      </c>
      <c r="G171" s="296" t="s">
        <v>132</v>
      </c>
      <c r="H171" s="297">
        <v>110</v>
      </c>
      <c r="I171" s="276">
        <v>0</v>
      </c>
      <c r="J171" s="276">
        <f t="shared" si="10"/>
        <v>0</v>
      </c>
      <c r="K171" s="138"/>
      <c r="L171" s="27"/>
      <c r="M171" s="139" t="s">
        <v>1</v>
      </c>
      <c r="N171" s="140" t="s">
        <v>37</v>
      </c>
      <c r="O171" s="141">
        <v>1.133</v>
      </c>
      <c r="P171" s="141">
        <f t="shared" si="11"/>
        <v>124.63</v>
      </c>
      <c r="Q171" s="141">
        <v>1.8</v>
      </c>
      <c r="R171" s="141">
        <f t="shared" si="12"/>
        <v>198</v>
      </c>
      <c r="S171" s="141">
        <v>0</v>
      </c>
      <c r="T171" s="142">
        <f t="shared" si="13"/>
        <v>0</v>
      </c>
      <c r="U171" s="187"/>
      <c r="V171" s="187"/>
      <c r="W171" s="187"/>
      <c r="X171" s="187"/>
      <c r="Y171" s="187"/>
      <c r="Z171" s="187"/>
      <c r="AA171" s="187"/>
      <c r="AB171" s="187"/>
      <c r="AC171" s="187"/>
      <c r="AD171" s="187"/>
      <c r="AE171" s="187"/>
      <c r="AR171" s="143" t="s">
        <v>123</v>
      </c>
      <c r="AT171" s="143" t="s">
        <v>119</v>
      </c>
      <c r="AU171" s="143" t="s">
        <v>79</v>
      </c>
      <c r="AY171" s="14" t="s">
        <v>115</v>
      </c>
      <c r="BE171" s="144">
        <f t="shared" si="14"/>
        <v>0</v>
      </c>
      <c r="BF171" s="144">
        <f t="shared" si="15"/>
        <v>0</v>
      </c>
      <c r="BG171" s="144">
        <f t="shared" si="16"/>
        <v>0</v>
      </c>
      <c r="BH171" s="144">
        <f t="shared" si="17"/>
        <v>0</v>
      </c>
      <c r="BI171" s="144">
        <f t="shared" si="18"/>
        <v>0</v>
      </c>
      <c r="BJ171" s="14" t="s">
        <v>79</v>
      </c>
      <c r="BK171" s="190">
        <f t="shared" si="19"/>
        <v>0</v>
      </c>
      <c r="BL171" s="14" t="s">
        <v>123</v>
      </c>
      <c r="BM171" s="143" t="s">
        <v>424</v>
      </c>
    </row>
    <row r="172" spans="1:65" s="2" customFormat="1" ht="16.5" customHeight="1">
      <c r="A172" s="187"/>
      <c r="B172" s="137"/>
      <c r="C172" s="293" t="s">
        <v>425</v>
      </c>
      <c r="D172" s="293" t="s">
        <v>119</v>
      </c>
      <c r="E172" s="294" t="s">
        <v>426</v>
      </c>
      <c r="F172" s="295" t="s">
        <v>427</v>
      </c>
      <c r="G172" s="296" t="s">
        <v>146</v>
      </c>
      <c r="H172" s="297">
        <v>501.65</v>
      </c>
      <c r="I172" s="276">
        <v>0</v>
      </c>
      <c r="J172" s="276">
        <f t="shared" si="10"/>
        <v>0</v>
      </c>
      <c r="K172" s="138"/>
      <c r="L172" s="27"/>
      <c r="M172" s="139" t="s">
        <v>1</v>
      </c>
      <c r="N172" s="140" t="s">
        <v>37</v>
      </c>
      <c r="O172" s="141">
        <v>3.1E-2</v>
      </c>
      <c r="P172" s="141">
        <f t="shared" si="11"/>
        <v>15.55115</v>
      </c>
      <c r="Q172" s="141">
        <v>0</v>
      </c>
      <c r="R172" s="141">
        <f t="shared" si="12"/>
        <v>0</v>
      </c>
      <c r="S172" s="141">
        <v>0</v>
      </c>
      <c r="T172" s="142">
        <f t="shared" si="13"/>
        <v>0</v>
      </c>
      <c r="U172" s="187"/>
      <c r="V172" s="187"/>
      <c r="W172" s="187"/>
      <c r="X172" s="187"/>
      <c r="Y172" s="187"/>
      <c r="Z172" s="187"/>
      <c r="AA172" s="187"/>
      <c r="AB172" s="187"/>
      <c r="AC172" s="187"/>
      <c r="AD172" s="187"/>
      <c r="AE172" s="187"/>
      <c r="AR172" s="143" t="s">
        <v>123</v>
      </c>
      <c r="AT172" s="143" t="s">
        <v>119</v>
      </c>
      <c r="AU172" s="143" t="s">
        <v>79</v>
      </c>
      <c r="AY172" s="14" t="s">
        <v>115</v>
      </c>
      <c r="BE172" s="144">
        <f t="shared" si="14"/>
        <v>0</v>
      </c>
      <c r="BF172" s="144">
        <f t="shared" si="15"/>
        <v>0</v>
      </c>
      <c r="BG172" s="144">
        <f t="shared" si="16"/>
        <v>0</v>
      </c>
      <c r="BH172" s="144">
        <f t="shared" si="17"/>
        <v>0</v>
      </c>
      <c r="BI172" s="144">
        <f t="shared" si="18"/>
        <v>0</v>
      </c>
      <c r="BJ172" s="14" t="s">
        <v>79</v>
      </c>
      <c r="BK172" s="190">
        <f t="shared" si="19"/>
        <v>0</v>
      </c>
      <c r="BL172" s="14" t="s">
        <v>123</v>
      </c>
      <c r="BM172" s="143" t="s">
        <v>428</v>
      </c>
    </row>
    <row r="173" spans="1:65" s="2" customFormat="1" ht="21.75" customHeight="1">
      <c r="A173" s="187"/>
      <c r="B173" s="137"/>
      <c r="C173" s="293" t="s">
        <v>429</v>
      </c>
      <c r="D173" s="293" t="s">
        <v>119</v>
      </c>
      <c r="E173" s="294" t="s">
        <v>241</v>
      </c>
      <c r="F173" s="295" t="s">
        <v>242</v>
      </c>
      <c r="G173" s="296" t="s">
        <v>146</v>
      </c>
      <c r="H173" s="297">
        <v>501.65</v>
      </c>
      <c r="I173" s="276">
        <v>0</v>
      </c>
      <c r="J173" s="276">
        <f t="shared" si="10"/>
        <v>0</v>
      </c>
      <c r="K173" s="138"/>
      <c r="L173" s="27"/>
      <c r="M173" s="139" t="s">
        <v>1</v>
      </c>
      <c r="N173" s="140" t="s">
        <v>37</v>
      </c>
      <c r="O173" s="141">
        <v>1.1759999999999999</v>
      </c>
      <c r="P173" s="141">
        <f t="shared" si="11"/>
        <v>589.94039999999995</v>
      </c>
      <c r="Q173" s="141">
        <v>0</v>
      </c>
      <c r="R173" s="141">
        <f t="shared" si="12"/>
        <v>0</v>
      </c>
      <c r="S173" s="141">
        <v>0</v>
      </c>
      <c r="T173" s="142">
        <f t="shared" si="13"/>
        <v>0</v>
      </c>
      <c r="U173" s="187"/>
      <c r="V173" s="187"/>
      <c r="W173" s="187"/>
      <c r="X173" s="187"/>
      <c r="Y173" s="187"/>
      <c r="Z173" s="187"/>
      <c r="AA173" s="187"/>
      <c r="AB173" s="187"/>
      <c r="AC173" s="187"/>
      <c r="AD173" s="187"/>
      <c r="AE173" s="187"/>
      <c r="AR173" s="143" t="s">
        <v>123</v>
      </c>
      <c r="AT173" s="143" t="s">
        <v>119</v>
      </c>
      <c r="AU173" s="143" t="s">
        <v>79</v>
      </c>
      <c r="AY173" s="14" t="s">
        <v>115</v>
      </c>
      <c r="BE173" s="144">
        <f t="shared" si="14"/>
        <v>0</v>
      </c>
      <c r="BF173" s="144">
        <f t="shared" si="15"/>
        <v>0</v>
      </c>
      <c r="BG173" s="144">
        <f t="shared" si="16"/>
        <v>0</v>
      </c>
      <c r="BH173" s="144">
        <f t="shared" si="17"/>
        <v>0</v>
      </c>
      <c r="BI173" s="144">
        <f t="shared" si="18"/>
        <v>0</v>
      </c>
      <c r="BJ173" s="14" t="s">
        <v>79</v>
      </c>
      <c r="BK173" s="190">
        <f t="shared" si="19"/>
        <v>0</v>
      </c>
      <c r="BL173" s="14" t="s">
        <v>123</v>
      </c>
      <c r="BM173" s="143" t="s">
        <v>430</v>
      </c>
    </row>
    <row r="174" spans="1:65" s="2" customFormat="1" ht="33" customHeight="1">
      <c r="A174" s="187"/>
      <c r="B174" s="137"/>
      <c r="C174" s="293" t="s">
        <v>431</v>
      </c>
      <c r="D174" s="293" t="s">
        <v>119</v>
      </c>
      <c r="E174" s="294" t="s">
        <v>243</v>
      </c>
      <c r="F174" s="295" t="s">
        <v>244</v>
      </c>
      <c r="G174" s="296" t="s">
        <v>146</v>
      </c>
      <c r="H174" s="297">
        <v>7524.75</v>
      </c>
      <c r="I174" s="276">
        <v>0</v>
      </c>
      <c r="J174" s="276">
        <f t="shared" si="10"/>
        <v>0</v>
      </c>
      <c r="K174" s="138"/>
      <c r="L174" s="27"/>
      <c r="M174" s="139" t="s">
        <v>1</v>
      </c>
      <c r="N174" s="140" t="s">
        <v>37</v>
      </c>
      <c r="O174" s="141">
        <v>1.2999999999999999E-2</v>
      </c>
      <c r="P174" s="141">
        <f t="shared" si="11"/>
        <v>97.821749999999994</v>
      </c>
      <c r="Q174" s="141">
        <v>0</v>
      </c>
      <c r="R174" s="141">
        <f t="shared" si="12"/>
        <v>0</v>
      </c>
      <c r="S174" s="141">
        <v>0</v>
      </c>
      <c r="T174" s="142">
        <f t="shared" si="13"/>
        <v>0</v>
      </c>
      <c r="U174" s="187"/>
      <c r="V174" s="187"/>
      <c r="W174" s="187"/>
      <c r="X174" s="187"/>
      <c r="Y174" s="187"/>
      <c r="Z174" s="187"/>
      <c r="AA174" s="187"/>
      <c r="AB174" s="187"/>
      <c r="AC174" s="187"/>
      <c r="AD174" s="187"/>
      <c r="AE174" s="187"/>
      <c r="AR174" s="143" t="s">
        <v>123</v>
      </c>
      <c r="AT174" s="143" t="s">
        <v>119</v>
      </c>
      <c r="AU174" s="143" t="s">
        <v>79</v>
      </c>
      <c r="AY174" s="14" t="s">
        <v>115</v>
      </c>
      <c r="BE174" s="144">
        <f t="shared" si="14"/>
        <v>0</v>
      </c>
      <c r="BF174" s="144">
        <f t="shared" si="15"/>
        <v>0</v>
      </c>
      <c r="BG174" s="144">
        <f t="shared" si="16"/>
        <v>0</v>
      </c>
      <c r="BH174" s="144">
        <f t="shared" si="17"/>
        <v>0</v>
      </c>
      <c r="BI174" s="144">
        <f t="shared" si="18"/>
        <v>0</v>
      </c>
      <c r="BJ174" s="14" t="s">
        <v>79</v>
      </c>
      <c r="BK174" s="190">
        <f t="shared" si="19"/>
        <v>0</v>
      </c>
      <c r="BL174" s="14" t="s">
        <v>123</v>
      </c>
      <c r="BM174" s="143" t="s">
        <v>432</v>
      </c>
    </row>
    <row r="175" spans="1:65" s="2" customFormat="1" ht="16.5" customHeight="1">
      <c r="A175" s="187"/>
      <c r="B175" s="137"/>
      <c r="C175" s="293" t="s">
        <v>433</v>
      </c>
      <c r="D175" s="293" t="s">
        <v>119</v>
      </c>
      <c r="E175" s="294" t="s">
        <v>434</v>
      </c>
      <c r="F175" s="295" t="s">
        <v>359</v>
      </c>
      <c r="G175" s="296" t="s">
        <v>146</v>
      </c>
      <c r="H175" s="297">
        <v>683.09699999999998</v>
      </c>
      <c r="I175" s="276">
        <v>0</v>
      </c>
      <c r="J175" s="276">
        <f t="shared" si="10"/>
        <v>0</v>
      </c>
      <c r="K175" s="138"/>
      <c r="L175" s="27"/>
      <c r="M175" s="139" t="s">
        <v>1</v>
      </c>
      <c r="N175" s="140" t="s">
        <v>37</v>
      </c>
      <c r="O175" s="141">
        <v>0.14899999999999999</v>
      </c>
      <c r="P175" s="141">
        <f t="shared" si="11"/>
        <v>101.781453</v>
      </c>
      <c r="Q175" s="141">
        <v>0</v>
      </c>
      <c r="R175" s="141">
        <f t="shared" si="12"/>
        <v>0</v>
      </c>
      <c r="S175" s="141">
        <v>0</v>
      </c>
      <c r="T175" s="142">
        <f t="shared" si="13"/>
        <v>0</v>
      </c>
      <c r="U175" s="187"/>
      <c r="V175" s="187"/>
      <c r="W175" s="187"/>
      <c r="X175" s="187"/>
      <c r="Y175" s="187"/>
      <c r="Z175" s="187"/>
      <c r="AA175" s="187"/>
      <c r="AB175" s="187"/>
      <c r="AC175" s="187"/>
      <c r="AD175" s="187"/>
      <c r="AE175" s="187"/>
      <c r="AR175" s="143" t="s">
        <v>123</v>
      </c>
      <c r="AT175" s="143" t="s">
        <v>119</v>
      </c>
      <c r="AU175" s="143" t="s">
        <v>79</v>
      </c>
      <c r="AY175" s="14" t="s">
        <v>115</v>
      </c>
      <c r="BE175" s="144">
        <f t="shared" si="14"/>
        <v>0</v>
      </c>
      <c r="BF175" s="144">
        <f t="shared" si="15"/>
        <v>0</v>
      </c>
      <c r="BG175" s="144">
        <f t="shared" si="16"/>
        <v>0</v>
      </c>
      <c r="BH175" s="144">
        <f t="shared" si="17"/>
        <v>0</v>
      </c>
      <c r="BI175" s="144">
        <f t="shared" si="18"/>
        <v>0</v>
      </c>
      <c r="BJ175" s="14" t="s">
        <v>79</v>
      </c>
      <c r="BK175" s="190">
        <f t="shared" si="19"/>
        <v>0</v>
      </c>
      <c r="BL175" s="14" t="s">
        <v>123</v>
      </c>
      <c r="BM175" s="143" t="s">
        <v>435</v>
      </c>
    </row>
    <row r="176" spans="1:65" s="2" customFormat="1" ht="16.5" customHeight="1">
      <c r="A176" s="187"/>
      <c r="B176" s="137"/>
      <c r="C176" s="293" t="s">
        <v>436</v>
      </c>
      <c r="D176" s="293" t="s">
        <v>119</v>
      </c>
      <c r="E176" s="294" t="s">
        <v>356</v>
      </c>
      <c r="F176" s="295" t="s">
        <v>357</v>
      </c>
      <c r="G176" s="296" t="s">
        <v>146</v>
      </c>
      <c r="H176" s="297">
        <v>4.34</v>
      </c>
      <c r="I176" s="276">
        <v>0</v>
      </c>
      <c r="J176" s="276">
        <f t="shared" si="10"/>
        <v>0</v>
      </c>
      <c r="K176" s="138"/>
      <c r="L176" s="27"/>
      <c r="M176" s="139" t="s">
        <v>1</v>
      </c>
      <c r="N176" s="140" t="s">
        <v>37</v>
      </c>
      <c r="O176" s="141">
        <v>0.749</v>
      </c>
      <c r="P176" s="141">
        <f t="shared" si="11"/>
        <v>3.2506599999999999</v>
      </c>
      <c r="Q176" s="141">
        <v>0</v>
      </c>
      <c r="R176" s="141">
        <f t="shared" si="12"/>
        <v>0</v>
      </c>
      <c r="S176" s="141">
        <v>0</v>
      </c>
      <c r="T176" s="142">
        <f t="shared" si="13"/>
        <v>0</v>
      </c>
      <c r="U176" s="187"/>
      <c r="V176" s="187"/>
      <c r="W176" s="187"/>
      <c r="X176" s="187"/>
      <c r="Y176" s="187"/>
      <c r="Z176" s="187"/>
      <c r="AA176" s="187"/>
      <c r="AB176" s="187"/>
      <c r="AC176" s="187"/>
      <c r="AD176" s="187"/>
      <c r="AE176" s="187"/>
      <c r="AR176" s="143" t="s">
        <v>123</v>
      </c>
      <c r="AT176" s="143" t="s">
        <v>119</v>
      </c>
      <c r="AU176" s="143" t="s">
        <v>79</v>
      </c>
      <c r="AY176" s="14" t="s">
        <v>115</v>
      </c>
      <c r="BE176" s="144">
        <f t="shared" si="14"/>
        <v>0</v>
      </c>
      <c r="BF176" s="144">
        <f t="shared" si="15"/>
        <v>0</v>
      </c>
      <c r="BG176" s="144">
        <f t="shared" si="16"/>
        <v>0</v>
      </c>
      <c r="BH176" s="144">
        <f t="shared" si="17"/>
        <v>0</v>
      </c>
      <c r="BI176" s="144">
        <f t="shared" si="18"/>
        <v>0</v>
      </c>
      <c r="BJ176" s="14" t="s">
        <v>79</v>
      </c>
      <c r="BK176" s="190">
        <f t="shared" si="19"/>
        <v>0</v>
      </c>
      <c r="BL176" s="14" t="s">
        <v>123</v>
      </c>
      <c r="BM176" s="143" t="s">
        <v>437</v>
      </c>
    </row>
    <row r="177" spans="1:65" s="2" customFormat="1" ht="16.5" customHeight="1">
      <c r="A177" s="187"/>
      <c r="B177" s="137"/>
      <c r="C177" s="293" t="s">
        <v>438</v>
      </c>
      <c r="D177" s="293" t="s">
        <v>119</v>
      </c>
      <c r="E177" s="294" t="s">
        <v>439</v>
      </c>
      <c r="F177" s="295" t="s">
        <v>440</v>
      </c>
      <c r="G177" s="296" t="s">
        <v>146</v>
      </c>
      <c r="H177" s="297">
        <v>423</v>
      </c>
      <c r="I177" s="276">
        <v>0</v>
      </c>
      <c r="J177" s="276">
        <f t="shared" si="10"/>
        <v>0</v>
      </c>
      <c r="K177" s="138"/>
      <c r="L177" s="27"/>
      <c r="M177" s="139" t="s">
        <v>1</v>
      </c>
      <c r="N177" s="140" t="s">
        <v>37</v>
      </c>
      <c r="O177" s="141">
        <v>0.749</v>
      </c>
      <c r="P177" s="141">
        <f t="shared" si="11"/>
        <v>316.827</v>
      </c>
      <c r="Q177" s="141">
        <v>0</v>
      </c>
      <c r="R177" s="141">
        <f t="shared" si="12"/>
        <v>0</v>
      </c>
      <c r="S177" s="141">
        <v>0</v>
      </c>
      <c r="T177" s="142">
        <f t="shared" si="13"/>
        <v>0</v>
      </c>
      <c r="U177" s="187"/>
      <c r="V177" s="187"/>
      <c r="W177" s="187"/>
      <c r="X177" s="187"/>
      <c r="Y177" s="187"/>
      <c r="Z177" s="187"/>
      <c r="AA177" s="187"/>
      <c r="AB177" s="187"/>
      <c r="AC177" s="187"/>
      <c r="AD177" s="187"/>
      <c r="AE177" s="187"/>
      <c r="AR177" s="143" t="s">
        <v>123</v>
      </c>
      <c r="AT177" s="143" t="s">
        <v>119</v>
      </c>
      <c r="AU177" s="143" t="s">
        <v>79</v>
      </c>
      <c r="AY177" s="14" t="s">
        <v>115</v>
      </c>
      <c r="BE177" s="144">
        <f t="shared" si="14"/>
        <v>0</v>
      </c>
      <c r="BF177" s="144">
        <f t="shared" si="15"/>
        <v>0</v>
      </c>
      <c r="BG177" s="144">
        <f t="shared" si="16"/>
        <v>0</v>
      </c>
      <c r="BH177" s="144">
        <f t="shared" si="17"/>
        <v>0</v>
      </c>
      <c r="BI177" s="144">
        <f t="shared" si="18"/>
        <v>0</v>
      </c>
      <c r="BJ177" s="14" t="s">
        <v>79</v>
      </c>
      <c r="BK177" s="190">
        <f t="shared" si="19"/>
        <v>0</v>
      </c>
      <c r="BL177" s="14" t="s">
        <v>123</v>
      </c>
      <c r="BM177" s="143" t="s">
        <v>441</v>
      </c>
    </row>
    <row r="178" spans="1:65" s="2" customFormat="1" ht="16.5" customHeight="1">
      <c r="A178" s="187"/>
      <c r="B178" s="137"/>
      <c r="C178" s="293" t="s">
        <v>442</v>
      </c>
      <c r="D178" s="293" t="s">
        <v>119</v>
      </c>
      <c r="E178" s="294" t="s">
        <v>260</v>
      </c>
      <c r="F178" s="295" t="s">
        <v>314</v>
      </c>
      <c r="G178" s="296" t="s">
        <v>146</v>
      </c>
      <c r="H178" s="297">
        <v>89.9</v>
      </c>
      <c r="I178" s="276">
        <v>0</v>
      </c>
      <c r="J178" s="276">
        <f t="shared" si="10"/>
        <v>0</v>
      </c>
      <c r="K178" s="138"/>
      <c r="L178" s="27"/>
      <c r="M178" s="139" t="s">
        <v>1</v>
      </c>
      <c r="N178" s="140" t="s">
        <v>37</v>
      </c>
      <c r="O178" s="141">
        <v>0.14899999999999999</v>
      </c>
      <c r="P178" s="141">
        <f t="shared" si="11"/>
        <v>13.395100000000001</v>
      </c>
      <c r="Q178" s="141">
        <v>0</v>
      </c>
      <c r="R178" s="141">
        <f t="shared" si="12"/>
        <v>0</v>
      </c>
      <c r="S178" s="141">
        <v>0</v>
      </c>
      <c r="T178" s="142">
        <f t="shared" si="13"/>
        <v>0</v>
      </c>
      <c r="U178" s="187"/>
      <c r="V178" s="187"/>
      <c r="W178" s="187"/>
      <c r="X178" s="187"/>
      <c r="Y178" s="187"/>
      <c r="Z178" s="187"/>
      <c r="AA178" s="187"/>
      <c r="AB178" s="187"/>
      <c r="AC178" s="187"/>
      <c r="AD178" s="187"/>
      <c r="AE178" s="187"/>
      <c r="AR178" s="143" t="s">
        <v>123</v>
      </c>
      <c r="AT178" s="143" t="s">
        <v>119</v>
      </c>
      <c r="AU178" s="143" t="s">
        <v>79</v>
      </c>
      <c r="AY178" s="14" t="s">
        <v>115</v>
      </c>
      <c r="BE178" s="144">
        <f t="shared" si="14"/>
        <v>0</v>
      </c>
      <c r="BF178" s="144">
        <f t="shared" si="15"/>
        <v>0</v>
      </c>
      <c r="BG178" s="144">
        <f t="shared" si="16"/>
        <v>0</v>
      </c>
      <c r="BH178" s="144">
        <f t="shared" si="17"/>
        <v>0</v>
      </c>
      <c r="BI178" s="144">
        <f t="shared" si="18"/>
        <v>0</v>
      </c>
      <c r="BJ178" s="14" t="s">
        <v>79</v>
      </c>
      <c r="BK178" s="190">
        <f t="shared" si="19"/>
        <v>0</v>
      </c>
      <c r="BL178" s="14" t="s">
        <v>123</v>
      </c>
      <c r="BM178" s="143" t="s">
        <v>443</v>
      </c>
    </row>
    <row r="179" spans="1:65" s="2" customFormat="1" ht="24.2" customHeight="1">
      <c r="A179" s="187"/>
      <c r="B179" s="137"/>
      <c r="C179" s="293" t="s">
        <v>444</v>
      </c>
      <c r="D179" s="293" t="s">
        <v>119</v>
      </c>
      <c r="E179" s="294" t="s">
        <v>173</v>
      </c>
      <c r="F179" s="295" t="s">
        <v>174</v>
      </c>
      <c r="G179" s="296" t="s">
        <v>146</v>
      </c>
      <c r="H179" s="297">
        <v>1200.337</v>
      </c>
      <c r="I179" s="276">
        <v>0</v>
      </c>
      <c r="J179" s="276">
        <f t="shared" si="10"/>
        <v>0</v>
      </c>
      <c r="K179" s="138"/>
      <c r="L179" s="27"/>
      <c r="M179" s="139" t="s">
        <v>1</v>
      </c>
      <c r="N179" s="140" t="s">
        <v>37</v>
      </c>
      <c r="O179" s="141">
        <v>0.29499999999999998</v>
      </c>
      <c r="P179" s="141">
        <f t="shared" si="11"/>
        <v>354.09941499999996</v>
      </c>
      <c r="Q179" s="141">
        <v>0</v>
      </c>
      <c r="R179" s="141">
        <f t="shared" si="12"/>
        <v>0</v>
      </c>
      <c r="S179" s="141">
        <v>0</v>
      </c>
      <c r="T179" s="142">
        <f t="shared" si="13"/>
        <v>0</v>
      </c>
      <c r="U179" s="187"/>
      <c r="V179" s="187"/>
      <c r="W179" s="187"/>
      <c r="X179" s="187"/>
      <c r="Y179" s="187"/>
      <c r="Z179" s="187"/>
      <c r="AA179" s="187"/>
      <c r="AB179" s="187"/>
      <c r="AC179" s="187"/>
      <c r="AD179" s="187"/>
      <c r="AE179" s="187"/>
      <c r="AR179" s="143" t="s">
        <v>123</v>
      </c>
      <c r="AT179" s="143" t="s">
        <v>119</v>
      </c>
      <c r="AU179" s="143" t="s">
        <v>79</v>
      </c>
      <c r="AY179" s="14" t="s">
        <v>115</v>
      </c>
      <c r="BE179" s="144">
        <f t="shared" si="14"/>
        <v>0</v>
      </c>
      <c r="BF179" s="144">
        <f t="shared" si="15"/>
        <v>0</v>
      </c>
      <c r="BG179" s="144">
        <f t="shared" si="16"/>
        <v>0</v>
      </c>
      <c r="BH179" s="144">
        <f t="shared" si="17"/>
        <v>0</v>
      </c>
      <c r="BI179" s="144">
        <f t="shared" si="18"/>
        <v>0</v>
      </c>
      <c r="BJ179" s="14" t="s">
        <v>79</v>
      </c>
      <c r="BK179" s="190">
        <f t="shared" si="19"/>
        <v>0</v>
      </c>
      <c r="BL179" s="14" t="s">
        <v>123</v>
      </c>
      <c r="BM179" s="143" t="s">
        <v>445</v>
      </c>
    </row>
    <row r="180" spans="1:65" s="2" customFormat="1" ht="33" customHeight="1">
      <c r="A180" s="187"/>
      <c r="B180" s="137"/>
      <c r="C180" s="293" t="s">
        <v>446</v>
      </c>
      <c r="D180" s="293" t="s">
        <v>119</v>
      </c>
      <c r="E180" s="294" t="s">
        <v>175</v>
      </c>
      <c r="F180" s="295" t="s">
        <v>176</v>
      </c>
      <c r="G180" s="296" t="s">
        <v>146</v>
      </c>
      <c r="H180" s="297">
        <v>15605</v>
      </c>
      <c r="I180" s="276">
        <v>0</v>
      </c>
      <c r="J180" s="276">
        <f t="shared" si="10"/>
        <v>0</v>
      </c>
      <c r="K180" s="138"/>
      <c r="L180" s="27"/>
      <c r="M180" s="139" t="s">
        <v>1</v>
      </c>
      <c r="N180" s="140" t="s">
        <v>37</v>
      </c>
      <c r="O180" s="141">
        <v>1E-3</v>
      </c>
      <c r="P180" s="141">
        <f t="shared" si="11"/>
        <v>15.605</v>
      </c>
      <c r="Q180" s="141">
        <v>0</v>
      </c>
      <c r="R180" s="141">
        <f t="shared" si="12"/>
        <v>0</v>
      </c>
      <c r="S180" s="141">
        <v>0</v>
      </c>
      <c r="T180" s="142">
        <f t="shared" si="13"/>
        <v>0</v>
      </c>
      <c r="U180" s="187"/>
      <c r="V180" s="187"/>
      <c r="W180" s="187"/>
      <c r="X180" s="187"/>
      <c r="Y180" s="187"/>
      <c r="Z180" s="187"/>
      <c r="AA180" s="187"/>
      <c r="AB180" s="187"/>
      <c r="AC180" s="187"/>
      <c r="AD180" s="187"/>
      <c r="AE180" s="187"/>
      <c r="AR180" s="143" t="s">
        <v>123</v>
      </c>
      <c r="AT180" s="143" t="s">
        <v>119</v>
      </c>
      <c r="AU180" s="143" t="s">
        <v>79</v>
      </c>
      <c r="AY180" s="14" t="s">
        <v>115</v>
      </c>
      <c r="BE180" s="144">
        <f t="shared" si="14"/>
        <v>0</v>
      </c>
      <c r="BF180" s="144">
        <f t="shared" si="15"/>
        <v>0</v>
      </c>
      <c r="BG180" s="144">
        <f t="shared" si="16"/>
        <v>0</v>
      </c>
      <c r="BH180" s="144">
        <f t="shared" si="17"/>
        <v>0</v>
      </c>
      <c r="BI180" s="144">
        <f t="shared" si="18"/>
        <v>0</v>
      </c>
      <c r="BJ180" s="14" t="s">
        <v>79</v>
      </c>
      <c r="BK180" s="190">
        <f t="shared" si="19"/>
        <v>0</v>
      </c>
      <c r="BL180" s="14" t="s">
        <v>123</v>
      </c>
      <c r="BM180" s="143" t="s">
        <v>447</v>
      </c>
    </row>
    <row r="181" spans="1:65" s="2" customFormat="1" ht="37.9" customHeight="1">
      <c r="A181" s="187"/>
      <c r="B181" s="137"/>
      <c r="C181" s="293" t="s">
        <v>448</v>
      </c>
      <c r="D181" s="293" t="s">
        <v>119</v>
      </c>
      <c r="E181" s="294" t="s">
        <v>177</v>
      </c>
      <c r="F181" s="295" t="s">
        <v>178</v>
      </c>
      <c r="G181" s="296" t="s">
        <v>146</v>
      </c>
      <c r="H181" s="297">
        <v>1200.337</v>
      </c>
      <c r="I181" s="276">
        <v>0</v>
      </c>
      <c r="J181" s="276">
        <f t="shared" si="10"/>
        <v>0</v>
      </c>
      <c r="K181" s="138"/>
      <c r="L181" s="27"/>
      <c r="M181" s="139" t="s">
        <v>1</v>
      </c>
      <c r="N181" s="140" t="s">
        <v>37</v>
      </c>
      <c r="O181" s="141">
        <v>5.1999999999999998E-2</v>
      </c>
      <c r="P181" s="141">
        <f t="shared" si="11"/>
        <v>62.417523999999993</v>
      </c>
      <c r="Q181" s="141">
        <v>0</v>
      </c>
      <c r="R181" s="141">
        <f t="shared" si="12"/>
        <v>0</v>
      </c>
      <c r="S181" s="141">
        <v>0</v>
      </c>
      <c r="T181" s="142">
        <f t="shared" si="13"/>
        <v>0</v>
      </c>
      <c r="U181" s="187"/>
      <c r="V181" s="187"/>
      <c r="W181" s="187"/>
      <c r="X181" s="187"/>
      <c r="Y181" s="187"/>
      <c r="Z181" s="187"/>
      <c r="AA181" s="187"/>
      <c r="AB181" s="187"/>
      <c r="AC181" s="187"/>
      <c r="AD181" s="187"/>
      <c r="AE181" s="187"/>
      <c r="AR181" s="143" t="s">
        <v>123</v>
      </c>
      <c r="AT181" s="143" t="s">
        <v>119</v>
      </c>
      <c r="AU181" s="143" t="s">
        <v>79</v>
      </c>
      <c r="AY181" s="14" t="s">
        <v>115</v>
      </c>
      <c r="BE181" s="144">
        <f t="shared" si="14"/>
        <v>0</v>
      </c>
      <c r="BF181" s="144">
        <f t="shared" si="15"/>
        <v>0</v>
      </c>
      <c r="BG181" s="144">
        <f t="shared" si="16"/>
        <v>0</v>
      </c>
      <c r="BH181" s="144">
        <f t="shared" si="17"/>
        <v>0</v>
      </c>
      <c r="BI181" s="144">
        <f t="shared" si="18"/>
        <v>0</v>
      </c>
      <c r="BJ181" s="14" t="s">
        <v>79</v>
      </c>
      <c r="BK181" s="190">
        <f t="shared" si="19"/>
        <v>0</v>
      </c>
      <c r="BL181" s="14" t="s">
        <v>123</v>
      </c>
      <c r="BM181" s="143" t="s">
        <v>449</v>
      </c>
    </row>
    <row r="182" spans="1:65" s="2" customFormat="1" ht="24.2" customHeight="1">
      <c r="A182" s="187"/>
      <c r="B182" s="137"/>
      <c r="C182" s="293" t="s">
        <v>450</v>
      </c>
      <c r="D182" s="293" t="s">
        <v>119</v>
      </c>
      <c r="E182" s="294" t="s">
        <v>245</v>
      </c>
      <c r="F182" s="295" t="s">
        <v>246</v>
      </c>
      <c r="G182" s="296" t="s">
        <v>146</v>
      </c>
      <c r="H182" s="297">
        <v>501.65</v>
      </c>
      <c r="I182" s="276">
        <v>0</v>
      </c>
      <c r="J182" s="276">
        <f t="shared" si="10"/>
        <v>0</v>
      </c>
      <c r="K182" s="138"/>
      <c r="L182" s="27"/>
      <c r="M182" s="139" t="s">
        <v>1</v>
      </c>
      <c r="N182" s="140" t="s">
        <v>37</v>
      </c>
      <c r="O182" s="141">
        <v>2.169</v>
      </c>
      <c r="P182" s="141">
        <f t="shared" si="11"/>
        <v>1088.0788499999999</v>
      </c>
      <c r="Q182" s="141">
        <v>0</v>
      </c>
      <c r="R182" s="141">
        <f t="shared" si="12"/>
        <v>0</v>
      </c>
      <c r="S182" s="141">
        <v>0</v>
      </c>
      <c r="T182" s="142">
        <f t="shared" si="13"/>
        <v>0</v>
      </c>
      <c r="U182" s="187"/>
      <c r="V182" s="187"/>
      <c r="W182" s="187"/>
      <c r="X182" s="187"/>
      <c r="Y182" s="187"/>
      <c r="Z182" s="187"/>
      <c r="AA182" s="187"/>
      <c r="AB182" s="187"/>
      <c r="AC182" s="187"/>
      <c r="AD182" s="187"/>
      <c r="AE182" s="187"/>
      <c r="AR182" s="143" t="s">
        <v>123</v>
      </c>
      <c r="AT182" s="143" t="s">
        <v>119</v>
      </c>
      <c r="AU182" s="143" t="s">
        <v>79</v>
      </c>
      <c r="AY182" s="14" t="s">
        <v>115</v>
      </c>
      <c r="BE182" s="144">
        <f t="shared" si="14"/>
        <v>0</v>
      </c>
      <c r="BF182" s="144">
        <f t="shared" si="15"/>
        <v>0</v>
      </c>
      <c r="BG182" s="144">
        <f t="shared" si="16"/>
        <v>0</v>
      </c>
      <c r="BH182" s="144">
        <f t="shared" si="17"/>
        <v>0</v>
      </c>
      <c r="BI182" s="144">
        <f t="shared" si="18"/>
        <v>0</v>
      </c>
      <c r="BJ182" s="14" t="s">
        <v>79</v>
      </c>
      <c r="BK182" s="190">
        <f t="shared" si="19"/>
        <v>0</v>
      </c>
      <c r="BL182" s="14" t="s">
        <v>123</v>
      </c>
      <c r="BM182" s="143" t="s">
        <v>451</v>
      </c>
    </row>
    <row r="183" spans="1:65" s="2" customFormat="1" ht="16.5" customHeight="1">
      <c r="A183" s="187"/>
      <c r="B183" s="137"/>
      <c r="C183" s="293" t="s">
        <v>452</v>
      </c>
      <c r="D183" s="293" t="s">
        <v>119</v>
      </c>
      <c r="E183" s="294" t="s">
        <v>179</v>
      </c>
      <c r="F183" s="295" t="s">
        <v>180</v>
      </c>
      <c r="G183" s="296" t="s">
        <v>146</v>
      </c>
      <c r="H183" s="297">
        <v>1200.337</v>
      </c>
      <c r="I183" s="276">
        <v>0</v>
      </c>
      <c r="J183" s="276">
        <f t="shared" si="10"/>
        <v>0</v>
      </c>
      <c r="K183" s="138"/>
      <c r="L183" s="27"/>
      <c r="M183" s="139" t="s">
        <v>1</v>
      </c>
      <c r="N183" s="140" t="s">
        <v>37</v>
      </c>
      <c r="O183" s="141">
        <v>0.24399999999999999</v>
      </c>
      <c r="P183" s="141">
        <f t="shared" si="11"/>
        <v>292.882228</v>
      </c>
      <c r="Q183" s="141">
        <v>0</v>
      </c>
      <c r="R183" s="141">
        <f t="shared" si="12"/>
        <v>0</v>
      </c>
      <c r="S183" s="141">
        <v>0</v>
      </c>
      <c r="T183" s="142">
        <f t="shared" si="13"/>
        <v>0</v>
      </c>
      <c r="U183" s="187"/>
      <c r="V183" s="187"/>
      <c r="W183" s="187"/>
      <c r="X183" s="187"/>
      <c r="Y183" s="187"/>
      <c r="Z183" s="187"/>
      <c r="AA183" s="187"/>
      <c r="AB183" s="187"/>
      <c r="AC183" s="187"/>
      <c r="AD183" s="187"/>
      <c r="AE183" s="187"/>
      <c r="AR183" s="143" t="s">
        <v>123</v>
      </c>
      <c r="AT183" s="143" t="s">
        <v>119</v>
      </c>
      <c r="AU183" s="143" t="s">
        <v>79</v>
      </c>
      <c r="AY183" s="14" t="s">
        <v>115</v>
      </c>
      <c r="BE183" s="144">
        <f t="shared" si="14"/>
        <v>0</v>
      </c>
      <c r="BF183" s="144">
        <f t="shared" si="15"/>
        <v>0</v>
      </c>
      <c r="BG183" s="144">
        <f t="shared" si="16"/>
        <v>0</v>
      </c>
      <c r="BH183" s="144">
        <f t="shared" si="17"/>
        <v>0</v>
      </c>
      <c r="BI183" s="144">
        <f t="shared" si="18"/>
        <v>0</v>
      </c>
      <c r="BJ183" s="14" t="s">
        <v>79</v>
      </c>
      <c r="BK183" s="190">
        <f t="shared" si="19"/>
        <v>0</v>
      </c>
      <c r="BL183" s="14" t="s">
        <v>123</v>
      </c>
      <c r="BM183" s="143" t="s">
        <v>453</v>
      </c>
    </row>
    <row r="184" spans="1:65" s="12" customFormat="1" ht="22.9" customHeight="1">
      <c r="B184" s="128"/>
      <c r="C184" s="298"/>
      <c r="D184" s="299" t="s">
        <v>70</v>
      </c>
      <c r="E184" s="300" t="s">
        <v>182</v>
      </c>
      <c r="F184" s="300" t="s">
        <v>183</v>
      </c>
      <c r="G184" s="298"/>
      <c r="H184" s="301"/>
      <c r="I184" s="273"/>
      <c r="J184" s="275">
        <f>BK184</f>
        <v>0</v>
      </c>
      <c r="L184" s="128"/>
      <c r="M184" s="131"/>
      <c r="N184" s="132"/>
      <c r="O184" s="132"/>
      <c r="P184" s="133">
        <f>P185</f>
        <v>2255.7343639999999</v>
      </c>
      <c r="Q184" s="132"/>
      <c r="R184" s="133">
        <f>R185</f>
        <v>0</v>
      </c>
      <c r="S184" s="132"/>
      <c r="T184" s="134">
        <f>T185</f>
        <v>0</v>
      </c>
      <c r="AR184" s="129" t="s">
        <v>77</v>
      </c>
      <c r="AT184" s="135" t="s">
        <v>70</v>
      </c>
      <c r="AU184" s="135" t="s">
        <v>77</v>
      </c>
      <c r="AY184" s="129" t="s">
        <v>115</v>
      </c>
      <c r="BK184" s="189">
        <f>BK185</f>
        <v>0</v>
      </c>
    </row>
    <row r="185" spans="1:65" s="2" customFormat="1" ht="33" customHeight="1">
      <c r="A185" s="187"/>
      <c r="B185" s="137"/>
      <c r="C185" s="293" t="s">
        <v>454</v>
      </c>
      <c r="D185" s="293" t="s">
        <v>119</v>
      </c>
      <c r="E185" s="294" t="s">
        <v>184</v>
      </c>
      <c r="F185" s="295" t="s">
        <v>185</v>
      </c>
      <c r="G185" s="296" t="s">
        <v>146</v>
      </c>
      <c r="H185" s="297">
        <v>2740.8679999999999</v>
      </c>
      <c r="I185" s="276">
        <v>0</v>
      </c>
      <c r="J185" s="276">
        <f>ROUND(I185*H185,3)</f>
        <v>0</v>
      </c>
      <c r="K185" s="138"/>
      <c r="L185" s="27"/>
      <c r="M185" s="139" t="s">
        <v>1</v>
      </c>
      <c r="N185" s="140" t="s">
        <v>37</v>
      </c>
      <c r="O185" s="141">
        <v>0.82299999999999995</v>
      </c>
      <c r="P185" s="141">
        <f>O185*H185</f>
        <v>2255.7343639999999</v>
      </c>
      <c r="Q185" s="141">
        <v>0</v>
      </c>
      <c r="R185" s="141">
        <f>Q185*H185</f>
        <v>0</v>
      </c>
      <c r="S185" s="141">
        <v>0</v>
      </c>
      <c r="T185" s="142">
        <f>S185*H185</f>
        <v>0</v>
      </c>
      <c r="U185" s="187"/>
      <c r="V185" s="187"/>
      <c r="W185" s="187"/>
      <c r="X185" s="187"/>
      <c r="Y185" s="187"/>
      <c r="Z185" s="187"/>
      <c r="AA185" s="187"/>
      <c r="AB185" s="187"/>
      <c r="AC185" s="187"/>
      <c r="AD185" s="187"/>
      <c r="AE185" s="187"/>
      <c r="AR185" s="143" t="s">
        <v>123</v>
      </c>
      <c r="AT185" s="143" t="s">
        <v>119</v>
      </c>
      <c r="AU185" s="143" t="s">
        <v>79</v>
      </c>
      <c r="AY185" s="14" t="s">
        <v>115</v>
      </c>
      <c r="BE185" s="144">
        <f>IF(N185="základná",J185,0)</f>
        <v>0</v>
      </c>
      <c r="BF185" s="144">
        <f>IF(N185="znížená",J185,0)</f>
        <v>0</v>
      </c>
      <c r="BG185" s="144">
        <f>IF(N185="zákl. prenesená",J185,0)</f>
        <v>0</v>
      </c>
      <c r="BH185" s="144">
        <f>IF(N185="zníž. prenesená",J185,0)</f>
        <v>0</v>
      </c>
      <c r="BI185" s="144">
        <f>IF(N185="nulová",J185,0)</f>
        <v>0</v>
      </c>
      <c r="BJ185" s="14" t="s">
        <v>79</v>
      </c>
      <c r="BK185" s="190">
        <f>ROUND(I185*H185,3)</f>
        <v>0</v>
      </c>
      <c r="BL185" s="14" t="s">
        <v>123</v>
      </c>
      <c r="BM185" s="143" t="s">
        <v>368</v>
      </c>
    </row>
    <row r="186" spans="1:65" s="12" customFormat="1" ht="25.9" customHeight="1">
      <c r="B186" s="128"/>
      <c r="C186" s="298"/>
      <c r="D186" s="299" t="s">
        <v>70</v>
      </c>
      <c r="E186" s="307" t="s">
        <v>186</v>
      </c>
      <c r="F186" s="307" t="s">
        <v>187</v>
      </c>
      <c r="G186" s="298"/>
      <c r="H186" s="301"/>
      <c r="I186" s="273"/>
      <c r="J186" s="274">
        <f>BK186</f>
        <v>0</v>
      </c>
      <c r="L186" s="128"/>
      <c r="M186" s="131"/>
      <c r="N186" s="132"/>
      <c r="O186" s="132"/>
      <c r="P186" s="133">
        <f>SUM(P187:P189)</f>
        <v>0</v>
      </c>
      <c r="Q186" s="132"/>
      <c r="R186" s="133">
        <f>SUM(R187:R189)</f>
        <v>0</v>
      </c>
      <c r="S186" s="132"/>
      <c r="T186" s="134">
        <f>SUM(T187:T189)</f>
        <v>0</v>
      </c>
      <c r="AR186" s="129" t="s">
        <v>127</v>
      </c>
      <c r="AT186" s="135" t="s">
        <v>70</v>
      </c>
      <c r="AU186" s="135" t="s">
        <v>71</v>
      </c>
      <c r="AY186" s="129" t="s">
        <v>115</v>
      </c>
      <c r="BK186" s="189">
        <f>SUM(BK187:BK189)</f>
        <v>0</v>
      </c>
    </row>
    <row r="187" spans="1:65" s="2" customFormat="1" ht="24.2" customHeight="1">
      <c r="A187" s="187"/>
      <c r="B187" s="137"/>
      <c r="C187" s="293" t="s">
        <v>455</v>
      </c>
      <c r="D187" s="293" t="s">
        <v>119</v>
      </c>
      <c r="E187" s="294" t="s">
        <v>456</v>
      </c>
      <c r="F187" s="295" t="s">
        <v>457</v>
      </c>
      <c r="G187" s="296" t="s">
        <v>154</v>
      </c>
      <c r="H187" s="297">
        <v>1</v>
      </c>
      <c r="I187" s="276">
        <v>0</v>
      </c>
      <c r="J187" s="276">
        <f>ROUND(I187*H187,3)</f>
        <v>0</v>
      </c>
      <c r="K187" s="138"/>
      <c r="L187" s="27"/>
      <c r="M187" s="139" t="s">
        <v>1</v>
      </c>
      <c r="N187" s="140" t="s">
        <v>37</v>
      </c>
      <c r="O187" s="141">
        <v>0</v>
      </c>
      <c r="P187" s="141">
        <f>O187*H187</f>
        <v>0</v>
      </c>
      <c r="Q187" s="141">
        <v>0</v>
      </c>
      <c r="R187" s="141">
        <f>Q187*H187</f>
        <v>0</v>
      </c>
      <c r="S187" s="141">
        <v>0</v>
      </c>
      <c r="T187" s="142">
        <f>S187*H187</f>
        <v>0</v>
      </c>
      <c r="U187" s="187"/>
      <c r="V187" s="187"/>
      <c r="W187" s="187"/>
      <c r="X187" s="187"/>
      <c r="Y187" s="187"/>
      <c r="Z187" s="187"/>
      <c r="AA187" s="187"/>
      <c r="AB187" s="187"/>
      <c r="AC187" s="187"/>
      <c r="AD187" s="187"/>
      <c r="AE187" s="187"/>
      <c r="AR187" s="143" t="s">
        <v>327</v>
      </c>
      <c r="AT187" s="143" t="s">
        <v>119</v>
      </c>
      <c r="AU187" s="143" t="s">
        <v>77</v>
      </c>
      <c r="AY187" s="14" t="s">
        <v>115</v>
      </c>
      <c r="BE187" s="144">
        <f>IF(N187="základná",J187,0)</f>
        <v>0</v>
      </c>
      <c r="BF187" s="144">
        <f>IF(N187="znížená",J187,0)</f>
        <v>0</v>
      </c>
      <c r="BG187" s="144">
        <f>IF(N187="zákl. prenesená",J187,0)</f>
        <v>0</v>
      </c>
      <c r="BH187" s="144">
        <f>IF(N187="zníž. prenesená",J187,0)</f>
        <v>0</v>
      </c>
      <c r="BI187" s="144">
        <f>IF(N187="nulová",J187,0)</f>
        <v>0</v>
      </c>
      <c r="BJ187" s="14" t="s">
        <v>79</v>
      </c>
      <c r="BK187" s="190">
        <f>ROUND(I187*H187,3)</f>
        <v>0</v>
      </c>
      <c r="BL187" s="14" t="s">
        <v>327</v>
      </c>
      <c r="BM187" s="143" t="s">
        <v>458</v>
      </c>
    </row>
    <row r="188" spans="1:65" s="2" customFormat="1" ht="16.5" customHeight="1">
      <c r="A188" s="187"/>
      <c r="B188" s="137"/>
      <c r="C188" s="293" t="s">
        <v>459</v>
      </c>
      <c r="D188" s="293" t="s">
        <v>119</v>
      </c>
      <c r="E188" s="294" t="s">
        <v>460</v>
      </c>
      <c r="F188" s="295" t="s">
        <v>461</v>
      </c>
      <c r="G188" s="296" t="s">
        <v>154</v>
      </c>
      <c r="H188" s="297">
        <v>1</v>
      </c>
      <c r="I188" s="276">
        <v>0</v>
      </c>
      <c r="J188" s="276">
        <f>ROUND(I188*H188,3)</f>
        <v>0</v>
      </c>
      <c r="K188" s="138"/>
      <c r="L188" s="27"/>
      <c r="M188" s="139" t="s">
        <v>1</v>
      </c>
      <c r="N188" s="140" t="s">
        <v>37</v>
      </c>
      <c r="O188" s="141">
        <v>0</v>
      </c>
      <c r="P188" s="141">
        <f>O188*H188</f>
        <v>0</v>
      </c>
      <c r="Q188" s="141">
        <v>0</v>
      </c>
      <c r="R188" s="141">
        <f>Q188*H188</f>
        <v>0</v>
      </c>
      <c r="S188" s="141">
        <v>0</v>
      </c>
      <c r="T188" s="142">
        <f>S188*H188</f>
        <v>0</v>
      </c>
      <c r="U188" s="187"/>
      <c r="V188" s="187"/>
      <c r="W188" s="187"/>
      <c r="X188" s="187"/>
      <c r="Y188" s="187"/>
      <c r="Z188" s="187"/>
      <c r="AA188" s="187"/>
      <c r="AB188" s="187"/>
      <c r="AC188" s="187"/>
      <c r="AD188" s="187"/>
      <c r="AE188" s="187"/>
      <c r="AR188" s="143" t="s">
        <v>327</v>
      </c>
      <c r="AT188" s="143" t="s">
        <v>119</v>
      </c>
      <c r="AU188" s="143" t="s">
        <v>77</v>
      </c>
      <c r="AY188" s="14" t="s">
        <v>115</v>
      </c>
      <c r="BE188" s="144">
        <f>IF(N188="základná",J188,0)</f>
        <v>0</v>
      </c>
      <c r="BF188" s="144">
        <f>IF(N188="znížená",J188,0)</f>
        <v>0</v>
      </c>
      <c r="BG188" s="144">
        <f>IF(N188="zákl. prenesená",J188,0)</f>
        <v>0</v>
      </c>
      <c r="BH188" s="144">
        <f>IF(N188="zníž. prenesená",J188,0)</f>
        <v>0</v>
      </c>
      <c r="BI188" s="144">
        <f>IF(N188="nulová",J188,0)</f>
        <v>0</v>
      </c>
      <c r="BJ188" s="14" t="s">
        <v>79</v>
      </c>
      <c r="BK188" s="190">
        <f>ROUND(I188*H188,3)</f>
        <v>0</v>
      </c>
      <c r="BL188" s="14" t="s">
        <v>327</v>
      </c>
      <c r="BM188" s="143" t="s">
        <v>462</v>
      </c>
    </row>
    <row r="189" spans="1:65" s="2" customFormat="1" ht="16.5" customHeight="1">
      <c r="A189" s="187"/>
      <c r="B189" s="137"/>
      <c r="C189" s="293" t="s">
        <v>463</v>
      </c>
      <c r="D189" s="293" t="s">
        <v>119</v>
      </c>
      <c r="E189" s="294" t="s">
        <v>188</v>
      </c>
      <c r="F189" s="295" t="s">
        <v>189</v>
      </c>
      <c r="G189" s="296" t="s">
        <v>154</v>
      </c>
      <c r="H189" s="297">
        <v>1</v>
      </c>
      <c r="I189" s="276">
        <v>0</v>
      </c>
      <c r="J189" s="276">
        <f>ROUND(I189*H189,3)</f>
        <v>0</v>
      </c>
      <c r="K189" s="138"/>
      <c r="L189" s="27"/>
      <c r="M189" s="148" t="s">
        <v>1</v>
      </c>
      <c r="N189" s="149" t="s">
        <v>37</v>
      </c>
      <c r="O189" s="150">
        <v>0</v>
      </c>
      <c r="P189" s="150">
        <f>O189*H189</f>
        <v>0</v>
      </c>
      <c r="Q189" s="150">
        <v>0</v>
      </c>
      <c r="R189" s="150">
        <f>Q189*H189</f>
        <v>0</v>
      </c>
      <c r="S189" s="150">
        <v>0</v>
      </c>
      <c r="T189" s="151">
        <f>S189*H189</f>
        <v>0</v>
      </c>
      <c r="U189" s="187"/>
      <c r="V189" s="187"/>
      <c r="W189" s="187"/>
      <c r="X189" s="187"/>
      <c r="Y189" s="187"/>
      <c r="Z189" s="187"/>
      <c r="AA189" s="187"/>
      <c r="AB189" s="187"/>
      <c r="AC189" s="187"/>
      <c r="AD189" s="187"/>
      <c r="AE189" s="187"/>
      <c r="AR189" s="143" t="s">
        <v>327</v>
      </c>
      <c r="AT189" s="143" t="s">
        <v>119</v>
      </c>
      <c r="AU189" s="143" t="s">
        <v>77</v>
      </c>
      <c r="AY189" s="14" t="s">
        <v>115</v>
      </c>
      <c r="BE189" s="144">
        <f>IF(N189="základná",J189,0)</f>
        <v>0</v>
      </c>
      <c r="BF189" s="144">
        <f>IF(N189="znížená",J189,0)</f>
        <v>0</v>
      </c>
      <c r="BG189" s="144">
        <f>IF(N189="zákl. prenesená",J189,0)</f>
        <v>0</v>
      </c>
      <c r="BH189" s="144">
        <f>IF(N189="zníž. prenesená",J189,0)</f>
        <v>0</v>
      </c>
      <c r="BI189" s="144">
        <f>IF(N189="nulová",J189,0)</f>
        <v>0</v>
      </c>
      <c r="BJ189" s="14" t="s">
        <v>79</v>
      </c>
      <c r="BK189" s="190">
        <f>ROUND(I189*H189,3)</f>
        <v>0</v>
      </c>
      <c r="BL189" s="14" t="s">
        <v>327</v>
      </c>
      <c r="BM189" s="143" t="s">
        <v>464</v>
      </c>
    </row>
    <row r="190" spans="1:65" s="2" customFormat="1" ht="6.95" customHeight="1">
      <c r="A190" s="187"/>
      <c r="B190" s="43"/>
      <c r="C190" s="44"/>
      <c r="D190" s="44"/>
      <c r="E190" s="44"/>
      <c r="F190" s="44"/>
      <c r="G190" s="44"/>
      <c r="H190" s="44"/>
      <c r="I190" s="44"/>
      <c r="J190" s="44"/>
      <c r="K190" s="44"/>
      <c r="L190" s="27"/>
      <c r="M190" s="187"/>
      <c r="O190" s="187"/>
      <c r="P190" s="187"/>
      <c r="Q190" s="187"/>
      <c r="R190" s="187"/>
      <c r="S190" s="187"/>
      <c r="T190" s="187"/>
      <c r="U190" s="187"/>
      <c r="V190" s="187"/>
      <c r="W190" s="187"/>
      <c r="X190" s="187"/>
      <c r="Y190" s="187"/>
      <c r="Z190" s="187"/>
      <c r="AA190" s="187"/>
      <c r="AB190" s="187"/>
      <c r="AC190" s="187"/>
      <c r="AD190" s="187"/>
      <c r="AE190" s="187"/>
    </row>
  </sheetData>
  <sheetProtection password="CAAD" sheet="1" objects="1" scenarios="1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Rekapitulácia stavby</vt:lpstr>
      <vt:lpstr>01-Blatové úseky</vt:lpstr>
      <vt:lpstr>02-BKV-BKV</vt:lpstr>
      <vt:lpstr>03 BKV-DZP</vt:lpstr>
      <vt:lpstr>'Rekapitulácia stavby'!Názvy_tlače</vt:lpstr>
      <vt:lpstr>'Rekapitulácia stavby'!Oblasť_tlače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uzivatel</cp:lastModifiedBy>
  <cp:lastPrinted>2022-04-27T14:52:20Z</cp:lastPrinted>
  <dcterms:created xsi:type="dcterms:W3CDTF">2022-04-01T11:40:46Z</dcterms:created>
  <dcterms:modified xsi:type="dcterms:W3CDTF">2022-06-07T07:34:36Z</dcterms:modified>
</cp:coreProperties>
</file>