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Zdeno\Documents\rozpočty\moje 1\2022\Družstvo Medovarce Galbo\"/>
    </mc:Choice>
  </mc:AlternateContent>
  <bookViews>
    <workbookView xWindow="0" yWindow="0" windowWidth="0" windowHeight="0" firstSheet="1" activeTab="1"/>
  </bookViews>
  <sheets>
    <sheet name="Rekapitulácia stavby" sheetId="1" state="veryHidden" r:id="rId1"/>
    <sheet name="126-1 - časť - Zdravotech..." sheetId="2" r:id="rId2"/>
  </sheets>
  <definedNames>
    <definedName name="_xlnm.Print_Area" localSheetId="0">'Rekapitulácia stavby'!$D$4:$AO$76,'Rekapitulácia stavby'!$C$82:$AQ$96</definedName>
    <definedName name="_xlnm.Print_Titles" localSheetId="0">'Rekapitulácia stavby'!$92:$92</definedName>
    <definedName name="_xlnm._FilterDatabase" localSheetId="1" hidden="1">'126-1 - časť - Zdravotech...'!$C$124:$K$229</definedName>
    <definedName name="_xlnm.Print_Area" localSheetId="1">'126-1 - časť - Zdravotech...'!$C$112:$J$229</definedName>
    <definedName name="_xlnm.Print_Titles" localSheetId="1">'126-1 - časť - Zdravotech...'!$124:$124</definedName>
  </definedNames>
  <calcPr/>
</workbook>
</file>

<file path=xl/calcChain.xml><?xml version="1.0" encoding="utf-8"?>
<calcChain xmlns="http://schemas.openxmlformats.org/spreadsheetml/2006/main">
  <c i="2" l="1" r="J37"/>
  <c r="J36"/>
  <c i="1" r="AY95"/>
  <c i="2" r="J35"/>
  <c i="1" r="AX95"/>
  <c i="2"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7"/>
  <c r="BH197"/>
  <c r="BG197"/>
  <c r="BE197"/>
  <c r="T197"/>
  <c r="R197"/>
  <c r="P197"/>
  <c r="BI195"/>
  <c r="BH195"/>
  <c r="BG195"/>
  <c r="BE195"/>
  <c r="T195"/>
  <c r="R195"/>
  <c r="P195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3"/>
  <c r="BH183"/>
  <c r="BG183"/>
  <c r="BE183"/>
  <c r="T183"/>
  <c r="R183"/>
  <c r="P183"/>
  <c r="BI180"/>
  <c r="BH180"/>
  <c r="BG180"/>
  <c r="BE180"/>
  <c r="T180"/>
  <c r="T179"/>
  <c r="R180"/>
  <c r="R179"/>
  <c r="P180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49"/>
  <c r="BH149"/>
  <c r="BG149"/>
  <c r="BE149"/>
  <c r="T149"/>
  <c r="R149"/>
  <c r="P149"/>
  <c r="BI148"/>
  <c r="BH148"/>
  <c r="BG148"/>
  <c r="BE148"/>
  <c r="T148"/>
  <c r="R148"/>
  <c r="P148"/>
  <c r="BI146"/>
  <c r="BH146"/>
  <c r="BG146"/>
  <c r="BE146"/>
  <c r="T146"/>
  <c r="R146"/>
  <c r="P146"/>
  <c r="BI144"/>
  <c r="BH144"/>
  <c r="BG144"/>
  <c r="BE144"/>
  <c r="T144"/>
  <c r="R144"/>
  <c r="P144"/>
  <c r="BI142"/>
  <c r="BH142"/>
  <c r="BG142"/>
  <c r="BE142"/>
  <c r="T142"/>
  <c r="R142"/>
  <c r="P142"/>
  <c r="BI141"/>
  <c r="BH141"/>
  <c r="BG141"/>
  <c r="BE141"/>
  <c r="T141"/>
  <c r="R141"/>
  <c r="P141"/>
  <c r="BI138"/>
  <c r="BH138"/>
  <c r="BG138"/>
  <c r="BE138"/>
  <c r="T138"/>
  <c r="R138"/>
  <c r="P138"/>
  <c r="BI136"/>
  <c r="BH136"/>
  <c r="BG136"/>
  <c r="BE136"/>
  <c r="T136"/>
  <c r="R136"/>
  <c r="P136"/>
  <c r="BI134"/>
  <c r="BH134"/>
  <c r="BG134"/>
  <c r="BE134"/>
  <c r="T134"/>
  <c r="R134"/>
  <c r="P134"/>
  <c r="BI133"/>
  <c r="BH133"/>
  <c r="BG133"/>
  <c r="BE133"/>
  <c r="T133"/>
  <c r="R133"/>
  <c r="P133"/>
  <c r="BI131"/>
  <c r="BH131"/>
  <c r="BG131"/>
  <c r="BE131"/>
  <c r="T131"/>
  <c r="R131"/>
  <c r="P131"/>
  <c r="BI130"/>
  <c r="BH130"/>
  <c r="BG130"/>
  <c r="BE130"/>
  <c r="T130"/>
  <c r="R130"/>
  <c r="P130"/>
  <c r="BI128"/>
  <c r="BH128"/>
  <c r="BG128"/>
  <c r="BE128"/>
  <c r="T128"/>
  <c r="R128"/>
  <c r="P128"/>
  <c r="J122"/>
  <c r="J121"/>
  <c r="F121"/>
  <c r="F119"/>
  <c r="E117"/>
  <c r="J92"/>
  <c r="J91"/>
  <c r="F91"/>
  <c r="F89"/>
  <c r="E87"/>
  <c r="J18"/>
  <c r="E18"/>
  <c r="F122"/>
  <c r="J17"/>
  <c r="J12"/>
  <c r="J119"/>
  <c r="E7"/>
  <c r="E115"/>
  <c i="1" r="L90"/>
  <c r="AM90"/>
  <c r="AM89"/>
  <c r="L89"/>
  <c r="AM87"/>
  <c r="L87"/>
  <c r="L85"/>
  <c r="L84"/>
  <c i="2" r="BK229"/>
  <c r="J229"/>
  <c r="BK228"/>
  <c r="J228"/>
  <c r="BK227"/>
  <c r="J227"/>
  <c r="BK226"/>
  <c r="J226"/>
  <c r="BK225"/>
  <c r="J225"/>
  <c r="BK224"/>
  <c r="J224"/>
  <c r="BK223"/>
  <c r="J223"/>
  <c r="BK222"/>
  <c r="J222"/>
  <c r="BK221"/>
  <c r="J221"/>
  <c r="BK220"/>
  <c r="J220"/>
  <c r="BK219"/>
  <c r="J219"/>
  <c r="BK218"/>
  <c r="J218"/>
  <c r="BK217"/>
  <c r="J217"/>
  <c r="BK216"/>
  <c r="J216"/>
  <c r="BK215"/>
  <c r="J215"/>
  <c r="BK214"/>
  <c r="BK213"/>
  <c r="BK211"/>
  <c r="J210"/>
  <c r="BK209"/>
  <c r="BK208"/>
  <c r="J207"/>
  <c r="J206"/>
  <c r="J204"/>
  <c r="J203"/>
  <c r="BK202"/>
  <c r="J201"/>
  <c r="J197"/>
  <c r="J193"/>
  <c r="BK191"/>
  <c r="J189"/>
  <c r="J187"/>
  <c r="J185"/>
  <c r="BK180"/>
  <c r="BK178"/>
  <c r="BK176"/>
  <c r="BK174"/>
  <c r="BK172"/>
  <c r="BK170"/>
  <c r="J168"/>
  <c r="BK166"/>
  <c r="J164"/>
  <c r="J161"/>
  <c r="BK159"/>
  <c r="J154"/>
  <c r="J152"/>
  <c r="J149"/>
  <c r="J146"/>
  <c r="J142"/>
  <c r="J138"/>
  <c r="BK134"/>
  <c r="BK131"/>
  <c r="J128"/>
  <c r="J213"/>
  <c r="BK210"/>
  <c r="J208"/>
  <c r="BK206"/>
  <c r="BK204"/>
  <c r="J202"/>
  <c r="BK201"/>
  <c r="BK193"/>
  <c r="BK189"/>
  <c r="BK187"/>
  <c r="J183"/>
  <c r="J178"/>
  <c r="J176"/>
  <c r="J174"/>
  <c r="J173"/>
  <c r="J171"/>
  <c r="J169"/>
  <c r="J167"/>
  <c r="J165"/>
  <c r="BK162"/>
  <c r="BK160"/>
  <c r="J158"/>
  <c r="BK153"/>
  <c r="J151"/>
  <c r="J148"/>
  <c r="BK144"/>
  <c r="BK138"/>
  <c r="BK136"/>
  <c r="J133"/>
  <c r="BK130"/>
  <c i="1" r="AS94"/>
  <c i="2" r="J205"/>
  <c r="BK200"/>
  <c r="BK195"/>
  <c r="J192"/>
  <c r="J190"/>
  <c r="BK188"/>
  <c r="J186"/>
  <c r="BK183"/>
  <c r="BK177"/>
  <c r="BK175"/>
  <c r="BK173"/>
  <c r="BK171"/>
  <c r="BK169"/>
  <c r="BK167"/>
  <c r="BK165"/>
  <c r="J162"/>
  <c r="J160"/>
  <c r="BK158"/>
  <c r="J153"/>
  <c r="BK151"/>
  <c r="BK148"/>
  <c r="J144"/>
  <c r="J141"/>
  <c r="J136"/>
  <c r="BK133"/>
  <c r="BK128"/>
  <c r="J214"/>
  <c r="J211"/>
  <c r="J209"/>
  <c r="BK207"/>
  <c r="BK205"/>
  <c r="BK203"/>
  <c r="J200"/>
  <c r="BK197"/>
  <c r="J195"/>
  <c r="BK192"/>
  <c r="J191"/>
  <c r="BK190"/>
  <c r="J188"/>
  <c r="BK186"/>
  <c r="BK185"/>
  <c r="J180"/>
  <c r="J177"/>
  <c r="J175"/>
  <c r="J172"/>
  <c r="J170"/>
  <c r="BK168"/>
  <c r="J166"/>
  <c r="BK164"/>
  <c r="BK161"/>
  <c r="J159"/>
  <c r="BK154"/>
  <c r="BK152"/>
  <c r="BK149"/>
  <c r="BK146"/>
  <c r="BK142"/>
  <c r="BK141"/>
  <c r="J134"/>
  <c r="J131"/>
  <c r="J130"/>
  <c l="1" r="BK127"/>
  <c r="R127"/>
  <c r="BK147"/>
  <c r="J147"/>
  <c r="J99"/>
  <c r="P147"/>
  <c r="BK150"/>
  <c r="J150"/>
  <c r="J100"/>
  <c r="T150"/>
  <c r="P182"/>
  <c r="T182"/>
  <c r="P196"/>
  <c r="T196"/>
  <c r="R212"/>
  <c r="P127"/>
  <c r="T127"/>
  <c r="R147"/>
  <c r="T147"/>
  <c r="P150"/>
  <c r="R150"/>
  <c r="BK182"/>
  <c r="J182"/>
  <c r="J103"/>
  <c r="R182"/>
  <c r="BK196"/>
  <c r="J196"/>
  <c r="J104"/>
  <c r="R196"/>
  <c r="BK212"/>
  <c r="J212"/>
  <c r="J105"/>
  <c r="P212"/>
  <c r="T212"/>
  <c r="BK179"/>
  <c r="J179"/>
  <c r="J101"/>
  <c r="J89"/>
  <c r="F92"/>
  <c r="BF128"/>
  <c r="BF130"/>
  <c r="BF131"/>
  <c r="BF133"/>
  <c r="BF142"/>
  <c r="BF154"/>
  <c r="BF158"/>
  <c r="BF159"/>
  <c r="BF164"/>
  <c r="BF165"/>
  <c r="BF168"/>
  <c r="BF169"/>
  <c r="BF170"/>
  <c r="BF171"/>
  <c r="BF172"/>
  <c r="BF174"/>
  <c r="BF176"/>
  <c r="BF187"/>
  <c r="BF190"/>
  <c r="BF193"/>
  <c r="BF195"/>
  <c r="BF197"/>
  <c r="BF200"/>
  <c r="BF201"/>
  <c r="BF202"/>
  <c r="BF207"/>
  <c r="BF209"/>
  <c r="BF210"/>
  <c r="BF224"/>
  <c r="E85"/>
  <c r="BF134"/>
  <c r="BF136"/>
  <c r="BF138"/>
  <c r="BF141"/>
  <c r="BF144"/>
  <c r="BF146"/>
  <c r="BF148"/>
  <c r="BF149"/>
  <c r="BF151"/>
  <c r="BF152"/>
  <c r="BF153"/>
  <c r="BF160"/>
  <c r="BF161"/>
  <c r="BF162"/>
  <c r="BF166"/>
  <c r="BF167"/>
  <c r="BF173"/>
  <c r="BF175"/>
  <c r="BF177"/>
  <c r="BF178"/>
  <c r="BF180"/>
  <c r="BF183"/>
  <c r="BF185"/>
  <c r="BF186"/>
  <c r="BF188"/>
  <c r="BF189"/>
  <c r="BF191"/>
  <c r="BF192"/>
  <c r="BF203"/>
  <c r="BF204"/>
  <c r="BF205"/>
  <c r="BF206"/>
  <c r="BF208"/>
  <c r="BF211"/>
  <c r="BF213"/>
  <c r="BF214"/>
  <c r="BF215"/>
  <c r="BF216"/>
  <c r="BF217"/>
  <c r="BF218"/>
  <c r="BF219"/>
  <c r="BF220"/>
  <c r="BF221"/>
  <c r="BF222"/>
  <c r="BF223"/>
  <c r="BF225"/>
  <c r="BF226"/>
  <c r="BF227"/>
  <c r="BF228"/>
  <c r="BF229"/>
  <c r="F33"/>
  <c i="1" r="AZ95"/>
  <c r="AZ94"/>
  <c r="W29"/>
  <c i="2" r="F37"/>
  <c i="1" r="BD95"/>
  <c r="BD94"/>
  <c r="W33"/>
  <c i="2" r="F35"/>
  <c i="1" r="BB95"/>
  <c r="BB94"/>
  <c r="W31"/>
  <c i="2" r="J33"/>
  <c i="1" r="AV95"/>
  <c i="2" r="F36"/>
  <c i="1" r="BC95"/>
  <c r="BC94"/>
  <c r="W32"/>
  <c i="2" l="1" r="T126"/>
  <c r="P181"/>
  <c r="R126"/>
  <c r="R181"/>
  <c r="P126"/>
  <c r="P125"/>
  <c i="1" r="AU95"/>
  <c i="2" r="T181"/>
  <c r="BK126"/>
  <c r="J127"/>
  <c r="J98"/>
  <c r="BK181"/>
  <c r="J181"/>
  <c r="J102"/>
  <c i="1" r="AU94"/>
  <c r="AY94"/>
  <c r="AX94"/>
  <c i="2" r="J34"/>
  <c i="1" r="AW95"/>
  <c r="AT95"/>
  <c r="AV94"/>
  <c r="AK29"/>
  <c i="2" r="F34"/>
  <c i="1" r="BA95"/>
  <c r="BA94"/>
  <c r="W30"/>
  <c i="2" l="1" r="BK125"/>
  <c r="J125"/>
  <c r="R125"/>
  <c r="T125"/>
  <c r="J126"/>
  <c r="J97"/>
  <c r="J30"/>
  <c i="1" r="AG95"/>
  <c r="AG94"/>
  <c r="AK26"/>
  <c r="AW94"/>
  <c r="AK30"/>
  <c r="AK35"/>
  <c i="2" l="1" r="J39"/>
  <c r="J96"/>
  <c i="1" r="AN95"/>
  <c r="AT94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<sst xmlns="http://schemas.openxmlformats.org/spreadsheetml/2006/main">
  <si>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</si>
  <si>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</si>
  <si>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</si>
  <si>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</si>
  <si>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</si>
  <si>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{603d63ea-433a-4c26-9d0b-d1f97e1fb20c}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</si>
  <si>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</si>
  <si>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</si>
  <si>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</si>
  <si>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</si>
  <si>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</si>
  <si>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</si>
  <si>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</si>
  <si>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126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</si>
  <si>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</si>
  <si>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</si>
  <si>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Odchov mladého hov.dobytka - Jalovíc</t>
  </si>
  <si>
    <t>JKSO:</t>
  </si>
  <si>
    <t>KS:</t>
  </si>
  <si>
    <t>Miesto:</t>
  </si>
  <si>
    <t>Medovarce</t>
  </si>
  <si>
    <t>Dátum:</t>
  </si>
  <si>
    <t>12. 4. 2022</t>
  </si>
  <si>
    <t>Objednávateľ:</t>
  </si>
  <si>
    <t>IČO:</t>
  </si>
  <si>
    <t>Farma Medovarce</t>
  </si>
  <si>
    <t>IČ DPH:</t>
  </si>
  <si>
    <t>Zhotoviteľ:</t>
  </si>
  <si>
    <t>Vyplň údaj</t>
  </si>
  <si>
    <t>Projektant:</t>
  </si>
  <si>
    <t>Ing.P.Hucák</t>
  </si>
  <si>
    <t>True</t>
  </si>
  <si>
    <t>Spracovateľ:</t>
  </si>
  <si>
    <t xml:space="preserve">Z.Lalka    www.cenar.sk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</si>
  <si>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</si>
  <si>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</si>
  <si>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</si>
  <si>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</si>
  <si>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</si>
  <si>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</si>
  <si>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</si>
  <si>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</si>
  <si>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</si>
  <si>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</si>
  <si>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</si>
  <si>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</si>
  <si>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</si>
  <si>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</si>
  <si>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</si>
  <si>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</si>
  <si>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</si>
  <si>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</si>
  <si>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</si>
  <si>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</si>
  <si>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</si>
  <si>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</si>
  <si>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</si>
  <si>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</si>
  <si>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</si>
  <si>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</si>
  <si>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</si>
  <si>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</si>
  <si>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</si>
  <si>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</si>
  <si>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</si>
  <si>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</si>
  <si>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</si>
  <si>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</si>
  <si>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</si>
  <si>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</si>
  <si>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</si>
  <si>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</si>
  <si>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</si>
  <si>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</si>
  <si>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</si>
  <si>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</si>
  <si>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</si>
  <si>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</si>
  <si>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</si>
  <si>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</si>
  <si>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126-1</t>
  </si>
  <si>
    <t xml:space="preserve">časť - Zdravotechnika, kanalizácia, voda </t>
  </si>
  <si>
    <t>STA</t>
  </si>
  <si>
    <t>1</t>
  </si>
  <si>
    <t>{d998bb30-1d81-4bed-a89c-d787f4e88ee9}</t>
  </si>
  <si>
    <t>KRYCÍ LIST ROZPOČTU</t>
  </si>
  <si>
    <t>Objekt:</t>
  </si>
  <si>
    <t xml:space="preserve">126-1 - časť - Zdravotechnika, kanalizácia, voda 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</si>
  <si>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</si>
  <si>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</si>
  <si>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</si>
  <si>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</si>
  <si>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</si>
  <si>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</si>
  <si>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</si>
  <si>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4 - Vodorovné konštrukcie</t>
  </si>
  <si>
    <t xml:space="preserve">    8 - Rúrové vedenie</t>
  </si>
  <si>
    <t xml:space="preserve">    99 - Presun hmôt HSV</t>
  </si>
  <si>
    <t>PSV - Práce a dodávky PSV</t>
  </si>
  <si>
    <t xml:space="preserve">    721 - Zdravotechnika - vnútorná kanalizácia</t>
  </si>
  <si>
    <t xml:space="preserve">    722 - Zdravotechnika - vnútorný vodovod</t>
  </si>
  <si>
    <t xml:space="preserve">    725 - Zdravotechnika - zariaďovacie predmety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</si>
  <si>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</si>
  <si>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</si>
  <si>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</si>
  <si>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</si>
  <si>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</si>
  <si>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</si>
  <si>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</si>
  <si>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</si>
  <si>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</si>
  <si>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</si>
  <si>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</si>
  <si>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</si>
  <si>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</si>
  <si>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</si>
  <si>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</si>
  <si>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</si>
  <si>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</si>
  <si>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132201101.S</t>
  </si>
  <si>
    <t>Výkop ryhy do šírky 600 mm v horn.3 do 100 m3</t>
  </si>
  <si>
    <t>m3</t>
  </si>
  <si>
    <t>4</t>
  </si>
  <si>
    <t>2</t>
  </si>
  <si>
    <t>192134767</t>
  </si>
  <si>
    <t>VV</t>
  </si>
  <si>
    <t>(40+10+9,03+8)*1*0,5 "kanalizácia + dažď kanal.</t>
  </si>
  <si>
    <t>132201109.S</t>
  </si>
  <si>
    <t>Príplatok k cene za lepivosť pri hĺbení rýh šírky do 600 mm zapažených i nezapažených s urovnaním dna v hornine 3</t>
  </si>
  <si>
    <t>-1422046031</t>
  </si>
  <si>
    <t>3</t>
  </si>
  <si>
    <t>133201101.S</t>
  </si>
  <si>
    <t>Výkop šachty zapaženej, hornina 3 do 100 m3</t>
  </si>
  <si>
    <t>-337612860</t>
  </si>
  <si>
    <t>22+12 " žumpa+dažď voda</t>
  </si>
  <si>
    <t>133201109.S</t>
  </si>
  <si>
    <t>Príplatok k cenám za lepivosť pri hĺbení šachiet zapažených i nezapažených v hornine 3</t>
  </si>
  <si>
    <t>1322904367</t>
  </si>
  <si>
    <t>5</t>
  </si>
  <si>
    <t>162301102.S</t>
  </si>
  <si>
    <t>Vodorovné premiestnenie výkopku po spevnenej ceste z horniny tr.1-4, do 100 m3 na vzdialenosť do 1000 m</t>
  </si>
  <si>
    <t>1800226446</t>
  </si>
  <si>
    <t>33,15*0,1</t>
  </si>
  <si>
    <t>6</t>
  </si>
  <si>
    <t>174101002.S</t>
  </si>
  <si>
    <t>Zásyp sypaninou so zhutnením jám, šachiet, rýh, zárezov alebo okolo objektov nad 100 do 1000 m3</t>
  </si>
  <si>
    <t>1132925156</t>
  </si>
  <si>
    <t>33,15</t>
  </si>
  <si>
    <t>7</t>
  </si>
  <si>
    <t>M</t>
  </si>
  <si>
    <t>583310003200.S</t>
  </si>
  <si>
    <t>Štrkopiesok frakcia 0-32 mm</t>
  </si>
  <si>
    <t>t</t>
  </si>
  <si>
    <t>8</t>
  </si>
  <si>
    <t>1211519185</t>
  </si>
  <si>
    <t>3,315*1,89 'Prepočítané koeficientom množstva</t>
  </si>
  <si>
    <t>174101102.S</t>
  </si>
  <si>
    <t>Zásyp sypaninou v uzavretých priestoroch s urovnaním povrchu zásypu</t>
  </si>
  <si>
    <t>-168153074</t>
  </si>
  <si>
    <t>9</t>
  </si>
  <si>
    <t>583310002900.S</t>
  </si>
  <si>
    <t>Štrkopiesok frakcia 0-16 mm</t>
  </si>
  <si>
    <t>1160535208</t>
  </si>
  <si>
    <t>6,5*1,89 'Prepočítané koeficientom množstva</t>
  </si>
  <si>
    <t>10</t>
  </si>
  <si>
    <t>175101102.S</t>
  </si>
  <si>
    <t>Obsyp potrubia sypaninou z vhodných hornín 1 až 4 s prehodením sypaniny</t>
  </si>
  <si>
    <t>1726238167</t>
  </si>
  <si>
    <t>(40+10+9,03+8)*0,9*0,5 "kanalizácia + dažď kanal.</t>
  </si>
  <si>
    <t>11</t>
  </si>
  <si>
    <t>181101102.S</t>
  </si>
  <si>
    <t>Úprava pláne v zárezoch v hornine 1-4 so zhutnením</t>
  </si>
  <si>
    <t>m2</t>
  </si>
  <si>
    <t>1105960969</t>
  </si>
  <si>
    <t>Vodorovné konštrukcie</t>
  </si>
  <si>
    <t>12</t>
  </si>
  <si>
    <t>452311121.S</t>
  </si>
  <si>
    <t>Dosky, bloky, sedlá z betónu v otvorenom výkope tr. C 8/10</t>
  </si>
  <si>
    <t>-481294619</t>
  </si>
  <si>
    <t>13</t>
  </si>
  <si>
    <t>452368113.S</t>
  </si>
  <si>
    <t>Výstuž podkladových dosiek, blokov,podvalov v otvorenom výkope,z betonárskej ocele B500 (10505)</t>
  </si>
  <si>
    <t>-987959872</t>
  </si>
  <si>
    <t>Rúrové vedenie</t>
  </si>
  <si>
    <t>77</t>
  </si>
  <si>
    <t>871171000.S</t>
  </si>
  <si>
    <t>Montáž vodovodného potrubia z dvojvsrtvového PE 100 SDR11/PN16 zváraných natupo D 32x3,0 mm</t>
  </si>
  <si>
    <t>m</t>
  </si>
  <si>
    <t>1527912245</t>
  </si>
  <si>
    <t>78</t>
  </si>
  <si>
    <t>286130033400.S</t>
  </si>
  <si>
    <t>Rúra HDPE na vodu PE100 PN16 SDR11 32x3,0x100 m</t>
  </si>
  <si>
    <t>-1503944076</t>
  </si>
  <si>
    <t>79</t>
  </si>
  <si>
    <t>286530020100.S</t>
  </si>
  <si>
    <t>Koleno 90° na tupo PE 100, na vodu, plyn a kanalizáciu, SDR 11 D 32 mm</t>
  </si>
  <si>
    <t>ks</t>
  </si>
  <si>
    <t>-862559630</t>
  </si>
  <si>
    <t>14</t>
  </si>
  <si>
    <t>871356006.S</t>
  </si>
  <si>
    <t>Montáž kanalizačného PVC-U potrubia hladkého viacvrstvového DN 200</t>
  </si>
  <si>
    <t>-589565231</t>
  </si>
  <si>
    <t>8,5</t>
  </si>
  <si>
    <t>(40+10+9,03+8) "kanalizácia + dažď kanal.</t>
  </si>
  <si>
    <t>Súčet</t>
  </si>
  <si>
    <t>15</t>
  </si>
  <si>
    <t>286110000200.S</t>
  </si>
  <si>
    <t>Rúra PVC-U hladký, kanalizačný, gravitačný systém Dxr 200x5,9 mm, dĺ. 5m, SN8 - napenená (viacvrstvová)</t>
  </si>
  <si>
    <t>1096519310</t>
  </si>
  <si>
    <t>16</t>
  </si>
  <si>
    <t>877356006.S</t>
  </si>
  <si>
    <t>Montáž kanalizačného PVC-U kolena DN 200</t>
  </si>
  <si>
    <t>-788157232</t>
  </si>
  <si>
    <t>17</t>
  </si>
  <si>
    <t>286510004800.S</t>
  </si>
  <si>
    <t>Koleno PVC-U, DN 200x15°, 30°, 45° pre hladký, kanalizačný, gravitačný systém</t>
  </si>
  <si>
    <t>1329391691</t>
  </si>
  <si>
    <t>18</t>
  </si>
  <si>
    <t>891183431.S</t>
  </si>
  <si>
    <t>Montáž vodovodnej armatúry na potrubí, ventil regulačný plavákový v objekte DN 40</t>
  </si>
  <si>
    <t>1210671389</t>
  </si>
  <si>
    <t>19</t>
  </si>
  <si>
    <t>892351000.S</t>
  </si>
  <si>
    <t>Skúška tesnosti kanalizácie D 200 mm</t>
  </si>
  <si>
    <t>386417636</t>
  </si>
  <si>
    <t>75,53</t>
  </si>
  <si>
    <t>894170041.S</t>
  </si>
  <si>
    <t>Montáž vsakovacieho tunelu s objemom 300 l, dĺxšxv 1160x800x510 mm</t>
  </si>
  <si>
    <t>278833416</t>
  </si>
  <si>
    <t>21</t>
  </si>
  <si>
    <t>286650000900.S</t>
  </si>
  <si>
    <t>Vsakovací blok inšpekčný, rozmer 1200x600x600 mm, objem 432 l, PP</t>
  </si>
  <si>
    <t>1409120681</t>
  </si>
  <si>
    <t>22</t>
  </si>
  <si>
    <t>286650003200.S</t>
  </si>
  <si>
    <t>Šachtový adaptér DN 600/315 , š. 670 mm, dĺ. 330 mm, k vsakovaciemu bloku s objemom 432 l, PP</t>
  </si>
  <si>
    <t>537479723</t>
  </si>
  <si>
    <t>23</t>
  </si>
  <si>
    <t>286650003000.S</t>
  </si>
  <si>
    <t xml:space="preserve">Vstupný adaptér  vxš 600x550 mm, pre pripojenie rúr väčších priemerov, systém lokálneho vsakovania</t>
  </si>
  <si>
    <t>-1740982773</t>
  </si>
  <si>
    <t>24</t>
  </si>
  <si>
    <t>894170054.S</t>
  </si>
  <si>
    <t>Osadenie polyetylénového zásobníka na dažďovú vodu 8000l</t>
  </si>
  <si>
    <t>-1767083506</t>
  </si>
  <si>
    <t>25</t>
  </si>
  <si>
    <t>286610000500.S</t>
  </si>
  <si>
    <t>Zásobník na dažďovú vodu PE 10000 l</t>
  </si>
  <si>
    <t>-1772395525</t>
  </si>
  <si>
    <t>26</t>
  </si>
  <si>
    <t>894431142.S</t>
  </si>
  <si>
    <t>Montáž revíznej šachty z PVC, DN 400/160 (DN šachty/DN potr. ved.), tlak 40 t, hĺ. 1100 do 1500mm</t>
  </si>
  <si>
    <t>831951519</t>
  </si>
  <si>
    <t>27</t>
  </si>
  <si>
    <t>286610028600.S</t>
  </si>
  <si>
    <t>Plastový roznášací prstenec, pre PP revízne šachty DN 630</t>
  </si>
  <si>
    <t>95091422</t>
  </si>
  <si>
    <t>28</t>
  </si>
  <si>
    <t>286610028700.S</t>
  </si>
  <si>
    <t>Flexi hrdlo 150, pre PP revízne šachty DN 630, pripojenie rúr pod uhlom +/- 7,5°</t>
  </si>
  <si>
    <t>-215252543</t>
  </si>
  <si>
    <t>29</t>
  </si>
  <si>
    <t>286610029300.S</t>
  </si>
  <si>
    <t>Manžeta pre teleskop, pre revízne šachty DN 630</t>
  </si>
  <si>
    <t>-1444702189</t>
  </si>
  <si>
    <t>30</t>
  </si>
  <si>
    <t>286610045200.S</t>
  </si>
  <si>
    <t>Vlnovcová šachtová rúra kanalizačná 600mm, dĺžka 1,2 m, PP</t>
  </si>
  <si>
    <t>31440539</t>
  </si>
  <si>
    <t>31</t>
  </si>
  <si>
    <t>286610037300.S</t>
  </si>
  <si>
    <t>Šachtové dno zberné DN 160, ku kanalizačnej revíznej šachte 600 mm, PP</t>
  </si>
  <si>
    <t>1067437223</t>
  </si>
  <si>
    <t>32</t>
  </si>
  <si>
    <t>286620001100.S</t>
  </si>
  <si>
    <t>Plastový poklop tr. zaťaženia A15, 600 mm na šachtové rúry</t>
  </si>
  <si>
    <t>-43261401</t>
  </si>
  <si>
    <t>33</t>
  </si>
  <si>
    <t>894811025</t>
  </si>
  <si>
    <t xml:space="preserve">Osadenie  žumpy betónovej objem 15000 l</t>
  </si>
  <si>
    <t>1410119170</t>
  </si>
  <si>
    <t>34</t>
  </si>
  <si>
    <t>594340000600.S</t>
  </si>
  <si>
    <t>Akumulačná nádrž, lxšxv 3700x2400x2250 mm, objem nádrže 14,5 m3, železobetónová</t>
  </si>
  <si>
    <t>1191997672</t>
  </si>
  <si>
    <t>99</t>
  </si>
  <si>
    <t>Presun hmôt HSV</t>
  </si>
  <si>
    <t>35</t>
  </si>
  <si>
    <t>998012021.S</t>
  </si>
  <si>
    <t>Presun hmôt pre budovy (801, 803, 812), zvislá konštr. monolit. betónová výšky do 6 m</t>
  </si>
  <si>
    <t>-1576677618</t>
  </si>
  <si>
    <t>PSV</t>
  </si>
  <si>
    <t>Práce a dodávky PSV</t>
  </si>
  <si>
    <t>721</t>
  </si>
  <si>
    <t>Zdravotechnika - vnútorná kanalizácia</t>
  </si>
  <si>
    <t>36</t>
  </si>
  <si>
    <t>721171107.S</t>
  </si>
  <si>
    <t>Potrubie z PVC - U odpadové ležaté hrdlové D 75 mm</t>
  </si>
  <si>
    <t>-910224981</t>
  </si>
  <si>
    <t>6+2+4,5+2</t>
  </si>
  <si>
    <t>37</t>
  </si>
  <si>
    <t>721172105.S</t>
  </si>
  <si>
    <t>Potrubie z PVC - U odpadové zvislé hrdlové Dxt 50x1,8 mm</t>
  </si>
  <si>
    <t>-1405654100</t>
  </si>
  <si>
    <t>38</t>
  </si>
  <si>
    <t>721194105.S</t>
  </si>
  <si>
    <t>Zriadenie prípojky na potrubí vyvedenie a upevnenie odpadových výpustiek D 50 mm</t>
  </si>
  <si>
    <t>-1174151592</t>
  </si>
  <si>
    <t>39</t>
  </si>
  <si>
    <t>721213003.S</t>
  </si>
  <si>
    <t>Montáž podlahového vpustu s vodorovným odtokom a integrovaným vztlakovým uzáverom DN 50</t>
  </si>
  <si>
    <t>-615462478</t>
  </si>
  <si>
    <t>40</t>
  </si>
  <si>
    <t>286630024100.S</t>
  </si>
  <si>
    <t>Podlahový vpust horizontálny odtok DN 50, bočný prítok DN 40/50, vztlakový uzáver, mriežka nerez</t>
  </si>
  <si>
    <t>41546332</t>
  </si>
  <si>
    <t>41</t>
  </si>
  <si>
    <t>721229012.S</t>
  </si>
  <si>
    <t>Montáž podlahového odtokového žlabu dĺžky 900 mm pre montáž do stredu</t>
  </si>
  <si>
    <t>1038378547</t>
  </si>
  <si>
    <t>42</t>
  </si>
  <si>
    <t>552240007100.S</t>
  </si>
  <si>
    <t>Žľab sprchový bez krytu nerezový DN 50, zvislý odtok, dĺ. 900 mm, montáž do priestoru</t>
  </si>
  <si>
    <t>526478821</t>
  </si>
  <si>
    <t>43</t>
  </si>
  <si>
    <t>721242121.S</t>
  </si>
  <si>
    <t>Lapač strešných splavenín plastový univerzálny priamy DN 125</t>
  </si>
  <si>
    <t>-1809854273</t>
  </si>
  <si>
    <t>44</t>
  </si>
  <si>
    <t>721274103.S</t>
  </si>
  <si>
    <t>Ventilačná hlavica strešná plastová DN 100</t>
  </si>
  <si>
    <t>-71138412</t>
  </si>
  <si>
    <t>45</t>
  </si>
  <si>
    <t>721290111.S</t>
  </si>
  <si>
    <t>Ostatné - skúška tesnosti kanalizácie v objektoch vodou do DN 125</t>
  </si>
  <si>
    <t>-1745093802</t>
  </si>
  <si>
    <t>46</t>
  </si>
  <si>
    <t>998721101.S</t>
  </si>
  <si>
    <t>Presun hmôt pre vnútornú kanalizáciu v objektoch výšky do 6 m</t>
  </si>
  <si>
    <t>1905077677</t>
  </si>
  <si>
    <t>722</t>
  </si>
  <si>
    <t>Zdravotechnika - vnútorný vodovod</t>
  </si>
  <si>
    <t>47</t>
  </si>
  <si>
    <t>722172102.S</t>
  </si>
  <si>
    <t>Potrubie z plastických rúr PP-R D 25 mm- PN10, polyfúznym zváraním</t>
  </si>
  <si>
    <t>-1906053713</t>
  </si>
  <si>
    <t>18*2</t>
  </si>
  <si>
    <t>48</t>
  </si>
  <si>
    <t>722181114.S</t>
  </si>
  <si>
    <t>Ochrana potrubia plstenými pásmi DN 25</t>
  </si>
  <si>
    <t>1961791597</t>
  </si>
  <si>
    <t>49</t>
  </si>
  <si>
    <t>722181134.S</t>
  </si>
  <si>
    <t>Ochrana potrubia gumovými vložkami do upevňovacích prvkov proti prenášaniu hluku nad 25 do DN 50</t>
  </si>
  <si>
    <t>2000262070</t>
  </si>
  <si>
    <t>50</t>
  </si>
  <si>
    <t>722190403.S</t>
  </si>
  <si>
    <t>Vyvedenie a upevnenie výpustky DN 25</t>
  </si>
  <si>
    <t>-613157157</t>
  </si>
  <si>
    <t>51</t>
  </si>
  <si>
    <t>722220112.S</t>
  </si>
  <si>
    <t>Montáž armatúry závitovej s jedným závitom, nástenka pre výtokový ventil G 3/4</t>
  </si>
  <si>
    <t>-53742916</t>
  </si>
  <si>
    <t>52</t>
  </si>
  <si>
    <t>551110001100.S</t>
  </si>
  <si>
    <t>Ventil 25 PPR guľový priamy s pákou, plastový</t>
  </si>
  <si>
    <t>1403895170</t>
  </si>
  <si>
    <t>53</t>
  </si>
  <si>
    <t>722221225.S</t>
  </si>
  <si>
    <t>Montáž tlakového redukčného závitového ventilu s manometrom G 3/4</t>
  </si>
  <si>
    <t>-1284023531</t>
  </si>
  <si>
    <t>54</t>
  </si>
  <si>
    <t>551110018200.S</t>
  </si>
  <si>
    <t>Tlakový redukčný ventil, 3/4" mm, so šróbením a manometrom, 1 až 6 bar, mosadz, plast</t>
  </si>
  <si>
    <t>-1858835994</t>
  </si>
  <si>
    <t>55</t>
  </si>
  <si>
    <t>722222004.S</t>
  </si>
  <si>
    <t>Montáž vyvažovacieho ventilu šikmého na pitnú vodu DN 25</t>
  </si>
  <si>
    <t>2072624082</t>
  </si>
  <si>
    <t>56</t>
  </si>
  <si>
    <t>551110028810.S</t>
  </si>
  <si>
    <t>Ventil vyvažovací šikmý DN 25, s meracou clonou pre meranie tlakovej diferencie s meracími ventilčekmi, hrdloxhrdlo</t>
  </si>
  <si>
    <t>1139799716</t>
  </si>
  <si>
    <t>57</t>
  </si>
  <si>
    <t>722290215.S</t>
  </si>
  <si>
    <t>Tlaková skúška vodovodného potrubia hrdlového alebo prírubového do DN 100</t>
  </si>
  <si>
    <t>-1533444106</t>
  </si>
  <si>
    <t>58</t>
  </si>
  <si>
    <t>722290234.S</t>
  </si>
  <si>
    <t>Prepláchnutie a dezinfekcia vodovodného potrubia do DN 80</t>
  </si>
  <si>
    <t>-346538488</t>
  </si>
  <si>
    <t>59</t>
  </si>
  <si>
    <t>998722101.S</t>
  </si>
  <si>
    <t>Presun hmôt pre vnútorný vodovod v objektoch výšky do 6 m</t>
  </si>
  <si>
    <t>1671399140</t>
  </si>
  <si>
    <t>725</t>
  </si>
  <si>
    <t>Zdravotechnika - zariaďovacie predmety</t>
  </si>
  <si>
    <t>60</t>
  </si>
  <si>
    <t>725119410.S</t>
  </si>
  <si>
    <t>Montáž záchodovej misy keramickej zavesenej s rovným odpadom</t>
  </si>
  <si>
    <t>1482364331</t>
  </si>
  <si>
    <t>61</t>
  </si>
  <si>
    <t>642360000500.S</t>
  </si>
  <si>
    <t>Misa záchodová keramická závesná so splachovacím okruhom</t>
  </si>
  <si>
    <t>-1785363401</t>
  </si>
  <si>
    <t>62</t>
  </si>
  <si>
    <t>725219401.S</t>
  </si>
  <si>
    <t>Montáž umývadla keramického na skrutky do muriva, bez výtokovej armatúry</t>
  </si>
  <si>
    <t>-823475749</t>
  </si>
  <si>
    <t>63</t>
  </si>
  <si>
    <t>642110000300</t>
  </si>
  <si>
    <t>Umývadlo keramické CUBITO, rozmer 650x485x170 mm, biela, JIKA</t>
  </si>
  <si>
    <t>-1654491329</t>
  </si>
  <si>
    <t>64</t>
  </si>
  <si>
    <t>725245151.S</t>
  </si>
  <si>
    <t>Montáž sprchovej zásteny zásuvnej dvojdielnej s jedným posuvným dielom do výšky 2000 mm a šírky 1200 mm</t>
  </si>
  <si>
    <t>1056812110</t>
  </si>
  <si>
    <t>65</t>
  </si>
  <si>
    <t>552260001200.S</t>
  </si>
  <si>
    <t>Sprchové dvere posúvne dvojdielne rozmer 1200x1950 mm, 6 mm bezpečnostné sklo</t>
  </si>
  <si>
    <t>591911754</t>
  </si>
  <si>
    <t>66</t>
  </si>
  <si>
    <t>725291112.S</t>
  </si>
  <si>
    <t>Montáž záchodového sedadla s poklopom</t>
  </si>
  <si>
    <t>878486287</t>
  </si>
  <si>
    <t>67</t>
  </si>
  <si>
    <t>554330000300.S</t>
  </si>
  <si>
    <t>Záchodové sedadlo plastové s poklopom</t>
  </si>
  <si>
    <t>-1478493850</t>
  </si>
  <si>
    <t>68</t>
  </si>
  <si>
    <t>725819201.S</t>
  </si>
  <si>
    <t>Montáž ventilu nástenného G 1/2</t>
  </si>
  <si>
    <t>923888029</t>
  </si>
  <si>
    <t>69</t>
  </si>
  <si>
    <t>551110020800.S</t>
  </si>
  <si>
    <t>Ventil rohový s filtrom, 1/2" - 3/8" s maticou, chrómovaná mosadz</t>
  </si>
  <si>
    <t>-1409545088</t>
  </si>
  <si>
    <t>70</t>
  </si>
  <si>
    <t>725829601.S</t>
  </si>
  <si>
    <t>Montáž batérie umývadlovej a drezovej stojankovej, pákovej alebo klasickej s mechanickým ovládaním</t>
  </si>
  <si>
    <t>-34682471</t>
  </si>
  <si>
    <t>71</t>
  </si>
  <si>
    <t>551450003800.S</t>
  </si>
  <si>
    <t>Batéria umývadlová stojanková páková</t>
  </si>
  <si>
    <t>2038984488</t>
  </si>
  <si>
    <t>72</t>
  </si>
  <si>
    <t>725849201.S</t>
  </si>
  <si>
    <t>Montáž batérie sprchovej nástennej pákovej, klasickej</t>
  </si>
  <si>
    <t>-373624523</t>
  </si>
  <si>
    <t>73</t>
  </si>
  <si>
    <t>551450002400</t>
  </si>
  <si>
    <t>Batéria sprchová nástenná kohútiková Cubito, rozteč 150 mm, bez sprchovej sady, chróm, JIKA</t>
  </si>
  <si>
    <t>318877204</t>
  </si>
  <si>
    <t>74</t>
  </si>
  <si>
    <t>725869302.S</t>
  </si>
  <si>
    <t>Montáž zápachovej uzávierky pre zariaďovacie predmety, umývadlovej do D 50 mm (podomietková)</t>
  </si>
  <si>
    <t>1493441920</t>
  </si>
  <si>
    <t>75</t>
  </si>
  <si>
    <t>551620005600.S</t>
  </si>
  <si>
    <t>Zápachová uzávierka - DN 50</t>
  </si>
  <si>
    <t>-1170140559</t>
  </si>
  <si>
    <t>76</t>
  </si>
  <si>
    <t>998725101.S</t>
  </si>
  <si>
    <t>Presun hmôt pre zariaďovacie predmety v objektoch výšky do 6 m</t>
  </si>
  <si>
    <t>86815351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</si>
</sst>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7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6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6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7" fillId="0" borderId="0" xfId="0" applyFont="1" applyAlignment="1" applyProtection="1">
      <alignment horizontal="left" vertical="center"/>
    </xf>
    <xf numFmtId="164" fontId="1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6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8" xfId="0" applyFont="1" applyFill="1" applyBorder="1" applyAlignment="1" applyProtection="1">
      <alignment horizontal="left" vertical="center"/>
    </xf>
    <xf numFmtId="0" fontId="22" fillId="4" borderId="0" xfId="0" applyFont="1" applyFill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9" xfId="0" applyNumberFormat="1" applyFont="1" applyBorder="1" applyAlignment="1" applyProtection="1">
      <alignment vertical="center"/>
    </xf>
    <xf numFmtId="4" fontId="29" fillId="0" borderId="20" xfId="0" applyNumberFormat="1" applyFont="1" applyBorder="1" applyAlignment="1" applyProtection="1">
      <alignment vertical="center"/>
    </xf>
    <xf numFmtId="166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2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164" fontId="17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4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35" fillId="0" borderId="22" xfId="0" applyFont="1" applyBorder="1" applyAlignment="1" applyProtection="1">
      <alignment horizontal="center" vertical="center"/>
    </xf>
    <xf numFmtId="49" fontId="35" fillId="0" borderId="22" xfId="0" applyNumberFormat="1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center" vertical="center" wrapText="1"/>
    </xf>
    <xf numFmtId="167" fontId="35" fillId="0" borderId="22" xfId="0" applyNumberFormat="1" applyFont="1" applyBorder="1" applyAlignment="1" applyProtection="1">
      <alignment vertical="center"/>
    </xf>
    <xf numFmtId="4" fontId="35" fillId="2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</xf>
    <xf numFmtId="0" fontId="36" fillId="0" borderId="22" xfId="0" applyFont="1" applyBorder="1" applyAlignment="1" applyProtection="1">
      <alignment vertical="center"/>
    </xf>
    <xf numFmtId="0" fontId="36" fillId="0" borderId="3" xfId="0" applyFont="1" applyBorder="1" applyAlignment="1">
      <alignment vertical="center"/>
    </xf>
    <xf numFmtId="0" fontId="35" fillId="2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 applyProtection="1">
      <alignment horizontal="center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23" fillId="2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3" fillId="0" borderId="20" xfId="0" applyNumberFormat="1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6" t="s">
        <v>6</v>
      </c>
      <c r="BT2" s="16" t="s">
        <v>7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7</v>
      </c>
    </row>
    <row r="4" s="1" customFormat="1" ht="24.96" customHeight="1">
      <c r="B4" s="20"/>
      <c r="C4" s="21"/>
      <c r="D4" s="22" t="s">
        <v>8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19"/>
      <c r="AS4" s="23" t="s">
        <v>9</v>
      </c>
      <c r="BE4" s="24" t="s">
        <v>10</v>
      </c>
      <c r="BS4" s="16" t="s">
        <v>11</v>
      </c>
    </row>
    <row r="5" s="1" customFormat="1" ht="12" customHeight="1">
      <c r="B5" s="20"/>
      <c r="C5" s="21"/>
      <c r="D5" s="25" t="s">
        <v>12</v>
      </c>
      <c r="E5" s="21"/>
      <c r="F5" s="21"/>
      <c r="G5" s="21"/>
      <c r="H5" s="21"/>
      <c r="I5" s="21"/>
      <c r="J5" s="21"/>
      <c r="K5" s="26" t="s">
        <v>13</v>
      </c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19"/>
      <c r="BE5" s="27" t="s">
        <v>14</v>
      </c>
      <c r="BS5" s="16" t="s">
        <v>6</v>
      </c>
    </row>
    <row r="6" s="1" customFormat="1" ht="36.96" customHeight="1">
      <c r="B6" s="20"/>
      <c r="C6" s="21"/>
      <c r="D6" s="28" t="s">
        <v>15</v>
      </c>
      <c r="E6" s="21"/>
      <c r="F6" s="21"/>
      <c r="G6" s="21"/>
      <c r="H6" s="21"/>
      <c r="I6" s="21"/>
      <c r="J6" s="21"/>
      <c r="K6" s="29" t="s">
        <v>16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19"/>
      <c r="BE6" s="30"/>
      <c r="BS6" s="16" t="s">
        <v>6</v>
      </c>
    </row>
    <row r="7" s="1" customFormat="1" ht="12" customHeight="1">
      <c r="B7" s="20"/>
      <c r="C7" s="21"/>
      <c r="D7" s="31" t="s">
        <v>17</v>
      </c>
      <c r="E7" s="21"/>
      <c r="F7" s="21"/>
      <c r="G7" s="21"/>
      <c r="H7" s="21"/>
      <c r="I7" s="21"/>
      <c r="J7" s="21"/>
      <c r="K7" s="26" t="s">
        <v>1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31" t="s">
        <v>18</v>
      </c>
      <c r="AL7" s="21"/>
      <c r="AM7" s="21"/>
      <c r="AN7" s="26" t="s">
        <v>1</v>
      </c>
      <c r="AO7" s="21"/>
      <c r="AP7" s="21"/>
      <c r="AQ7" s="21"/>
      <c r="AR7" s="19"/>
      <c r="BE7" s="30"/>
      <c r="BS7" s="16" t="s">
        <v>6</v>
      </c>
    </row>
    <row r="8" s="1" customFormat="1" ht="12" customHeight="1">
      <c r="B8" s="20"/>
      <c r="C8" s="21"/>
      <c r="D8" s="31" t="s">
        <v>19</v>
      </c>
      <c r="E8" s="21"/>
      <c r="F8" s="21"/>
      <c r="G8" s="21"/>
      <c r="H8" s="21"/>
      <c r="I8" s="21"/>
      <c r="J8" s="21"/>
      <c r="K8" s="26" t="s">
        <v>20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31" t="s">
        <v>21</v>
      </c>
      <c r="AL8" s="21"/>
      <c r="AM8" s="21"/>
      <c r="AN8" s="32" t="s">
        <v>22</v>
      </c>
      <c r="AO8" s="21"/>
      <c r="AP8" s="21"/>
      <c r="AQ8" s="21"/>
      <c r="AR8" s="19"/>
      <c r="BE8" s="30"/>
      <c r="BS8" s="16" t="s">
        <v>6</v>
      </c>
    </row>
    <row r="9" s="1" customFormat="1" ht="14.4" customHeight="1">
      <c r="B9" s="2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19"/>
      <c r="BE9" s="30"/>
      <c r="BS9" s="16" t="s">
        <v>6</v>
      </c>
    </row>
    <row r="10" s="1" customFormat="1" ht="12" customHeight="1">
      <c r="B10" s="20"/>
      <c r="C10" s="21"/>
      <c r="D10" s="31" t="s">
        <v>23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31" t="s">
        <v>24</v>
      </c>
      <c r="AL10" s="21"/>
      <c r="AM10" s="21"/>
      <c r="AN10" s="26" t="s">
        <v>1</v>
      </c>
      <c r="AO10" s="21"/>
      <c r="AP10" s="21"/>
      <c r="AQ10" s="21"/>
      <c r="AR10" s="19"/>
      <c r="BE10" s="30"/>
      <c r="BS10" s="16" t="s">
        <v>6</v>
      </c>
    </row>
    <row r="11" s="1" customFormat="1" ht="18.48" customHeight="1">
      <c r="B11" s="20"/>
      <c r="C11" s="21"/>
      <c r="D11" s="21"/>
      <c r="E11" s="26" t="s">
        <v>25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31" t="s">
        <v>26</v>
      </c>
      <c r="AL11" s="21"/>
      <c r="AM11" s="21"/>
      <c r="AN11" s="26" t="s">
        <v>1</v>
      </c>
      <c r="AO11" s="21"/>
      <c r="AP11" s="21"/>
      <c r="AQ11" s="21"/>
      <c r="AR11" s="19"/>
      <c r="BE11" s="30"/>
      <c r="BS11" s="16" t="s">
        <v>6</v>
      </c>
    </row>
    <row r="12" s="1" customFormat="1" ht="6.96" customHeight="1"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19"/>
      <c r="BE12" s="30"/>
      <c r="BS12" s="16" t="s">
        <v>6</v>
      </c>
    </row>
    <row r="13" s="1" customFormat="1" ht="12" customHeight="1">
      <c r="B13" s="20"/>
      <c r="C13" s="21"/>
      <c r="D13" s="31" t="s">
        <v>27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31" t="s">
        <v>24</v>
      </c>
      <c r="AL13" s="21"/>
      <c r="AM13" s="21"/>
      <c r="AN13" s="33" t="s">
        <v>28</v>
      </c>
      <c r="AO13" s="21"/>
      <c r="AP13" s="21"/>
      <c r="AQ13" s="21"/>
      <c r="AR13" s="19"/>
      <c r="BE13" s="30"/>
      <c r="BS13" s="16" t="s">
        <v>6</v>
      </c>
    </row>
    <row r="14">
      <c r="B14" s="20"/>
      <c r="C14" s="21"/>
      <c r="D14" s="21"/>
      <c r="E14" s="33" t="s">
        <v>28</v>
      </c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1" t="s">
        <v>26</v>
      </c>
      <c r="AL14" s="21"/>
      <c r="AM14" s="21"/>
      <c r="AN14" s="33" t="s">
        <v>28</v>
      </c>
      <c r="AO14" s="21"/>
      <c r="AP14" s="21"/>
      <c r="AQ14" s="21"/>
      <c r="AR14" s="19"/>
      <c r="BE14" s="30"/>
      <c r="BS14" s="16" t="s">
        <v>6</v>
      </c>
    </row>
    <row r="15" s="1" customFormat="1" ht="6.96" customHeight="1"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19"/>
      <c r="BE15" s="30"/>
      <c r="BS15" s="16" t="s">
        <v>4</v>
      </c>
    </row>
    <row r="16" s="1" customFormat="1" ht="12" customHeight="1">
      <c r="B16" s="20"/>
      <c r="C16" s="21"/>
      <c r="D16" s="31" t="s">
        <v>29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31" t="s">
        <v>24</v>
      </c>
      <c r="AL16" s="21"/>
      <c r="AM16" s="21"/>
      <c r="AN16" s="26" t="s">
        <v>1</v>
      </c>
      <c r="AO16" s="21"/>
      <c r="AP16" s="21"/>
      <c r="AQ16" s="21"/>
      <c r="AR16" s="19"/>
      <c r="BE16" s="30"/>
      <c r="BS16" s="16" t="s">
        <v>4</v>
      </c>
    </row>
    <row r="17" s="1" customFormat="1" ht="18.48" customHeight="1">
      <c r="B17" s="20"/>
      <c r="C17" s="21"/>
      <c r="D17" s="21"/>
      <c r="E17" s="26" t="s">
        <v>30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31" t="s">
        <v>26</v>
      </c>
      <c r="AL17" s="21"/>
      <c r="AM17" s="21"/>
      <c r="AN17" s="26" t="s">
        <v>1</v>
      </c>
      <c r="AO17" s="21"/>
      <c r="AP17" s="21"/>
      <c r="AQ17" s="21"/>
      <c r="AR17" s="19"/>
      <c r="BE17" s="30"/>
      <c r="BS17" s="16" t="s">
        <v>31</v>
      </c>
    </row>
    <row r="18" s="1" customFormat="1" ht="6.96" customHeight="1"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19"/>
      <c r="BE18" s="30"/>
      <c r="BS18" s="16" t="s">
        <v>6</v>
      </c>
    </row>
    <row r="19" s="1" customFormat="1" ht="12" customHeight="1">
      <c r="B19" s="20"/>
      <c r="C19" s="21"/>
      <c r="D19" s="31" t="s">
        <v>32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31" t="s">
        <v>24</v>
      </c>
      <c r="AL19" s="21"/>
      <c r="AM19" s="21"/>
      <c r="AN19" s="26" t="s">
        <v>1</v>
      </c>
      <c r="AO19" s="21"/>
      <c r="AP19" s="21"/>
      <c r="AQ19" s="21"/>
      <c r="AR19" s="19"/>
      <c r="BE19" s="30"/>
      <c r="BS19" s="16" t="s">
        <v>6</v>
      </c>
    </row>
    <row r="20" s="1" customFormat="1" ht="18.48" customHeight="1">
      <c r="B20" s="20"/>
      <c r="C20" s="21"/>
      <c r="D20" s="21"/>
      <c r="E20" s="26" t="s">
        <v>33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31" t="s">
        <v>26</v>
      </c>
      <c r="AL20" s="21"/>
      <c r="AM20" s="21"/>
      <c r="AN20" s="26" t="s">
        <v>1</v>
      </c>
      <c r="AO20" s="21"/>
      <c r="AP20" s="21"/>
      <c r="AQ20" s="21"/>
      <c r="AR20" s="19"/>
      <c r="BE20" s="30"/>
      <c r="BS20" s="16" t="s">
        <v>31</v>
      </c>
    </row>
    <row r="21" s="1" customFormat="1" ht="6.96" customHeight="1"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19"/>
      <c r="BE21" s="30"/>
    </row>
    <row r="22" s="1" customFormat="1" ht="12" customHeight="1">
      <c r="B22" s="20"/>
      <c r="C22" s="21"/>
      <c r="D22" s="31" t="s">
        <v>34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19"/>
      <c r="BE22" s="30"/>
    </row>
    <row r="23" s="1" customFormat="1" ht="16.5" customHeight="1">
      <c r="B23" s="20"/>
      <c r="C23" s="21"/>
      <c r="D23" s="21"/>
      <c r="E23" s="35" t="s">
        <v>1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21"/>
      <c r="AP23" s="21"/>
      <c r="AQ23" s="21"/>
      <c r="AR23" s="19"/>
      <c r="BE23" s="30"/>
    </row>
    <row r="24" s="1" customFormat="1" ht="6.96" customHeight="1"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19"/>
      <c r="BE24" s="30"/>
    </row>
    <row r="25" s="1" customFormat="1" ht="6.96" customHeight="1">
      <c r="B25" s="20"/>
      <c r="C25" s="21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21"/>
      <c r="AQ25" s="21"/>
      <c r="AR25" s="19"/>
      <c r="BE25" s="30"/>
    </row>
    <row r="26" s="2" customFormat="1" ht="25.92" customHeight="1">
      <c r="A26" s="37"/>
      <c r="B26" s="38"/>
      <c r="C26" s="39"/>
      <c r="D26" s="40" t="s">
        <v>35</v>
      </c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2">
        <f>ROUND(AG94,2)</f>
        <v>0</v>
      </c>
      <c r="AL26" s="41"/>
      <c r="AM26" s="41"/>
      <c r="AN26" s="41"/>
      <c r="AO26" s="41"/>
      <c r="AP26" s="39"/>
      <c r="AQ26" s="39"/>
      <c r="AR26" s="43"/>
      <c r="BE26" s="30"/>
    </row>
    <row r="27" s="2" customFormat="1" ht="6.96" customHeight="1">
      <c r="A27" s="37"/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43"/>
      <c r="BE27" s="30"/>
    </row>
    <row r="28" s="2" customFormat="1">
      <c r="A28" s="37"/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44" t="s">
        <v>36</v>
      </c>
      <c r="M28" s="44"/>
      <c r="N28" s="44"/>
      <c r="O28" s="44"/>
      <c r="P28" s="44"/>
      <c r="Q28" s="39"/>
      <c r="R28" s="39"/>
      <c r="S28" s="39"/>
      <c r="T28" s="39"/>
      <c r="U28" s="39"/>
      <c r="V28" s="39"/>
      <c r="W28" s="44" t="s">
        <v>37</v>
      </c>
      <c r="X28" s="44"/>
      <c r="Y28" s="44"/>
      <c r="Z28" s="44"/>
      <c r="AA28" s="44"/>
      <c r="AB28" s="44"/>
      <c r="AC28" s="44"/>
      <c r="AD28" s="44"/>
      <c r="AE28" s="44"/>
      <c r="AF28" s="39"/>
      <c r="AG28" s="39"/>
      <c r="AH28" s="39"/>
      <c r="AI28" s="39"/>
      <c r="AJ28" s="39"/>
      <c r="AK28" s="44" t="s">
        <v>38</v>
      </c>
      <c r="AL28" s="44"/>
      <c r="AM28" s="44"/>
      <c r="AN28" s="44"/>
      <c r="AO28" s="44"/>
      <c r="AP28" s="39"/>
      <c r="AQ28" s="39"/>
      <c r="AR28" s="43"/>
      <c r="BE28" s="30"/>
    </row>
    <row r="29" s="3" customFormat="1" ht="14.4" customHeight="1">
      <c r="A29" s="3"/>
      <c r="B29" s="45"/>
      <c r="C29" s="46"/>
      <c r="D29" s="31" t="s">
        <v>39</v>
      </c>
      <c r="E29" s="46"/>
      <c r="F29" s="47" t="s">
        <v>40</v>
      </c>
      <c r="G29" s="46"/>
      <c r="H29" s="46"/>
      <c r="I29" s="46"/>
      <c r="J29" s="46"/>
      <c r="K29" s="46"/>
      <c r="L29" s="48">
        <v>0.20000000000000001</v>
      </c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9">
        <f>ROUND(AZ94, 2)</f>
        <v>0</v>
      </c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9">
        <f>ROUND(AV94, 2)</f>
        <v>0</v>
      </c>
      <c r="AL29" s="46"/>
      <c r="AM29" s="46"/>
      <c r="AN29" s="46"/>
      <c r="AO29" s="46"/>
      <c r="AP29" s="46"/>
      <c r="AQ29" s="46"/>
      <c r="AR29" s="50"/>
      <c r="BE29" s="51"/>
    </row>
    <row r="30" s="3" customFormat="1" ht="14.4" customHeight="1">
      <c r="A30" s="3"/>
      <c r="B30" s="45"/>
      <c r="C30" s="46"/>
      <c r="D30" s="46"/>
      <c r="E30" s="46"/>
      <c r="F30" s="47" t="s">
        <v>41</v>
      </c>
      <c r="G30" s="46"/>
      <c r="H30" s="46"/>
      <c r="I30" s="46"/>
      <c r="J30" s="46"/>
      <c r="K30" s="46"/>
      <c r="L30" s="48">
        <v>0.20000000000000001</v>
      </c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9">
        <f>ROUND(BA94, 2)</f>
        <v>0</v>
      </c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9">
        <f>ROUND(AW94, 2)</f>
        <v>0</v>
      </c>
      <c r="AL30" s="46"/>
      <c r="AM30" s="46"/>
      <c r="AN30" s="46"/>
      <c r="AO30" s="46"/>
      <c r="AP30" s="46"/>
      <c r="AQ30" s="46"/>
      <c r="AR30" s="50"/>
      <c r="BE30" s="51"/>
    </row>
    <row r="31" hidden="1" s="3" customFormat="1" ht="14.4" customHeight="1">
      <c r="A31" s="3"/>
      <c r="B31" s="45"/>
      <c r="C31" s="46"/>
      <c r="D31" s="46"/>
      <c r="E31" s="46"/>
      <c r="F31" s="31" t="s">
        <v>42</v>
      </c>
      <c r="G31" s="46"/>
      <c r="H31" s="46"/>
      <c r="I31" s="46"/>
      <c r="J31" s="46"/>
      <c r="K31" s="46"/>
      <c r="L31" s="48">
        <v>0.20000000000000001</v>
      </c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9">
        <f>ROUND(BB94, 2)</f>
        <v>0</v>
      </c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9">
        <v>0</v>
      </c>
      <c r="AL31" s="46"/>
      <c r="AM31" s="46"/>
      <c r="AN31" s="46"/>
      <c r="AO31" s="46"/>
      <c r="AP31" s="46"/>
      <c r="AQ31" s="46"/>
      <c r="AR31" s="50"/>
      <c r="BE31" s="51"/>
    </row>
    <row r="32" hidden="1" s="3" customFormat="1" ht="14.4" customHeight="1">
      <c r="A32" s="3"/>
      <c r="B32" s="45"/>
      <c r="C32" s="46"/>
      <c r="D32" s="46"/>
      <c r="E32" s="46"/>
      <c r="F32" s="31" t="s">
        <v>43</v>
      </c>
      <c r="G32" s="46"/>
      <c r="H32" s="46"/>
      <c r="I32" s="46"/>
      <c r="J32" s="46"/>
      <c r="K32" s="46"/>
      <c r="L32" s="48">
        <v>0.20000000000000001</v>
      </c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9">
        <f>ROUND(BC94, 2)</f>
        <v>0</v>
      </c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9">
        <v>0</v>
      </c>
      <c r="AL32" s="46"/>
      <c r="AM32" s="46"/>
      <c r="AN32" s="46"/>
      <c r="AO32" s="46"/>
      <c r="AP32" s="46"/>
      <c r="AQ32" s="46"/>
      <c r="AR32" s="50"/>
      <c r="BE32" s="51"/>
    </row>
    <row r="33" hidden="1" s="3" customFormat="1" ht="14.4" customHeight="1">
      <c r="A33" s="3"/>
      <c r="B33" s="45"/>
      <c r="C33" s="46"/>
      <c r="D33" s="46"/>
      <c r="E33" s="46"/>
      <c r="F33" s="47" t="s">
        <v>44</v>
      </c>
      <c r="G33" s="46"/>
      <c r="H33" s="46"/>
      <c r="I33" s="46"/>
      <c r="J33" s="46"/>
      <c r="K33" s="46"/>
      <c r="L33" s="48">
        <v>0</v>
      </c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9">
        <f>ROUND(BD94, 2)</f>
        <v>0</v>
      </c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9">
        <v>0</v>
      </c>
      <c r="AL33" s="46"/>
      <c r="AM33" s="46"/>
      <c r="AN33" s="46"/>
      <c r="AO33" s="46"/>
      <c r="AP33" s="46"/>
      <c r="AQ33" s="46"/>
      <c r="AR33" s="50"/>
      <c r="BE33" s="51"/>
    </row>
    <row r="34" s="2" customFormat="1" ht="6.96" customHeight="1">
      <c r="A34" s="37"/>
      <c r="B34" s="38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43"/>
      <c r="BE34" s="30"/>
    </row>
    <row r="35" s="2" customFormat="1" ht="25.92" customHeight="1">
      <c r="A35" s="37"/>
      <c r="B35" s="38"/>
      <c r="C35" s="52"/>
      <c r="D35" s="53" t="s">
        <v>45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46</v>
      </c>
      <c r="U35" s="54"/>
      <c r="V35" s="54"/>
      <c r="W35" s="54"/>
      <c r="X35" s="56" t="s">
        <v>47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43"/>
      <c r="BE35" s="37"/>
    </row>
    <row r="36" s="2" customFormat="1" ht="6.96" customHeight="1">
      <c r="A36" s="37"/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43"/>
      <c r="BE36" s="37"/>
    </row>
    <row r="37" s="2" customFormat="1" ht="14.4" customHeight="1">
      <c r="A37" s="37"/>
      <c r="B37" s="38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43"/>
      <c r="BE37" s="37"/>
    </row>
    <row r="38" s="1" customFormat="1" ht="14.4" customHeight="1">
      <c r="B38" s="20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19"/>
    </row>
    <row r="39" s="1" customFormat="1" ht="14.4" customHeight="1"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19"/>
    </row>
    <row r="40" s="1" customFormat="1" ht="14.4" customHeight="1"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19"/>
    </row>
    <row r="41" s="1" customFormat="1" ht="14.4" customHeight="1"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19"/>
    </row>
    <row r="42" s="1" customFormat="1" ht="14.4" customHeight="1"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19"/>
    </row>
    <row r="43" s="1" customFormat="1" ht="14.4" customHeight="1"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19"/>
    </row>
    <row r="44" s="1" customFormat="1" ht="14.4" customHeight="1">
      <c r="B44" s="20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19"/>
    </row>
    <row r="45" s="1" customFormat="1" ht="14.4" customHeight="1"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19"/>
    </row>
    <row r="46" s="1" customFormat="1" ht="14.4" customHeight="1"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19"/>
    </row>
    <row r="47" s="1" customFormat="1" ht="14.4" customHeight="1"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19"/>
    </row>
    <row r="48" s="1" customFormat="1" ht="14.4" customHeight="1"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19"/>
    </row>
    <row r="49" s="2" customFormat="1" ht="14.4" customHeight="1">
      <c r="B49" s="59"/>
      <c r="C49" s="60"/>
      <c r="D49" s="61" t="s">
        <v>48</v>
      </c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1" t="s">
        <v>49</v>
      </c>
      <c r="AI49" s="62"/>
      <c r="AJ49" s="62"/>
      <c r="AK49" s="62"/>
      <c r="AL49" s="62"/>
      <c r="AM49" s="62"/>
      <c r="AN49" s="62"/>
      <c r="AO49" s="62"/>
      <c r="AP49" s="60"/>
      <c r="AQ49" s="60"/>
      <c r="AR49" s="63"/>
    </row>
    <row r="50">
      <c r="B50" s="20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19"/>
    </row>
    <row r="51"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19"/>
    </row>
    <row r="52"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19"/>
    </row>
    <row r="53">
      <c r="B53" s="20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19"/>
    </row>
    <row r="54"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19"/>
    </row>
    <row r="55"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19"/>
    </row>
    <row r="56">
      <c r="B56" s="2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19"/>
    </row>
    <row r="57"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19"/>
    </row>
    <row r="58"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19"/>
    </row>
    <row r="59">
      <c r="B59" s="20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19"/>
    </row>
    <row r="60" s="2" customFormat="1">
      <c r="A60" s="37"/>
      <c r="B60" s="38"/>
      <c r="C60" s="39"/>
      <c r="D60" s="64" t="s">
        <v>50</v>
      </c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64" t="s">
        <v>51</v>
      </c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64" t="s">
        <v>50</v>
      </c>
      <c r="AI60" s="41"/>
      <c r="AJ60" s="41"/>
      <c r="AK60" s="41"/>
      <c r="AL60" s="41"/>
      <c r="AM60" s="64" t="s">
        <v>51</v>
      </c>
      <c r="AN60" s="41"/>
      <c r="AO60" s="41"/>
      <c r="AP60" s="39"/>
      <c r="AQ60" s="39"/>
      <c r="AR60" s="43"/>
      <c r="BE60" s="37"/>
    </row>
    <row r="61">
      <c r="B61" s="20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19"/>
    </row>
    <row r="62">
      <c r="B62" s="20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19"/>
    </row>
    <row r="63">
      <c r="B63" s="20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19"/>
    </row>
    <row r="64" s="2" customFormat="1">
      <c r="A64" s="37"/>
      <c r="B64" s="38"/>
      <c r="C64" s="39"/>
      <c r="D64" s="61" t="s">
        <v>52</v>
      </c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1" t="s">
        <v>53</v>
      </c>
      <c r="AI64" s="65"/>
      <c r="AJ64" s="65"/>
      <c r="AK64" s="65"/>
      <c r="AL64" s="65"/>
      <c r="AM64" s="65"/>
      <c r="AN64" s="65"/>
      <c r="AO64" s="65"/>
      <c r="AP64" s="39"/>
      <c r="AQ64" s="39"/>
      <c r="AR64" s="43"/>
      <c r="BE64" s="37"/>
    </row>
    <row r="65">
      <c r="B65" s="20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19"/>
    </row>
    <row r="66">
      <c r="B66" s="20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19"/>
    </row>
    <row r="67">
      <c r="B67" s="20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19"/>
    </row>
    <row r="68">
      <c r="B68" s="20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19"/>
    </row>
    <row r="69">
      <c r="B69" s="20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19"/>
    </row>
    <row r="70">
      <c r="B70" s="2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19"/>
    </row>
    <row r="71">
      <c r="B71" s="20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19"/>
    </row>
    <row r="72">
      <c r="B72" s="20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19"/>
    </row>
    <row r="73">
      <c r="B73" s="20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19"/>
    </row>
    <row r="74">
      <c r="B74" s="20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19"/>
    </row>
    <row r="75" s="2" customFormat="1">
      <c r="A75" s="37"/>
      <c r="B75" s="38"/>
      <c r="C75" s="39"/>
      <c r="D75" s="64" t="s">
        <v>50</v>
      </c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64" t="s">
        <v>51</v>
      </c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64" t="s">
        <v>50</v>
      </c>
      <c r="AI75" s="41"/>
      <c r="AJ75" s="41"/>
      <c r="AK75" s="41"/>
      <c r="AL75" s="41"/>
      <c r="AM75" s="64" t="s">
        <v>51</v>
      </c>
      <c r="AN75" s="41"/>
      <c r="AO75" s="41"/>
      <c r="AP75" s="39"/>
      <c r="AQ75" s="39"/>
      <c r="AR75" s="43"/>
      <c r="BE75" s="37"/>
    </row>
    <row r="76" s="2" customFormat="1">
      <c r="A76" s="37"/>
      <c r="B76" s="38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  <c r="AR76" s="43"/>
      <c r="BE76" s="37"/>
    </row>
    <row r="77" s="2" customFormat="1" ht="6.96" customHeight="1">
      <c r="A77" s="37"/>
      <c r="B77" s="66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43"/>
      <c r="BE77" s="37"/>
    </row>
    <row r="81" s="2" customFormat="1" ht="6.96" customHeight="1">
      <c r="A81" s="37"/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43"/>
      <c r="BE81" s="37"/>
    </row>
    <row r="82" s="2" customFormat="1" ht="24.96" customHeight="1">
      <c r="A82" s="37"/>
      <c r="B82" s="38"/>
      <c r="C82" s="22" t="s">
        <v>54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  <c r="AR82" s="43"/>
      <c r="B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39"/>
      <c r="AP83" s="39"/>
      <c r="AQ83" s="39"/>
      <c r="AR83" s="43"/>
      <c r="BE83" s="37"/>
    </row>
    <row r="84" s="4" customFormat="1" ht="12" customHeight="1">
      <c r="A84" s="4"/>
      <c r="B84" s="70"/>
      <c r="C84" s="31" t="s">
        <v>12</v>
      </c>
      <c r="D84" s="71"/>
      <c r="E84" s="71"/>
      <c r="F84" s="71"/>
      <c r="G84" s="71"/>
      <c r="H84" s="71"/>
      <c r="I84" s="71"/>
      <c r="J84" s="71"/>
      <c r="K84" s="71"/>
      <c r="L84" s="71" t="str">
        <f>K5</f>
        <v>126</v>
      </c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2"/>
      <c r="BE84" s="4"/>
    </row>
    <row r="85" s="5" customFormat="1" ht="36.96" customHeight="1">
      <c r="A85" s="5"/>
      <c r="B85" s="73"/>
      <c r="C85" s="74" t="s">
        <v>15</v>
      </c>
      <c r="D85" s="75"/>
      <c r="E85" s="75"/>
      <c r="F85" s="75"/>
      <c r="G85" s="75"/>
      <c r="H85" s="75"/>
      <c r="I85" s="75"/>
      <c r="J85" s="75"/>
      <c r="K85" s="75"/>
      <c r="L85" s="76" t="str">
        <f>K6</f>
        <v>Odchov mladého hov.dobytka - Jalovíc</v>
      </c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75"/>
      <c r="AO85" s="75"/>
      <c r="AP85" s="75"/>
      <c r="AQ85" s="75"/>
      <c r="AR85" s="77"/>
      <c r="BE85" s="5"/>
    </row>
    <row r="86" s="2" customFormat="1" ht="6.96" customHeight="1">
      <c r="A86" s="37"/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N86" s="39"/>
      <c r="AO86" s="39"/>
      <c r="AP86" s="39"/>
      <c r="AQ86" s="39"/>
      <c r="AR86" s="43"/>
      <c r="BE86" s="37"/>
    </row>
    <row r="87" s="2" customFormat="1" ht="12" customHeight="1">
      <c r="A87" s="37"/>
      <c r="B87" s="38"/>
      <c r="C87" s="31" t="s">
        <v>19</v>
      </c>
      <c r="D87" s="39"/>
      <c r="E87" s="39"/>
      <c r="F87" s="39"/>
      <c r="G87" s="39"/>
      <c r="H87" s="39"/>
      <c r="I87" s="39"/>
      <c r="J87" s="39"/>
      <c r="K87" s="39"/>
      <c r="L87" s="78" t="str">
        <f>IF(K8="","",K8)</f>
        <v>Medovarce</v>
      </c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1" t="s">
        <v>21</v>
      </c>
      <c r="AJ87" s="39"/>
      <c r="AK87" s="39"/>
      <c r="AL87" s="39"/>
      <c r="AM87" s="79" t="str">
        <f>IF(AN8= "","",AN8)</f>
        <v>12. 4. 2022</v>
      </c>
      <c r="AN87" s="79"/>
      <c r="AO87" s="39"/>
      <c r="AP87" s="39"/>
      <c r="AQ87" s="39"/>
      <c r="AR87" s="43"/>
      <c r="B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  <c r="AR88" s="43"/>
      <c r="BE88" s="37"/>
    </row>
    <row r="89" s="2" customFormat="1" ht="15.15" customHeight="1">
      <c r="A89" s="37"/>
      <c r="B89" s="38"/>
      <c r="C89" s="31" t="s">
        <v>23</v>
      </c>
      <c r="D89" s="39"/>
      <c r="E89" s="39"/>
      <c r="F89" s="39"/>
      <c r="G89" s="39"/>
      <c r="H89" s="39"/>
      <c r="I89" s="39"/>
      <c r="J89" s="39"/>
      <c r="K89" s="39"/>
      <c r="L89" s="71" t="str">
        <f>IF(E11= "","",E11)</f>
        <v>Farma Medovarce</v>
      </c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1" t="s">
        <v>29</v>
      </c>
      <c r="AJ89" s="39"/>
      <c r="AK89" s="39"/>
      <c r="AL89" s="39"/>
      <c r="AM89" s="80" t="str">
        <f>IF(E17="","",E17)</f>
        <v>Ing.P.Hucák</v>
      </c>
      <c r="AN89" s="71"/>
      <c r="AO89" s="71"/>
      <c r="AP89" s="71"/>
      <c r="AQ89" s="39"/>
      <c r="AR89" s="43"/>
      <c r="AS89" s="81" t="s">
        <v>55</v>
      </c>
      <c r="AT89" s="82"/>
      <c r="AU89" s="83"/>
      <c r="AV89" s="83"/>
      <c r="AW89" s="83"/>
      <c r="AX89" s="83"/>
      <c r="AY89" s="83"/>
      <c r="AZ89" s="83"/>
      <c r="BA89" s="83"/>
      <c r="BB89" s="83"/>
      <c r="BC89" s="83"/>
      <c r="BD89" s="84"/>
      <c r="BE89" s="37"/>
    </row>
    <row r="90" s="2" customFormat="1" ht="15.15" customHeight="1">
      <c r="A90" s="37"/>
      <c r="B90" s="38"/>
      <c r="C90" s="31" t="s">
        <v>27</v>
      </c>
      <c r="D90" s="39"/>
      <c r="E90" s="39"/>
      <c r="F90" s="39"/>
      <c r="G90" s="39"/>
      <c r="H90" s="39"/>
      <c r="I90" s="39"/>
      <c r="J90" s="39"/>
      <c r="K90" s="39"/>
      <c r="L90" s="71" t="str">
        <f>IF(E14= "Vyplň údaj","",E14)</f>
        <v/>
      </c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1" t="s">
        <v>32</v>
      </c>
      <c r="AJ90" s="39"/>
      <c r="AK90" s="39"/>
      <c r="AL90" s="39"/>
      <c r="AM90" s="80" t="str">
        <f>IF(E20="","",E20)</f>
        <v xml:space="preserve">Z.Lalka    www.cenar.sk</v>
      </c>
      <c r="AN90" s="71"/>
      <c r="AO90" s="71"/>
      <c r="AP90" s="71"/>
      <c r="AQ90" s="39"/>
      <c r="AR90" s="43"/>
      <c r="AS90" s="85"/>
      <c r="AT90" s="86"/>
      <c r="AU90" s="87"/>
      <c r="AV90" s="87"/>
      <c r="AW90" s="87"/>
      <c r="AX90" s="87"/>
      <c r="AY90" s="87"/>
      <c r="AZ90" s="87"/>
      <c r="BA90" s="87"/>
      <c r="BB90" s="87"/>
      <c r="BC90" s="87"/>
      <c r="BD90" s="88"/>
      <c r="BE90" s="37"/>
    </row>
    <row r="91" s="2" customFormat="1" ht="10.8" customHeight="1">
      <c r="A91" s="37"/>
      <c r="B91" s="38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43"/>
      <c r="AS91" s="89"/>
      <c r="AT91" s="90"/>
      <c r="AU91" s="91"/>
      <c r="AV91" s="91"/>
      <c r="AW91" s="91"/>
      <c r="AX91" s="91"/>
      <c r="AY91" s="91"/>
      <c r="AZ91" s="91"/>
      <c r="BA91" s="91"/>
      <c r="BB91" s="91"/>
      <c r="BC91" s="91"/>
      <c r="BD91" s="92"/>
      <c r="BE91" s="37"/>
    </row>
    <row r="92" s="2" customFormat="1" ht="29.28" customHeight="1">
      <c r="A92" s="37"/>
      <c r="B92" s="38"/>
      <c r="C92" s="93" t="s">
        <v>56</v>
      </c>
      <c r="D92" s="94"/>
      <c r="E92" s="94"/>
      <c r="F92" s="94"/>
      <c r="G92" s="94"/>
      <c r="H92" s="95"/>
      <c r="I92" s="96" t="s">
        <v>57</v>
      </c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  <c r="AG92" s="97" t="s">
        <v>58</v>
      </c>
      <c r="AH92" s="94"/>
      <c r="AI92" s="94"/>
      <c r="AJ92" s="94"/>
      <c r="AK92" s="94"/>
      <c r="AL92" s="94"/>
      <c r="AM92" s="94"/>
      <c r="AN92" s="96" t="s">
        <v>59</v>
      </c>
      <c r="AO92" s="94"/>
      <c r="AP92" s="98"/>
      <c r="AQ92" s="99" t="s">
        <v>60</v>
      </c>
      <c r="AR92" s="43"/>
      <c r="AS92" s="100" t="s">
        <v>61</v>
      </c>
      <c r="AT92" s="101" t="s">
        <v>62</v>
      </c>
      <c r="AU92" s="101" t="s">
        <v>63</v>
      </c>
      <c r="AV92" s="101" t="s">
        <v>64</v>
      </c>
      <c r="AW92" s="101" t="s">
        <v>65</v>
      </c>
      <c r="AX92" s="101" t="s">
        <v>66</v>
      </c>
      <c r="AY92" s="101" t="s">
        <v>67</v>
      </c>
      <c r="AZ92" s="101" t="s">
        <v>68</v>
      </c>
      <c r="BA92" s="101" t="s">
        <v>69</v>
      </c>
      <c r="BB92" s="101" t="s">
        <v>70</v>
      </c>
      <c r="BC92" s="101" t="s">
        <v>71</v>
      </c>
      <c r="BD92" s="102" t="s">
        <v>72</v>
      </c>
      <c r="BE92" s="37"/>
    </row>
    <row r="93" s="2" customFormat="1" ht="10.8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43"/>
      <c r="AS93" s="103"/>
      <c r="AT93" s="104"/>
      <c r="AU93" s="104"/>
      <c r="AV93" s="104"/>
      <c r="AW93" s="104"/>
      <c r="AX93" s="104"/>
      <c r="AY93" s="104"/>
      <c r="AZ93" s="104"/>
      <c r="BA93" s="104"/>
      <c r="BB93" s="104"/>
      <c r="BC93" s="104"/>
      <c r="BD93" s="105"/>
      <c r="BE93" s="37"/>
    </row>
    <row r="94" s="6" customFormat="1" ht="32.4" customHeight="1">
      <c r="A94" s="6"/>
      <c r="B94" s="106"/>
      <c r="C94" s="107" t="s">
        <v>73</v>
      </c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108"/>
      <c r="AG94" s="109">
        <f>ROUND(AG95,2)</f>
        <v>0</v>
      </c>
      <c r="AH94" s="109"/>
      <c r="AI94" s="109"/>
      <c r="AJ94" s="109"/>
      <c r="AK94" s="109"/>
      <c r="AL94" s="109"/>
      <c r="AM94" s="109"/>
      <c r="AN94" s="110">
        <f>SUM(AG94,AT94)</f>
        <v>0</v>
      </c>
      <c r="AO94" s="110"/>
      <c r="AP94" s="110"/>
      <c r="AQ94" s="111" t="s">
        <v>1</v>
      </c>
      <c r="AR94" s="112"/>
      <c r="AS94" s="113">
        <f>ROUND(AS95,2)</f>
        <v>0</v>
      </c>
      <c r="AT94" s="114">
        <f>ROUND(SUM(AV94:AW94),2)</f>
        <v>0</v>
      </c>
      <c r="AU94" s="115">
        <f>ROUND(AU95,5)</f>
        <v>0</v>
      </c>
      <c r="AV94" s="114">
        <f>ROUND(AZ94*L29,2)</f>
        <v>0</v>
      </c>
      <c r="AW94" s="114">
        <f>ROUND(BA94*L30,2)</f>
        <v>0</v>
      </c>
      <c r="AX94" s="114">
        <f>ROUND(BB94*L29,2)</f>
        <v>0</v>
      </c>
      <c r="AY94" s="114">
        <f>ROUND(BC94*L30,2)</f>
        <v>0</v>
      </c>
      <c r="AZ94" s="114">
        <f>ROUND(AZ95,2)</f>
        <v>0</v>
      </c>
      <c r="BA94" s="114">
        <f>ROUND(BA95,2)</f>
        <v>0</v>
      </c>
      <c r="BB94" s="114">
        <f>ROUND(BB95,2)</f>
        <v>0</v>
      </c>
      <c r="BC94" s="114">
        <f>ROUND(BC95,2)</f>
        <v>0</v>
      </c>
      <c r="BD94" s="116">
        <f>ROUND(BD95,2)</f>
        <v>0</v>
      </c>
      <c r="BE94" s="6"/>
      <c r="BS94" s="117" t="s">
        <v>74</v>
      </c>
      <c r="BT94" s="117" t="s">
        <v>75</v>
      </c>
      <c r="BU94" s="118" t="s">
        <v>76</v>
      </c>
      <c r="BV94" s="117" t="s">
        <v>77</v>
      </c>
      <c r="BW94" s="117" t="s">
        <v>5</v>
      </c>
      <c r="BX94" s="117" t="s">
        <v>78</v>
      </c>
      <c r="CL94" s="117" t="s">
        <v>1</v>
      </c>
    </row>
    <row r="95" s="7" customFormat="1" ht="24.75" customHeight="1">
      <c r="A95" s="119" t="s">
        <v>79</v>
      </c>
      <c r="B95" s="120"/>
      <c r="C95" s="121"/>
      <c r="D95" s="122" t="s">
        <v>80</v>
      </c>
      <c r="E95" s="122"/>
      <c r="F95" s="122"/>
      <c r="G95" s="122"/>
      <c r="H95" s="122"/>
      <c r="I95" s="123"/>
      <c r="J95" s="122" t="s">
        <v>81</v>
      </c>
      <c r="K95" s="122"/>
      <c r="L95" s="122"/>
      <c r="M95" s="122"/>
      <c r="N95" s="122"/>
      <c r="O95" s="122"/>
      <c r="P95" s="122"/>
      <c r="Q95" s="122"/>
      <c r="R95" s="122"/>
      <c r="S95" s="122"/>
      <c r="T95" s="122"/>
      <c r="U95" s="122"/>
      <c r="V95" s="122"/>
      <c r="W95" s="122"/>
      <c r="X95" s="122"/>
      <c r="Y95" s="122"/>
      <c r="Z95" s="122"/>
      <c r="AA95" s="122"/>
      <c r="AB95" s="122"/>
      <c r="AC95" s="122"/>
      <c r="AD95" s="122"/>
      <c r="AE95" s="122"/>
      <c r="AF95" s="122"/>
      <c r="AG95" s="124">
        <f>'126-1 - časť - Zdravotech...'!J30</f>
        <v>0</v>
      </c>
      <c r="AH95" s="123"/>
      <c r="AI95" s="123"/>
      <c r="AJ95" s="123"/>
      <c r="AK95" s="123"/>
      <c r="AL95" s="123"/>
      <c r="AM95" s="123"/>
      <c r="AN95" s="124">
        <f>SUM(AG95,AT95)</f>
        <v>0</v>
      </c>
      <c r="AO95" s="123"/>
      <c r="AP95" s="123"/>
      <c r="AQ95" s="125" t="s">
        <v>82</v>
      </c>
      <c r="AR95" s="126"/>
      <c r="AS95" s="127">
        <v>0</v>
      </c>
      <c r="AT95" s="128">
        <f>ROUND(SUM(AV95:AW95),2)</f>
        <v>0</v>
      </c>
      <c r="AU95" s="129">
        <f>'126-1 - časť - Zdravotech...'!P125</f>
        <v>0</v>
      </c>
      <c r="AV95" s="128">
        <f>'126-1 - časť - Zdravotech...'!J33</f>
        <v>0</v>
      </c>
      <c r="AW95" s="128">
        <f>'126-1 - časť - Zdravotech...'!J34</f>
        <v>0</v>
      </c>
      <c r="AX95" s="128">
        <f>'126-1 - časť - Zdravotech...'!J35</f>
        <v>0</v>
      </c>
      <c r="AY95" s="128">
        <f>'126-1 - časť - Zdravotech...'!J36</f>
        <v>0</v>
      </c>
      <c r="AZ95" s="128">
        <f>'126-1 - časť - Zdravotech...'!F33</f>
        <v>0</v>
      </c>
      <c r="BA95" s="128">
        <f>'126-1 - časť - Zdravotech...'!F34</f>
        <v>0</v>
      </c>
      <c r="BB95" s="128">
        <f>'126-1 - časť - Zdravotech...'!F35</f>
        <v>0</v>
      </c>
      <c r="BC95" s="128">
        <f>'126-1 - časť - Zdravotech...'!F36</f>
        <v>0</v>
      </c>
      <c r="BD95" s="130">
        <f>'126-1 - časť - Zdravotech...'!F37</f>
        <v>0</v>
      </c>
      <c r="BE95" s="7"/>
      <c r="BT95" s="131" t="s">
        <v>83</v>
      </c>
      <c r="BV95" s="131" t="s">
        <v>77</v>
      </c>
      <c r="BW95" s="131" t="s">
        <v>84</v>
      </c>
      <c r="BX95" s="131" t="s">
        <v>5</v>
      </c>
      <c r="CL95" s="131" t="s">
        <v>1</v>
      </c>
      <c r="CM95" s="131" t="s">
        <v>75</v>
      </c>
    </row>
    <row r="96" s="2" customFormat="1" ht="30" customHeight="1">
      <c r="A96" s="37"/>
      <c r="B96" s="38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39"/>
      <c r="AN96" s="39"/>
      <c r="AO96" s="39"/>
      <c r="AP96" s="39"/>
      <c r="AQ96" s="39"/>
      <c r="AR96" s="43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</row>
    <row r="97" s="2" customFormat="1" ht="6.96" customHeight="1">
      <c r="A97" s="37"/>
      <c r="B97" s="66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  <c r="X97" s="67"/>
      <c r="Y97" s="67"/>
      <c r="Z97" s="67"/>
      <c r="AA97" s="67"/>
      <c r="AB97" s="67"/>
      <c r="AC97" s="67"/>
      <c r="AD97" s="67"/>
      <c r="AE97" s="67"/>
      <c r="AF97" s="67"/>
      <c r="AG97" s="67"/>
      <c r="AH97" s="67"/>
      <c r="AI97" s="67"/>
      <c r="AJ97" s="67"/>
      <c r="AK97" s="67"/>
      <c r="AL97" s="67"/>
      <c r="AM97" s="67"/>
      <c r="AN97" s="67"/>
      <c r="AO97" s="67"/>
      <c r="AP97" s="67"/>
      <c r="AQ97" s="67"/>
      <c r="AR97" s="43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</row>
  </sheetData>
  <sheetProtection sheet="1" formatColumns="0" formatRows="0" objects="1" scenarios="1" spinCount="100000" saltValue="yblL75XgJ6c7wv8MwlwjlYpS57ekYIDSlOigCtM0VlFns+J9c2E7/urSt05yIHPOuG+Lh1rOcVS+p1zWT1nS2A==" hashValue="97lIVFG1tWCe377vRwD1hR9LO4cB0xQpYMWzQjxpdTetXaU1ZrWxn5f67zsCRZzJC9H4T/YYa3dEICVfQR/Org==" algorithmName="SHA-512" password="CC35"/>
  <mergeCells count="42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</mergeCells>
  <hyperlinks>
    <hyperlink ref="A95" location="'126-1 - časť - Zdravotech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84</v>
      </c>
    </row>
    <row r="3" hidden="1" s="1" customFormat="1" ht="6.96" customHeight="1"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19"/>
      <c r="AT3" s="16" t="s">
        <v>75</v>
      </c>
    </row>
    <row r="4" hidden="1" s="1" customFormat="1" ht="24.96" customHeight="1">
      <c r="B4" s="19"/>
      <c r="D4" s="134" t="s">
        <v>85</v>
      </c>
      <c r="L4" s="19"/>
      <c r="M4" s="135" t="s">
        <v>9</v>
      </c>
      <c r="AT4" s="16" t="s">
        <v>4</v>
      </c>
    </row>
    <row r="5" hidden="1" s="1" customFormat="1" ht="6.96" customHeight="1">
      <c r="B5" s="19"/>
      <c r="L5" s="19"/>
    </row>
    <row r="6" hidden="1" s="1" customFormat="1" ht="12" customHeight="1">
      <c r="B6" s="19"/>
      <c r="D6" s="136" t="s">
        <v>15</v>
      </c>
      <c r="L6" s="19"/>
    </row>
    <row r="7" hidden="1" s="1" customFormat="1" ht="16.5" customHeight="1">
      <c r="B7" s="19"/>
      <c r="E7" s="137" t="str">
        <f>'Rekapitulácia stavby'!K6</f>
        <v>Odchov mladého hov.dobytka - Jalovíc</v>
      </c>
      <c r="F7" s="136"/>
      <c r="G7" s="136"/>
      <c r="H7" s="136"/>
      <c r="L7" s="19"/>
    </row>
    <row r="8" hidden="1" s="2" customFormat="1" ht="12" customHeight="1">
      <c r="A8" s="37"/>
      <c r="B8" s="43"/>
      <c r="C8" s="37"/>
      <c r="D8" s="136" t="s">
        <v>86</v>
      </c>
      <c r="E8" s="37"/>
      <c r="F8" s="37"/>
      <c r="G8" s="37"/>
      <c r="H8" s="37"/>
      <c r="I8" s="37"/>
      <c r="J8" s="37"/>
      <c r="K8" s="37"/>
      <c r="L8" s="63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hidden="1" s="2" customFormat="1" ht="16.5" customHeight="1">
      <c r="A9" s="37"/>
      <c r="B9" s="43"/>
      <c r="C9" s="37"/>
      <c r="D9" s="37"/>
      <c r="E9" s="138" t="s">
        <v>87</v>
      </c>
      <c r="F9" s="37"/>
      <c r="G9" s="37"/>
      <c r="H9" s="37"/>
      <c r="I9" s="37"/>
      <c r="J9" s="37"/>
      <c r="K9" s="37"/>
      <c r="L9" s="63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hidden="1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63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hidden="1" s="2" customFormat="1" ht="12" customHeight="1">
      <c r="A11" s="37"/>
      <c r="B11" s="43"/>
      <c r="C11" s="37"/>
      <c r="D11" s="136" t="s">
        <v>17</v>
      </c>
      <c r="E11" s="37"/>
      <c r="F11" s="139" t="s">
        <v>1</v>
      </c>
      <c r="G11" s="37"/>
      <c r="H11" s="37"/>
      <c r="I11" s="136" t="s">
        <v>18</v>
      </c>
      <c r="J11" s="139" t="s">
        <v>1</v>
      </c>
      <c r="K11" s="37"/>
      <c r="L11" s="63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hidden="1" s="2" customFormat="1" ht="12" customHeight="1">
      <c r="A12" s="37"/>
      <c r="B12" s="43"/>
      <c r="C12" s="37"/>
      <c r="D12" s="136" t="s">
        <v>19</v>
      </c>
      <c r="E12" s="37"/>
      <c r="F12" s="139" t="s">
        <v>20</v>
      </c>
      <c r="G12" s="37"/>
      <c r="H12" s="37"/>
      <c r="I12" s="136" t="s">
        <v>21</v>
      </c>
      <c r="J12" s="140" t="str">
        <f>'Rekapitulácia stavby'!AN8</f>
        <v>12. 4. 2022</v>
      </c>
      <c r="K12" s="37"/>
      <c r="L12" s="63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hidden="1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63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hidden="1" s="2" customFormat="1" ht="12" customHeight="1">
      <c r="A14" s="37"/>
      <c r="B14" s="43"/>
      <c r="C14" s="37"/>
      <c r="D14" s="136" t="s">
        <v>23</v>
      </c>
      <c r="E14" s="37"/>
      <c r="F14" s="37"/>
      <c r="G14" s="37"/>
      <c r="H14" s="37"/>
      <c r="I14" s="136" t="s">
        <v>24</v>
      </c>
      <c r="J14" s="139" t="s">
        <v>1</v>
      </c>
      <c r="K14" s="37"/>
      <c r="L14" s="63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hidden="1" s="2" customFormat="1" ht="18" customHeight="1">
      <c r="A15" s="37"/>
      <c r="B15" s="43"/>
      <c r="C15" s="37"/>
      <c r="D15" s="37"/>
      <c r="E15" s="139" t="s">
        <v>25</v>
      </c>
      <c r="F15" s="37"/>
      <c r="G15" s="37"/>
      <c r="H15" s="37"/>
      <c r="I15" s="136" t="s">
        <v>26</v>
      </c>
      <c r="J15" s="139" t="s">
        <v>1</v>
      </c>
      <c r="K15" s="37"/>
      <c r="L15" s="63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hidden="1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63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hidden="1" s="2" customFormat="1" ht="12" customHeight="1">
      <c r="A17" s="37"/>
      <c r="B17" s="43"/>
      <c r="C17" s="37"/>
      <c r="D17" s="136" t="s">
        <v>27</v>
      </c>
      <c r="E17" s="37"/>
      <c r="F17" s="37"/>
      <c r="G17" s="37"/>
      <c r="H17" s="37"/>
      <c r="I17" s="136" t="s">
        <v>24</v>
      </c>
      <c r="J17" s="32" t="str">
        <f>'Rekapitulácia stavby'!AN13</f>
        <v>Vyplň údaj</v>
      </c>
      <c r="K17" s="37"/>
      <c r="L17" s="63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hidden="1" s="2" customFormat="1" ht="18" customHeight="1">
      <c r="A18" s="37"/>
      <c r="B18" s="43"/>
      <c r="C18" s="37"/>
      <c r="D18" s="37"/>
      <c r="E18" s="32" t="str">
        <f>'Rekapitulácia stavby'!E14</f>
        <v>Vyplň údaj</v>
      </c>
      <c r="F18" s="139"/>
      <c r="G18" s="139"/>
      <c r="H18" s="139"/>
      <c r="I18" s="136" t="s">
        <v>26</v>
      </c>
      <c r="J18" s="32" t="str">
        <f>'Rekapitulácia stavby'!AN14</f>
        <v>Vyplň údaj</v>
      </c>
      <c r="K18" s="37"/>
      <c r="L18" s="63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hidden="1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63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hidden="1" s="2" customFormat="1" ht="12" customHeight="1">
      <c r="A20" s="37"/>
      <c r="B20" s="43"/>
      <c r="C20" s="37"/>
      <c r="D20" s="136" t="s">
        <v>29</v>
      </c>
      <c r="E20" s="37"/>
      <c r="F20" s="37"/>
      <c r="G20" s="37"/>
      <c r="H20" s="37"/>
      <c r="I20" s="136" t="s">
        <v>24</v>
      </c>
      <c r="J20" s="139" t="s">
        <v>1</v>
      </c>
      <c r="K20" s="37"/>
      <c r="L20" s="63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hidden="1" s="2" customFormat="1" ht="18" customHeight="1">
      <c r="A21" s="37"/>
      <c r="B21" s="43"/>
      <c r="C21" s="37"/>
      <c r="D21" s="37"/>
      <c r="E21" s="139" t="s">
        <v>30</v>
      </c>
      <c r="F21" s="37"/>
      <c r="G21" s="37"/>
      <c r="H21" s="37"/>
      <c r="I21" s="136" t="s">
        <v>26</v>
      </c>
      <c r="J21" s="139" t="s">
        <v>1</v>
      </c>
      <c r="K21" s="37"/>
      <c r="L21" s="63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hidden="1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63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hidden="1" s="2" customFormat="1" ht="12" customHeight="1">
      <c r="A23" s="37"/>
      <c r="B23" s="43"/>
      <c r="C23" s="37"/>
      <c r="D23" s="136" t="s">
        <v>32</v>
      </c>
      <c r="E23" s="37"/>
      <c r="F23" s="37"/>
      <c r="G23" s="37"/>
      <c r="H23" s="37"/>
      <c r="I23" s="136" t="s">
        <v>24</v>
      </c>
      <c r="J23" s="139" t="s">
        <v>1</v>
      </c>
      <c r="K23" s="37"/>
      <c r="L23" s="63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hidden="1" s="2" customFormat="1" ht="18" customHeight="1">
      <c r="A24" s="37"/>
      <c r="B24" s="43"/>
      <c r="C24" s="37"/>
      <c r="D24" s="37"/>
      <c r="E24" s="139" t="s">
        <v>33</v>
      </c>
      <c r="F24" s="37"/>
      <c r="G24" s="37"/>
      <c r="H24" s="37"/>
      <c r="I24" s="136" t="s">
        <v>26</v>
      </c>
      <c r="J24" s="139" t="s">
        <v>1</v>
      </c>
      <c r="K24" s="37"/>
      <c r="L24" s="63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hidden="1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63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hidden="1" s="2" customFormat="1" ht="12" customHeight="1">
      <c r="A26" s="37"/>
      <c r="B26" s="43"/>
      <c r="C26" s="37"/>
      <c r="D26" s="136" t="s">
        <v>34</v>
      </c>
      <c r="E26" s="37"/>
      <c r="F26" s="37"/>
      <c r="G26" s="37"/>
      <c r="H26" s="37"/>
      <c r="I26" s="37"/>
      <c r="J26" s="37"/>
      <c r="K26" s="37"/>
      <c r="L26" s="63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hidden="1" s="8" customFormat="1" ht="16.5" customHeight="1">
      <c r="A27" s="141"/>
      <c r="B27" s="142"/>
      <c r="C27" s="141"/>
      <c r="D27" s="141"/>
      <c r="E27" s="143" t="s">
        <v>1</v>
      </c>
      <c r="F27" s="143"/>
      <c r="G27" s="143"/>
      <c r="H27" s="143"/>
      <c r="I27" s="141"/>
      <c r="J27" s="141"/>
      <c r="K27" s="141"/>
      <c r="L27" s="144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</row>
    <row r="28" hidden="1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63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hidden="1" s="2" customFormat="1" ht="6.96" customHeight="1">
      <c r="A29" s="37"/>
      <c r="B29" s="43"/>
      <c r="C29" s="37"/>
      <c r="D29" s="145"/>
      <c r="E29" s="145"/>
      <c r="F29" s="145"/>
      <c r="G29" s="145"/>
      <c r="H29" s="145"/>
      <c r="I29" s="145"/>
      <c r="J29" s="145"/>
      <c r="K29" s="145"/>
      <c r="L29" s="146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</row>
    <row r="30" hidden="1" s="2" customFormat="1" ht="25.44" customHeight="1">
      <c r="A30" s="37"/>
      <c r="B30" s="43"/>
      <c r="C30" s="37"/>
      <c r="D30" s="148" t="s">
        <v>35</v>
      </c>
      <c r="E30" s="37"/>
      <c r="F30" s="37"/>
      <c r="G30" s="37"/>
      <c r="H30" s="37"/>
      <c r="I30" s="37"/>
      <c r="J30" s="149">
        <f>ROUND(J125, 2)</f>
        <v>0</v>
      </c>
      <c r="K30" s="37"/>
      <c r="L30" s="146"/>
      <c r="M30" s="147"/>
      <c r="N30" s="147"/>
      <c r="O30" s="147"/>
      <c r="P30" s="147"/>
      <c r="Q30" s="147"/>
      <c r="R30" s="147"/>
      <c r="S30" s="147"/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</row>
    <row r="31" hidden="1" s="2" customFormat="1" ht="6.96" customHeight="1">
      <c r="A31" s="37"/>
      <c r="B31" s="43"/>
      <c r="C31" s="37"/>
      <c r="D31" s="145"/>
      <c r="E31" s="145"/>
      <c r="F31" s="145"/>
      <c r="G31" s="145"/>
      <c r="H31" s="145"/>
      <c r="I31" s="145"/>
      <c r="J31" s="145"/>
      <c r="K31" s="145"/>
      <c r="L31" s="63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hidden="1" s="2" customFormat="1" ht="14.4" customHeight="1">
      <c r="A32" s="37"/>
      <c r="B32" s="43"/>
      <c r="C32" s="37"/>
      <c r="D32" s="37"/>
      <c r="E32" s="37"/>
      <c r="F32" s="150" t="s">
        <v>37</v>
      </c>
      <c r="G32" s="37"/>
      <c r="H32" s="37"/>
      <c r="I32" s="150" t="s">
        <v>36</v>
      </c>
      <c r="J32" s="150" t="s">
        <v>38</v>
      </c>
      <c r="K32" s="37"/>
      <c r="L32" s="63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hidden="1" s="2" customFormat="1" ht="14.4" customHeight="1">
      <c r="A33" s="37"/>
      <c r="B33" s="43"/>
      <c r="C33" s="37"/>
      <c r="D33" s="151" t="s">
        <v>39</v>
      </c>
      <c r="E33" s="152" t="s">
        <v>40</v>
      </c>
      <c r="F33" s="153">
        <f>ROUND((SUM(BE125:BE229)),  2)</f>
        <v>0</v>
      </c>
      <c r="G33" s="147"/>
      <c r="H33" s="147"/>
      <c r="I33" s="154">
        <v>0.20000000000000001</v>
      </c>
      <c r="J33" s="153">
        <f>ROUND(((SUM(BE125:BE229))*I33),  2)</f>
        <v>0</v>
      </c>
      <c r="K33" s="37"/>
      <c r="L33" s="146"/>
      <c r="M33" s="147"/>
      <c r="N33" s="147"/>
      <c r="O33" s="147"/>
      <c r="P33" s="147"/>
      <c r="Q33" s="147"/>
      <c r="R33" s="147"/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</row>
    <row r="34" hidden="1" s="2" customFormat="1" ht="14.4" customHeight="1">
      <c r="A34" s="37"/>
      <c r="B34" s="43"/>
      <c r="C34" s="37"/>
      <c r="D34" s="37"/>
      <c r="E34" s="152" t="s">
        <v>41</v>
      </c>
      <c r="F34" s="153">
        <f>ROUND((SUM(BF125:BF229)),  2)</f>
        <v>0</v>
      </c>
      <c r="G34" s="147"/>
      <c r="H34" s="147"/>
      <c r="I34" s="154">
        <v>0.20000000000000001</v>
      </c>
      <c r="J34" s="153">
        <f>ROUND(((SUM(BF125:BF229))*I34),  2)</f>
        <v>0</v>
      </c>
      <c r="K34" s="37"/>
      <c r="L34" s="63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6" t="s">
        <v>42</v>
      </c>
      <c r="F35" s="155">
        <f>ROUND((SUM(BG125:BG229)),  2)</f>
        <v>0</v>
      </c>
      <c r="G35" s="37"/>
      <c r="H35" s="37"/>
      <c r="I35" s="156">
        <v>0.20000000000000001</v>
      </c>
      <c r="J35" s="155">
        <f>0</f>
        <v>0</v>
      </c>
      <c r="K35" s="37"/>
      <c r="L35" s="63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6" t="s">
        <v>43</v>
      </c>
      <c r="F36" s="155">
        <f>ROUND((SUM(BH125:BH229)),  2)</f>
        <v>0</v>
      </c>
      <c r="G36" s="37"/>
      <c r="H36" s="37"/>
      <c r="I36" s="156">
        <v>0.20000000000000001</v>
      </c>
      <c r="J36" s="155">
        <f>0</f>
        <v>0</v>
      </c>
      <c r="K36" s="37"/>
      <c r="L36" s="63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52" t="s">
        <v>44</v>
      </c>
      <c r="F37" s="153">
        <f>ROUND((SUM(BI125:BI229)),  2)</f>
        <v>0</v>
      </c>
      <c r="G37" s="147"/>
      <c r="H37" s="147"/>
      <c r="I37" s="154">
        <v>0</v>
      </c>
      <c r="J37" s="153">
        <f>0</f>
        <v>0</v>
      </c>
      <c r="K37" s="37"/>
      <c r="L37" s="63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63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25.44" customHeight="1">
      <c r="A39" s="37"/>
      <c r="B39" s="43"/>
      <c r="C39" s="157"/>
      <c r="D39" s="158" t="s">
        <v>45</v>
      </c>
      <c r="E39" s="159"/>
      <c r="F39" s="159"/>
      <c r="G39" s="160" t="s">
        <v>46</v>
      </c>
      <c r="H39" s="161" t="s">
        <v>47</v>
      </c>
      <c r="I39" s="159"/>
      <c r="J39" s="162">
        <f>SUM(J30:J37)</f>
        <v>0</v>
      </c>
      <c r="K39" s="163"/>
      <c r="L39" s="63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hidden="1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63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hidden="1" s="1" customFormat="1" ht="14.4" customHeight="1">
      <c r="B41" s="19"/>
      <c r="L41" s="19"/>
    </row>
    <row r="42" hidden="1" s="1" customFormat="1" ht="14.4" customHeight="1">
      <c r="B42" s="19"/>
      <c r="L42" s="19"/>
    </row>
    <row r="43" hidden="1" s="1" customFormat="1" ht="14.4" customHeight="1">
      <c r="B43" s="19"/>
      <c r="L43" s="19"/>
    </row>
    <row r="44" hidden="1" s="1" customFormat="1" ht="14.4" customHeight="1">
      <c r="B44" s="19"/>
      <c r="L44" s="19"/>
    </row>
    <row r="45" hidden="1" s="1" customFormat="1" ht="14.4" customHeight="1">
      <c r="B45" s="19"/>
      <c r="L45" s="19"/>
    </row>
    <row r="46" hidden="1" s="1" customFormat="1" ht="14.4" customHeight="1">
      <c r="B46" s="19"/>
      <c r="L46" s="19"/>
    </row>
    <row r="47" hidden="1" s="1" customFormat="1" ht="14.4" customHeight="1">
      <c r="B47" s="19"/>
      <c r="L47" s="19"/>
    </row>
    <row r="48" hidden="1" s="1" customFormat="1" ht="14.4" customHeight="1">
      <c r="B48" s="19"/>
      <c r="L48" s="19"/>
    </row>
    <row r="49" hidden="1" s="1" customFormat="1" ht="14.4" customHeight="1">
      <c r="B49" s="19"/>
      <c r="L49" s="19"/>
    </row>
    <row r="50" hidden="1" s="2" customFormat="1" ht="14.4" customHeight="1">
      <c r="B50" s="63"/>
      <c r="D50" s="164" t="s">
        <v>48</v>
      </c>
      <c r="E50" s="165"/>
      <c r="F50" s="165"/>
      <c r="G50" s="164" t="s">
        <v>49</v>
      </c>
      <c r="H50" s="165"/>
      <c r="I50" s="165"/>
      <c r="J50" s="165"/>
      <c r="K50" s="165"/>
      <c r="L50" s="63"/>
    </row>
    <row r="51" hidden="1">
      <c r="B51" s="19"/>
      <c r="L51" s="19"/>
    </row>
    <row r="52" hidden="1">
      <c r="B52" s="19"/>
      <c r="L52" s="19"/>
    </row>
    <row r="53" hidden="1">
      <c r="B53" s="19"/>
      <c r="L53" s="19"/>
    </row>
    <row r="54" hidden="1">
      <c r="B54" s="19"/>
      <c r="L54" s="19"/>
    </row>
    <row r="55" hidden="1">
      <c r="B55" s="19"/>
      <c r="L55" s="19"/>
    </row>
    <row r="56" hidden="1">
      <c r="B56" s="19"/>
      <c r="L56" s="19"/>
    </row>
    <row r="57" hidden="1">
      <c r="B57" s="19"/>
      <c r="L57" s="19"/>
    </row>
    <row r="58" hidden="1">
      <c r="B58" s="19"/>
      <c r="L58" s="19"/>
    </row>
    <row r="59" hidden="1">
      <c r="B59" s="19"/>
      <c r="L59" s="19"/>
    </row>
    <row r="60" hidden="1">
      <c r="B60" s="19"/>
      <c r="L60" s="19"/>
    </row>
    <row r="61" hidden="1" s="2" customFormat="1">
      <c r="A61" s="37"/>
      <c r="B61" s="43"/>
      <c r="C61" s="37"/>
      <c r="D61" s="166" t="s">
        <v>50</v>
      </c>
      <c r="E61" s="167"/>
      <c r="F61" s="168" t="s">
        <v>51</v>
      </c>
      <c r="G61" s="166" t="s">
        <v>50</v>
      </c>
      <c r="H61" s="167"/>
      <c r="I61" s="167"/>
      <c r="J61" s="169" t="s">
        <v>51</v>
      </c>
      <c r="K61" s="167"/>
      <c r="L61" s="63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hidden="1">
      <c r="B62" s="19"/>
      <c r="L62" s="19"/>
    </row>
    <row r="63" hidden="1">
      <c r="B63" s="19"/>
      <c r="L63" s="19"/>
    </row>
    <row r="64" hidden="1">
      <c r="B64" s="19"/>
      <c r="L64" s="19"/>
    </row>
    <row r="65" hidden="1" s="2" customFormat="1">
      <c r="A65" s="37"/>
      <c r="B65" s="43"/>
      <c r="C65" s="37"/>
      <c r="D65" s="164" t="s">
        <v>52</v>
      </c>
      <c r="E65" s="170"/>
      <c r="F65" s="170"/>
      <c r="G65" s="164" t="s">
        <v>53</v>
      </c>
      <c r="H65" s="170"/>
      <c r="I65" s="170"/>
      <c r="J65" s="170"/>
      <c r="K65" s="170"/>
      <c r="L65" s="63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hidden="1">
      <c r="B66" s="19"/>
      <c r="L66" s="19"/>
    </row>
    <row r="67" hidden="1">
      <c r="B67" s="19"/>
      <c r="L67" s="19"/>
    </row>
    <row r="68" hidden="1">
      <c r="B68" s="19"/>
      <c r="L68" s="19"/>
    </row>
    <row r="69" hidden="1">
      <c r="B69" s="19"/>
      <c r="L69" s="19"/>
    </row>
    <row r="70" hidden="1">
      <c r="B70" s="19"/>
      <c r="L70" s="19"/>
    </row>
    <row r="71" hidden="1">
      <c r="B71" s="19"/>
      <c r="L71" s="19"/>
    </row>
    <row r="72" hidden="1">
      <c r="B72" s="19"/>
      <c r="L72" s="19"/>
    </row>
    <row r="73" hidden="1">
      <c r="B73" s="19"/>
      <c r="L73" s="19"/>
    </row>
    <row r="74" hidden="1">
      <c r="B74" s="19"/>
      <c r="L74" s="19"/>
    </row>
    <row r="75" hidden="1">
      <c r="B75" s="19"/>
      <c r="L75" s="19"/>
    </row>
    <row r="76" hidden="1" s="2" customFormat="1">
      <c r="A76" s="37"/>
      <c r="B76" s="43"/>
      <c r="C76" s="37"/>
      <c r="D76" s="166" t="s">
        <v>50</v>
      </c>
      <c r="E76" s="167"/>
      <c r="F76" s="168" t="s">
        <v>51</v>
      </c>
      <c r="G76" s="166" t="s">
        <v>50</v>
      </c>
      <c r="H76" s="167"/>
      <c r="I76" s="167"/>
      <c r="J76" s="169" t="s">
        <v>51</v>
      </c>
      <c r="K76" s="167"/>
      <c r="L76" s="63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hidden="1" s="2" customFormat="1" ht="14.4" customHeight="1">
      <c r="A77" s="37"/>
      <c r="B77" s="171"/>
      <c r="C77" s="172"/>
      <c r="D77" s="172"/>
      <c r="E77" s="172"/>
      <c r="F77" s="172"/>
      <c r="G77" s="172"/>
      <c r="H77" s="172"/>
      <c r="I77" s="172"/>
      <c r="J77" s="172"/>
      <c r="K77" s="172"/>
      <c r="L77" s="63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hidden="1"/>
    <row r="79" hidden="1"/>
    <row r="80" hidden="1"/>
    <row r="81" hidden="1" s="2" customFormat="1" ht="6.96" customHeight="1">
      <c r="A81" s="37"/>
      <c r="B81" s="173"/>
      <c r="C81" s="174"/>
      <c r="D81" s="174"/>
      <c r="E81" s="174"/>
      <c r="F81" s="174"/>
      <c r="G81" s="174"/>
      <c r="H81" s="174"/>
      <c r="I81" s="174"/>
      <c r="J81" s="174"/>
      <c r="K81" s="174"/>
      <c r="L81" s="63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hidden="1" s="2" customFormat="1" ht="24.96" customHeight="1">
      <c r="A82" s="37"/>
      <c r="B82" s="38"/>
      <c r="C82" s="22" t="s">
        <v>88</v>
      </c>
      <c r="D82" s="39"/>
      <c r="E82" s="39"/>
      <c r="F82" s="39"/>
      <c r="G82" s="39"/>
      <c r="H82" s="39"/>
      <c r="I82" s="39"/>
      <c r="J82" s="39"/>
      <c r="K82" s="39"/>
      <c r="L82" s="63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hidden="1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3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hidden="1" s="2" customFormat="1" ht="12" customHeight="1">
      <c r="A84" s="37"/>
      <c r="B84" s="38"/>
      <c r="C84" s="31" t="s">
        <v>15</v>
      </c>
      <c r="D84" s="39"/>
      <c r="E84" s="39"/>
      <c r="F84" s="39"/>
      <c r="G84" s="39"/>
      <c r="H84" s="39"/>
      <c r="I84" s="39"/>
      <c r="J84" s="39"/>
      <c r="K84" s="39"/>
      <c r="L84" s="63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hidden="1" s="2" customFormat="1" ht="16.5" customHeight="1">
      <c r="A85" s="37"/>
      <c r="B85" s="38"/>
      <c r="C85" s="39"/>
      <c r="D85" s="39"/>
      <c r="E85" s="175" t="str">
        <f>E7</f>
        <v>Odchov mladého hov.dobytka - Jalovíc</v>
      </c>
      <c r="F85" s="31"/>
      <c r="G85" s="31"/>
      <c r="H85" s="31"/>
      <c r="I85" s="39"/>
      <c r="J85" s="39"/>
      <c r="K85" s="39"/>
      <c r="L85" s="63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hidden="1" s="2" customFormat="1" ht="12" customHeight="1">
      <c r="A86" s="37"/>
      <c r="B86" s="38"/>
      <c r="C86" s="31" t="s">
        <v>86</v>
      </c>
      <c r="D86" s="39"/>
      <c r="E86" s="39"/>
      <c r="F86" s="39"/>
      <c r="G86" s="39"/>
      <c r="H86" s="39"/>
      <c r="I86" s="39"/>
      <c r="J86" s="39"/>
      <c r="K86" s="39"/>
      <c r="L86" s="63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hidden="1" s="2" customFormat="1" ht="16.5" customHeight="1">
      <c r="A87" s="37"/>
      <c r="B87" s="38"/>
      <c r="C87" s="39"/>
      <c r="D87" s="39"/>
      <c r="E87" s="76" t="str">
        <f>E9</f>
        <v xml:space="preserve">126-1 - časť - Zdravotechnika, kanalizácia, voda </v>
      </c>
      <c r="F87" s="39"/>
      <c r="G87" s="39"/>
      <c r="H87" s="39"/>
      <c r="I87" s="39"/>
      <c r="J87" s="39"/>
      <c r="K87" s="39"/>
      <c r="L87" s="63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hidden="1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3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hidden="1" s="2" customFormat="1" ht="12" customHeight="1">
      <c r="A89" s="37"/>
      <c r="B89" s="38"/>
      <c r="C89" s="31" t="s">
        <v>19</v>
      </c>
      <c r="D89" s="39"/>
      <c r="E89" s="39"/>
      <c r="F89" s="26" t="str">
        <f>F12</f>
        <v>Medovarce</v>
      </c>
      <c r="G89" s="39"/>
      <c r="H89" s="39"/>
      <c r="I89" s="31" t="s">
        <v>21</v>
      </c>
      <c r="J89" s="79" t="str">
        <f>IF(J12="","",J12)</f>
        <v>12. 4. 2022</v>
      </c>
      <c r="K89" s="39"/>
      <c r="L89" s="63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hidden="1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3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hidden="1" s="2" customFormat="1" ht="15.15" customHeight="1">
      <c r="A91" s="37"/>
      <c r="B91" s="38"/>
      <c r="C91" s="31" t="s">
        <v>23</v>
      </c>
      <c r="D91" s="39"/>
      <c r="E91" s="39"/>
      <c r="F91" s="26" t="str">
        <f>E15</f>
        <v>Farma Medovarce</v>
      </c>
      <c r="G91" s="39"/>
      <c r="H91" s="39"/>
      <c r="I91" s="31" t="s">
        <v>29</v>
      </c>
      <c r="J91" s="35" t="str">
        <f>E21</f>
        <v>Ing.P.Hucák</v>
      </c>
      <c r="K91" s="39"/>
      <c r="L91" s="63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hidden="1" s="2" customFormat="1" ht="25.65" customHeight="1">
      <c r="A92" s="37"/>
      <c r="B92" s="38"/>
      <c r="C92" s="31" t="s">
        <v>27</v>
      </c>
      <c r="D92" s="39"/>
      <c r="E92" s="39"/>
      <c r="F92" s="26" t="str">
        <f>IF(E18="","",E18)</f>
        <v>Vyplň údaj</v>
      </c>
      <c r="G92" s="39"/>
      <c r="H92" s="39"/>
      <c r="I92" s="31" t="s">
        <v>32</v>
      </c>
      <c r="J92" s="35" t="str">
        <f>E24</f>
        <v xml:space="preserve">Z.Lalka    www.cenar.sk</v>
      </c>
      <c r="K92" s="39"/>
      <c r="L92" s="63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hidden="1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3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hidden="1" s="2" customFormat="1" ht="29.28" customHeight="1">
      <c r="A94" s="37"/>
      <c r="B94" s="38"/>
      <c r="C94" s="176" t="s">
        <v>89</v>
      </c>
      <c r="D94" s="177"/>
      <c r="E94" s="177"/>
      <c r="F94" s="177"/>
      <c r="G94" s="177"/>
      <c r="H94" s="177"/>
      <c r="I94" s="177"/>
      <c r="J94" s="178" t="s">
        <v>90</v>
      </c>
      <c r="K94" s="177"/>
      <c r="L94" s="63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hidden="1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3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hidden="1" s="2" customFormat="1" ht="22.8" customHeight="1">
      <c r="A96" s="37"/>
      <c r="B96" s="38"/>
      <c r="C96" s="179" t="s">
        <v>91</v>
      </c>
      <c r="D96" s="39"/>
      <c r="E96" s="39"/>
      <c r="F96" s="39"/>
      <c r="G96" s="39"/>
      <c r="H96" s="39"/>
      <c r="I96" s="39"/>
      <c r="J96" s="110">
        <f>J125</f>
        <v>0</v>
      </c>
      <c r="K96" s="39"/>
      <c r="L96" s="63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92</v>
      </c>
    </row>
    <row r="97" hidden="1" s="9" customFormat="1" ht="24.96" customHeight="1">
      <c r="A97" s="9"/>
      <c r="B97" s="180"/>
      <c r="C97" s="181"/>
      <c r="D97" s="182" t="s">
        <v>93</v>
      </c>
      <c r="E97" s="183"/>
      <c r="F97" s="183"/>
      <c r="G97" s="183"/>
      <c r="H97" s="183"/>
      <c r="I97" s="183"/>
      <c r="J97" s="184">
        <f>J126</f>
        <v>0</v>
      </c>
      <c r="K97" s="181"/>
      <c r="L97" s="18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6"/>
      <c r="C98" s="187"/>
      <c r="D98" s="188" t="s">
        <v>94</v>
      </c>
      <c r="E98" s="189"/>
      <c r="F98" s="189"/>
      <c r="G98" s="189"/>
      <c r="H98" s="189"/>
      <c r="I98" s="189"/>
      <c r="J98" s="190">
        <f>J127</f>
        <v>0</v>
      </c>
      <c r="K98" s="187"/>
      <c r="L98" s="19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6"/>
      <c r="C99" s="187"/>
      <c r="D99" s="188" t="s">
        <v>95</v>
      </c>
      <c r="E99" s="189"/>
      <c r="F99" s="189"/>
      <c r="G99" s="189"/>
      <c r="H99" s="189"/>
      <c r="I99" s="189"/>
      <c r="J99" s="190">
        <f>J147</f>
        <v>0</v>
      </c>
      <c r="K99" s="187"/>
      <c r="L99" s="19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86"/>
      <c r="C100" s="187"/>
      <c r="D100" s="188" t="s">
        <v>96</v>
      </c>
      <c r="E100" s="189"/>
      <c r="F100" s="189"/>
      <c r="G100" s="189"/>
      <c r="H100" s="189"/>
      <c r="I100" s="189"/>
      <c r="J100" s="190">
        <f>J150</f>
        <v>0</v>
      </c>
      <c r="K100" s="187"/>
      <c r="L100" s="19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86"/>
      <c r="C101" s="187"/>
      <c r="D101" s="188" t="s">
        <v>97</v>
      </c>
      <c r="E101" s="189"/>
      <c r="F101" s="189"/>
      <c r="G101" s="189"/>
      <c r="H101" s="189"/>
      <c r="I101" s="189"/>
      <c r="J101" s="190">
        <f>J179</f>
        <v>0</v>
      </c>
      <c r="K101" s="187"/>
      <c r="L101" s="19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9" customFormat="1" ht="24.96" customHeight="1">
      <c r="A102" s="9"/>
      <c r="B102" s="180"/>
      <c r="C102" s="181"/>
      <c r="D102" s="182" t="s">
        <v>98</v>
      </c>
      <c r="E102" s="183"/>
      <c r="F102" s="183"/>
      <c r="G102" s="183"/>
      <c r="H102" s="183"/>
      <c r="I102" s="183"/>
      <c r="J102" s="184">
        <f>J181</f>
        <v>0</v>
      </c>
      <c r="K102" s="181"/>
      <c r="L102" s="18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hidden="1" s="10" customFormat="1" ht="19.92" customHeight="1">
      <c r="A103" s="10"/>
      <c r="B103" s="186"/>
      <c r="C103" s="187"/>
      <c r="D103" s="188" t="s">
        <v>99</v>
      </c>
      <c r="E103" s="189"/>
      <c r="F103" s="189"/>
      <c r="G103" s="189"/>
      <c r="H103" s="189"/>
      <c r="I103" s="189"/>
      <c r="J103" s="190">
        <f>J182</f>
        <v>0</v>
      </c>
      <c r="K103" s="187"/>
      <c r="L103" s="19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86"/>
      <c r="C104" s="187"/>
      <c r="D104" s="188" t="s">
        <v>100</v>
      </c>
      <c r="E104" s="189"/>
      <c r="F104" s="189"/>
      <c r="G104" s="189"/>
      <c r="H104" s="189"/>
      <c r="I104" s="189"/>
      <c r="J104" s="190">
        <f>J196</f>
        <v>0</v>
      </c>
      <c r="K104" s="187"/>
      <c r="L104" s="19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186"/>
      <c r="C105" s="187"/>
      <c r="D105" s="188" t="s">
        <v>101</v>
      </c>
      <c r="E105" s="189"/>
      <c r="F105" s="189"/>
      <c r="G105" s="189"/>
      <c r="H105" s="189"/>
      <c r="I105" s="189"/>
      <c r="J105" s="190">
        <f>J212</f>
        <v>0</v>
      </c>
      <c r="K105" s="187"/>
      <c r="L105" s="191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2" customFormat="1" ht="21.84" customHeight="1">
      <c r="A106" s="37"/>
      <c r="B106" s="38"/>
      <c r="C106" s="39"/>
      <c r="D106" s="39"/>
      <c r="E106" s="39"/>
      <c r="F106" s="39"/>
      <c r="G106" s="39"/>
      <c r="H106" s="39"/>
      <c r="I106" s="39"/>
      <c r="J106" s="39"/>
      <c r="K106" s="39"/>
      <c r="L106" s="63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hidden="1" s="2" customFormat="1" ht="6.96" customHeight="1">
      <c r="A107" s="37"/>
      <c r="B107" s="66"/>
      <c r="C107" s="67"/>
      <c r="D107" s="67"/>
      <c r="E107" s="67"/>
      <c r="F107" s="67"/>
      <c r="G107" s="67"/>
      <c r="H107" s="67"/>
      <c r="I107" s="67"/>
      <c r="J107" s="67"/>
      <c r="K107" s="67"/>
      <c r="L107" s="63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hidden="1"/>
    <row r="109" hidden="1"/>
    <row r="110" hidden="1"/>
    <row r="111" s="2" customFormat="1" ht="6.96" customHeight="1">
      <c r="A111" s="37"/>
      <c r="B111" s="68"/>
      <c r="C111" s="69"/>
      <c r="D111" s="69"/>
      <c r="E111" s="69"/>
      <c r="F111" s="69"/>
      <c r="G111" s="69"/>
      <c r="H111" s="69"/>
      <c r="I111" s="69"/>
      <c r="J111" s="69"/>
      <c r="K111" s="69"/>
      <c r="L111" s="63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24.96" customHeight="1">
      <c r="A112" s="37"/>
      <c r="B112" s="38"/>
      <c r="C112" s="22" t="s">
        <v>102</v>
      </c>
      <c r="D112" s="39"/>
      <c r="E112" s="39"/>
      <c r="F112" s="39"/>
      <c r="G112" s="39"/>
      <c r="H112" s="39"/>
      <c r="I112" s="39"/>
      <c r="J112" s="39"/>
      <c r="K112" s="39"/>
      <c r="L112" s="63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6.96" customHeight="1">
      <c r="A113" s="37"/>
      <c r="B113" s="38"/>
      <c r="C113" s="39"/>
      <c r="D113" s="39"/>
      <c r="E113" s="39"/>
      <c r="F113" s="39"/>
      <c r="G113" s="39"/>
      <c r="H113" s="39"/>
      <c r="I113" s="39"/>
      <c r="J113" s="39"/>
      <c r="K113" s="39"/>
      <c r="L113" s="63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2" customHeight="1">
      <c r="A114" s="37"/>
      <c r="B114" s="38"/>
      <c r="C114" s="31" t="s">
        <v>15</v>
      </c>
      <c r="D114" s="39"/>
      <c r="E114" s="39"/>
      <c r="F114" s="39"/>
      <c r="G114" s="39"/>
      <c r="H114" s="39"/>
      <c r="I114" s="39"/>
      <c r="J114" s="39"/>
      <c r="K114" s="39"/>
      <c r="L114" s="63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6.5" customHeight="1">
      <c r="A115" s="37"/>
      <c r="B115" s="38"/>
      <c r="C115" s="39"/>
      <c r="D115" s="39"/>
      <c r="E115" s="175" t="str">
        <f>E7</f>
        <v>Odchov mladého hov.dobytka - Jalovíc</v>
      </c>
      <c r="F115" s="31"/>
      <c r="G115" s="31"/>
      <c r="H115" s="31"/>
      <c r="I115" s="39"/>
      <c r="J115" s="39"/>
      <c r="K115" s="39"/>
      <c r="L115" s="63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2" customHeight="1">
      <c r="A116" s="37"/>
      <c r="B116" s="38"/>
      <c r="C116" s="31" t="s">
        <v>86</v>
      </c>
      <c r="D116" s="39"/>
      <c r="E116" s="39"/>
      <c r="F116" s="39"/>
      <c r="G116" s="39"/>
      <c r="H116" s="39"/>
      <c r="I116" s="39"/>
      <c r="J116" s="39"/>
      <c r="K116" s="39"/>
      <c r="L116" s="63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6.5" customHeight="1">
      <c r="A117" s="37"/>
      <c r="B117" s="38"/>
      <c r="C117" s="39"/>
      <c r="D117" s="39"/>
      <c r="E117" s="76" t="str">
        <f>E9</f>
        <v xml:space="preserve">126-1 - časť - Zdravotechnika, kanalizácia, voda </v>
      </c>
      <c r="F117" s="39"/>
      <c r="G117" s="39"/>
      <c r="H117" s="39"/>
      <c r="I117" s="39"/>
      <c r="J117" s="39"/>
      <c r="K117" s="39"/>
      <c r="L117" s="63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6.96" customHeight="1">
      <c r="A118" s="37"/>
      <c r="B118" s="38"/>
      <c r="C118" s="39"/>
      <c r="D118" s="39"/>
      <c r="E118" s="39"/>
      <c r="F118" s="39"/>
      <c r="G118" s="39"/>
      <c r="H118" s="39"/>
      <c r="I118" s="39"/>
      <c r="J118" s="39"/>
      <c r="K118" s="39"/>
      <c r="L118" s="63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2" customHeight="1">
      <c r="A119" s="37"/>
      <c r="B119" s="38"/>
      <c r="C119" s="31" t="s">
        <v>19</v>
      </c>
      <c r="D119" s="39"/>
      <c r="E119" s="39"/>
      <c r="F119" s="26" t="str">
        <f>F12</f>
        <v>Medovarce</v>
      </c>
      <c r="G119" s="39"/>
      <c r="H119" s="39"/>
      <c r="I119" s="31" t="s">
        <v>21</v>
      </c>
      <c r="J119" s="79" t="str">
        <f>IF(J12="","",J12)</f>
        <v>12. 4. 2022</v>
      </c>
      <c r="K119" s="39"/>
      <c r="L119" s="63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6.96" customHeight="1">
      <c r="A120" s="37"/>
      <c r="B120" s="38"/>
      <c r="C120" s="39"/>
      <c r="D120" s="39"/>
      <c r="E120" s="39"/>
      <c r="F120" s="39"/>
      <c r="G120" s="39"/>
      <c r="H120" s="39"/>
      <c r="I120" s="39"/>
      <c r="J120" s="39"/>
      <c r="K120" s="39"/>
      <c r="L120" s="63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5.15" customHeight="1">
      <c r="A121" s="37"/>
      <c r="B121" s="38"/>
      <c r="C121" s="31" t="s">
        <v>23</v>
      </c>
      <c r="D121" s="39"/>
      <c r="E121" s="39"/>
      <c r="F121" s="26" t="str">
        <f>E15</f>
        <v>Farma Medovarce</v>
      </c>
      <c r="G121" s="39"/>
      <c r="H121" s="39"/>
      <c r="I121" s="31" t="s">
        <v>29</v>
      </c>
      <c r="J121" s="35" t="str">
        <f>E21</f>
        <v>Ing.P.Hucák</v>
      </c>
      <c r="K121" s="39"/>
      <c r="L121" s="63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25.65" customHeight="1">
      <c r="A122" s="37"/>
      <c r="B122" s="38"/>
      <c r="C122" s="31" t="s">
        <v>27</v>
      </c>
      <c r="D122" s="39"/>
      <c r="E122" s="39"/>
      <c r="F122" s="26" t="str">
        <f>IF(E18="","",E18)</f>
        <v>Vyplň údaj</v>
      </c>
      <c r="G122" s="39"/>
      <c r="H122" s="39"/>
      <c r="I122" s="31" t="s">
        <v>32</v>
      </c>
      <c r="J122" s="35" t="str">
        <f>E24</f>
        <v xml:space="preserve">Z.Lalka    www.cenar.sk</v>
      </c>
      <c r="K122" s="39"/>
      <c r="L122" s="63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10.32" customHeight="1">
      <c r="A123" s="37"/>
      <c r="B123" s="38"/>
      <c r="C123" s="39"/>
      <c r="D123" s="39"/>
      <c r="E123" s="39"/>
      <c r="F123" s="39"/>
      <c r="G123" s="39"/>
      <c r="H123" s="39"/>
      <c r="I123" s="39"/>
      <c r="J123" s="39"/>
      <c r="K123" s="39"/>
      <c r="L123" s="63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11" customFormat="1" ht="29.28" customHeight="1">
      <c r="A124" s="192"/>
      <c r="B124" s="193"/>
      <c r="C124" s="194" t="s">
        <v>103</v>
      </c>
      <c r="D124" s="195" t="s">
        <v>60</v>
      </c>
      <c r="E124" s="195" t="s">
        <v>56</v>
      </c>
      <c r="F124" s="195" t="s">
        <v>57</v>
      </c>
      <c r="G124" s="195" t="s">
        <v>104</v>
      </c>
      <c r="H124" s="195" t="s">
        <v>105</v>
      </c>
      <c r="I124" s="195" t="s">
        <v>106</v>
      </c>
      <c r="J124" s="196" t="s">
        <v>90</v>
      </c>
      <c r="K124" s="197" t="s">
        <v>107</v>
      </c>
      <c r="L124" s="198"/>
      <c r="M124" s="100" t="s">
        <v>1</v>
      </c>
      <c r="N124" s="101" t="s">
        <v>39</v>
      </c>
      <c r="O124" s="101" t="s">
        <v>108</v>
      </c>
      <c r="P124" s="101" t="s">
        <v>109</v>
      </c>
      <c r="Q124" s="101" t="s">
        <v>110</v>
      </c>
      <c r="R124" s="101" t="s">
        <v>111</v>
      </c>
      <c r="S124" s="101" t="s">
        <v>112</v>
      </c>
      <c r="T124" s="102" t="s">
        <v>113</v>
      </c>
      <c r="U124" s="192"/>
      <c r="V124" s="192"/>
      <c r="W124" s="192"/>
      <c r="X124" s="192"/>
      <c r="Y124" s="192"/>
      <c r="Z124" s="192"/>
      <c r="AA124" s="192"/>
      <c r="AB124" s="192"/>
      <c r="AC124" s="192"/>
      <c r="AD124" s="192"/>
      <c r="AE124" s="192"/>
    </row>
    <row r="125" s="2" customFormat="1" ht="22.8" customHeight="1">
      <c r="A125" s="37"/>
      <c r="B125" s="38"/>
      <c r="C125" s="107" t="s">
        <v>91</v>
      </c>
      <c r="D125" s="39"/>
      <c r="E125" s="39"/>
      <c r="F125" s="39"/>
      <c r="G125" s="39"/>
      <c r="H125" s="39"/>
      <c r="I125" s="39"/>
      <c r="J125" s="199">
        <f>BK125</f>
        <v>0</v>
      </c>
      <c r="K125" s="39"/>
      <c r="L125" s="43"/>
      <c r="M125" s="103"/>
      <c r="N125" s="200"/>
      <c r="O125" s="104"/>
      <c r="P125" s="201">
        <f>P126+P181</f>
        <v>0</v>
      </c>
      <c r="Q125" s="104"/>
      <c r="R125" s="201">
        <f>R126+R181</f>
        <v>40.32052332</v>
      </c>
      <c r="S125" s="104"/>
      <c r="T125" s="202">
        <f>T126+T181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T125" s="16" t="s">
        <v>74</v>
      </c>
      <c r="AU125" s="16" t="s">
        <v>92</v>
      </c>
      <c r="BK125" s="203">
        <f>BK126+BK181</f>
        <v>0</v>
      </c>
    </row>
    <row r="126" s="12" customFormat="1" ht="25.92" customHeight="1">
      <c r="A126" s="12"/>
      <c r="B126" s="204"/>
      <c r="C126" s="205"/>
      <c r="D126" s="206" t="s">
        <v>74</v>
      </c>
      <c r="E126" s="207" t="s">
        <v>114</v>
      </c>
      <c r="F126" s="207" t="s">
        <v>115</v>
      </c>
      <c r="G126" s="205"/>
      <c r="H126" s="205"/>
      <c r="I126" s="208"/>
      <c r="J126" s="209">
        <f>BK126</f>
        <v>0</v>
      </c>
      <c r="K126" s="205"/>
      <c r="L126" s="210"/>
      <c r="M126" s="211"/>
      <c r="N126" s="212"/>
      <c r="O126" s="212"/>
      <c r="P126" s="213">
        <f>P127+P147+P150+P179</f>
        <v>0</v>
      </c>
      <c r="Q126" s="212"/>
      <c r="R126" s="213">
        <f>R127+R147+R150+R179</f>
        <v>40.106248319999999</v>
      </c>
      <c r="S126" s="212"/>
      <c r="T126" s="214">
        <f>T127+T147+T150+T179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15" t="s">
        <v>83</v>
      </c>
      <c r="AT126" s="216" t="s">
        <v>74</v>
      </c>
      <c r="AU126" s="216" t="s">
        <v>75</v>
      </c>
      <c r="AY126" s="215" t="s">
        <v>116</v>
      </c>
      <c r="BK126" s="217">
        <f>BK127+BK147+BK150+BK179</f>
        <v>0</v>
      </c>
    </row>
    <row r="127" s="12" customFormat="1" ht="22.8" customHeight="1">
      <c r="A127" s="12"/>
      <c r="B127" s="204"/>
      <c r="C127" s="205"/>
      <c r="D127" s="206" t="s">
        <v>74</v>
      </c>
      <c r="E127" s="218" t="s">
        <v>83</v>
      </c>
      <c r="F127" s="218" t="s">
        <v>117</v>
      </c>
      <c r="G127" s="205"/>
      <c r="H127" s="205"/>
      <c r="I127" s="208"/>
      <c r="J127" s="219">
        <f>BK127</f>
        <v>0</v>
      </c>
      <c r="K127" s="205"/>
      <c r="L127" s="210"/>
      <c r="M127" s="211"/>
      <c r="N127" s="212"/>
      <c r="O127" s="212"/>
      <c r="P127" s="213">
        <f>SUM(P128:P146)</f>
        <v>0</v>
      </c>
      <c r="Q127" s="212"/>
      <c r="R127" s="213">
        <f>SUM(R128:R146)</f>
        <v>18.550000000000001</v>
      </c>
      <c r="S127" s="212"/>
      <c r="T127" s="214">
        <f>SUM(T128:T146)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15" t="s">
        <v>83</v>
      </c>
      <c r="AT127" s="216" t="s">
        <v>74</v>
      </c>
      <c r="AU127" s="216" t="s">
        <v>83</v>
      </c>
      <c r="AY127" s="215" t="s">
        <v>116</v>
      </c>
      <c r="BK127" s="217">
        <f>SUM(BK128:BK146)</f>
        <v>0</v>
      </c>
    </row>
    <row r="128" s="2" customFormat="1" ht="21.75" customHeight="1">
      <c r="A128" s="37"/>
      <c r="B128" s="38"/>
      <c r="C128" s="220" t="s">
        <v>83</v>
      </c>
      <c r="D128" s="220" t="s">
        <v>118</v>
      </c>
      <c r="E128" s="221" t="s">
        <v>119</v>
      </c>
      <c r="F128" s="222" t="s">
        <v>120</v>
      </c>
      <c r="G128" s="223" t="s">
        <v>121</v>
      </c>
      <c r="H128" s="224">
        <v>33.515000000000001</v>
      </c>
      <c r="I128" s="225"/>
      <c r="J128" s="226">
        <f>ROUND(I128*H128,2)</f>
        <v>0</v>
      </c>
      <c r="K128" s="227"/>
      <c r="L128" s="43"/>
      <c r="M128" s="228" t="s">
        <v>1</v>
      </c>
      <c r="N128" s="229" t="s">
        <v>41</v>
      </c>
      <c r="O128" s="91"/>
      <c r="P128" s="230">
        <f>O128*H128</f>
        <v>0</v>
      </c>
      <c r="Q128" s="230">
        <v>0</v>
      </c>
      <c r="R128" s="230">
        <f>Q128*H128</f>
        <v>0</v>
      </c>
      <c r="S128" s="230">
        <v>0</v>
      </c>
      <c r="T128" s="231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232" t="s">
        <v>122</v>
      </c>
      <c r="AT128" s="232" t="s">
        <v>118</v>
      </c>
      <c r="AU128" s="232" t="s">
        <v>123</v>
      </c>
      <c r="AY128" s="16" t="s">
        <v>116</v>
      </c>
      <c r="BE128" s="233">
        <f>IF(N128="základná",J128,0)</f>
        <v>0</v>
      </c>
      <c r="BF128" s="233">
        <f>IF(N128="znížená",J128,0)</f>
        <v>0</v>
      </c>
      <c r="BG128" s="233">
        <f>IF(N128="zákl. prenesená",J128,0)</f>
        <v>0</v>
      </c>
      <c r="BH128" s="233">
        <f>IF(N128="zníž. prenesená",J128,0)</f>
        <v>0</v>
      </c>
      <c r="BI128" s="233">
        <f>IF(N128="nulová",J128,0)</f>
        <v>0</v>
      </c>
      <c r="BJ128" s="16" t="s">
        <v>123</v>
      </c>
      <c r="BK128" s="233">
        <f>ROUND(I128*H128,2)</f>
        <v>0</v>
      </c>
      <c r="BL128" s="16" t="s">
        <v>122</v>
      </c>
      <c r="BM128" s="232" t="s">
        <v>124</v>
      </c>
    </row>
    <row r="129" s="13" customFormat="1">
      <c r="A129" s="13"/>
      <c r="B129" s="234"/>
      <c r="C129" s="235"/>
      <c r="D129" s="236" t="s">
        <v>125</v>
      </c>
      <c r="E129" s="237" t="s">
        <v>1</v>
      </c>
      <c r="F129" s="238" t="s">
        <v>126</v>
      </c>
      <c r="G129" s="235"/>
      <c r="H129" s="239">
        <v>33.515000000000001</v>
      </c>
      <c r="I129" s="240"/>
      <c r="J129" s="235"/>
      <c r="K129" s="235"/>
      <c r="L129" s="241"/>
      <c r="M129" s="242"/>
      <c r="N129" s="243"/>
      <c r="O129" s="243"/>
      <c r="P129" s="243"/>
      <c r="Q129" s="243"/>
      <c r="R129" s="243"/>
      <c r="S129" s="243"/>
      <c r="T129" s="244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5" t="s">
        <v>125</v>
      </c>
      <c r="AU129" s="245" t="s">
        <v>123</v>
      </c>
      <c r="AV129" s="13" t="s">
        <v>123</v>
      </c>
      <c r="AW129" s="13" t="s">
        <v>31</v>
      </c>
      <c r="AX129" s="13" t="s">
        <v>83</v>
      </c>
      <c r="AY129" s="245" t="s">
        <v>116</v>
      </c>
    </row>
    <row r="130" s="2" customFormat="1" ht="37.8" customHeight="1">
      <c r="A130" s="37"/>
      <c r="B130" s="38"/>
      <c r="C130" s="220" t="s">
        <v>123</v>
      </c>
      <c r="D130" s="220" t="s">
        <v>118</v>
      </c>
      <c r="E130" s="221" t="s">
        <v>127</v>
      </c>
      <c r="F130" s="222" t="s">
        <v>128</v>
      </c>
      <c r="G130" s="223" t="s">
        <v>121</v>
      </c>
      <c r="H130" s="224">
        <v>33.515000000000001</v>
      </c>
      <c r="I130" s="225"/>
      <c r="J130" s="226">
        <f>ROUND(I130*H130,2)</f>
        <v>0</v>
      </c>
      <c r="K130" s="227"/>
      <c r="L130" s="43"/>
      <c r="M130" s="228" t="s">
        <v>1</v>
      </c>
      <c r="N130" s="229" t="s">
        <v>41</v>
      </c>
      <c r="O130" s="91"/>
      <c r="P130" s="230">
        <f>O130*H130</f>
        <v>0</v>
      </c>
      <c r="Q130" s="230">
        <v>0</v>
      </c>
      <c r="R130" s="230">
        <f>Q130*H130</f>
        <v>0</v>
      </c>
      <c r="S130" s="230">
        <v>0</v>
      </c>
      <c r="T130" s="231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232" t="s">
        <v>122</v>
      </c>
      <c r="AT130" s="232" t="s">
        <v>118</v>
      </c>
      <c r="AU130" s="232" t="s">
        <v>123</v>
      </c>
      <c r="AY130" s="16" t="s">
        <v>116</v>
      </c>
      <c r="BE130" s="233">
        <f>IF(N130="základná",J130,0)</f>
        <v>0</v>
      </c>
      <c r="BF130" s="233">
        <f>IF(N130="znížená",J130,0)</f>
        <v>0</v>
      </c>
      <c r="BG130" s="233">
        <f>IF(N130="zákl. prenesená",J130,0)</f>
        <v>0</v>
      </c>
      <c r="BH130" s="233">
        <f>IF(N130="zníž. prenesená",J130,0)</f>
        <v>0</v>
      </c>
      <c r="BI130" s="233">
        <f>IF(N130="nulová",J130,0)</f>
        <v>0</v>
      </c>
      <c r="BJ130" s="16" t="s">
        <v>123</v>
      </c>
      <c r="BK130" s="233">
        <f>ROUND(I130*H130,2)</f>
        <v>0</v>
      </c>
      <c r="BL130" s="16" t="s">
        <v>122</v>
      </c>
      <c r="BM130" s="232" t="s">
        <v>129</v>
      </c>
    </row>
    <row r="131" s="2" customFormat="1" ht="16.5" customHeight="1">
      <c r="A131" s="37"/>
      <c r="B131" s="38"/>
      <c r="C131" s="220" t="s">
        <v>130</v>
      </c>
      <c r="D131" s="220" t="s">
        <v>118</v>
      </c>
      <c r="E131" s="221" t="s">
        <v>131</v>
      </c>
      <c r="F131" s="222" t="s">
        <v>132</v>
      </c>
      <c r="G131" s="223" t="s">
        <v>121</v>
      </c>
      <c r="H131" s="224">
        <v>34</v>
      </c>
      <c r="I131" s="225"/>
      <c r="J131" s="226">
        <f>ROUND(I131*H131,2)</f>
        <v>0</v>
      </c>
      <c r="K131" s="227"/>
      <c r="L131" s="43"/>
      <c r="M131" s="228" t="s">
        <v>1</v>
      </c>
      <c r="N131" s="229" t="s">
        <v>41</v>
      </c>
      <c r="O131" s="91"/>
      <c r="P131" s="230">
        <f>O131*H131</f>
        <v>0</v>
      </c>
      <c r="Q131" s="230">
        <v>0</v>
      </c>
      <c r="R131" s="230">
        <f>Q131*H131</f>
        <v>0</v>
      </c>
      <c r="S131" s="230">
        <v>0</v>
      </c>
      <c r="T131" s="231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232" t="s">
        <v>122</v>
      </c>
      <c r="AT131" s="232" t="s">
        <v>118</v>
      </c>
      <c r="AU131" s="232" t="s">
        <v>123</v>
      </c>
      <c r="AY131" s="16" t="s">
        <v>116</v>
      </c>
      <c r="BE131" s="233">
        <f>IF(N131="základná",J131,0)</f>
        <v>0</v>
      </c>
      <c r="BF131" s="233">
        <f>IF(N131="znížená",J131,0)</f>
        <v>0</v>
      </c>
      <c r="BG131" s="233">
        <f>IF(N131="zákl. prenesená",J131,0)</f>
        <v>0</v>
      </c>
      <c r="BH131" s="233">
        <f>IF(N131="zníž. prenesená",J131,0)</f>
        <v>0</v>
      </c>
      <c r="BI131" s="233">
        <f>IF(N131="nulová",J131,0)</f>
        <v>0</v>
      </c>
      <c r="BJ131" s="16" t="s">
        <v>123</v>
      </c>
      <c r="BK131" s="233">
        <f>ROUND(I131*H131,2)</f>
        <v>0</v>
      </c>
      <c r="BL131" s="16" t="s">
        <v>122</v>
      </c>
      <c r="BM131" s="232" t="s">
        <v>133</v>
      </c>
    </row>
    <row r="132" s="13" customFormat="1">
      <c r="A132" s="13"/>
      <c r="B132" s="234"/>
      <c r="C132" s="235"/>
      <c r="D132" s="236" t="s">
        <v>125</v>
      </c>
      <c r="E132" s="237" t="s">
        <v>1</v>
      </c>
      <c r="F132" s="238" t="s">
        <v>134</v>
      </c>
      <c r="G132" s="235"/>
      <c r="H132" s="239">
        <v>34</v>
      </c>
      <c r="I132" s="240"/>
      <c r="J132" s="235"/>
      <c r="K132" s="235"/>
      <c r="L132" s="241"/>
      <c r="M132" s="242"/>
      <c r="N132" s="243"/>
      <c r="O132" s="243"/>
      <c r="P132" s="243"/>
      <c r="Q132" s="243"/>
      <c r="R132" s="243"/>
      <c r="S132" s="243"/>
      <c r="T132" s="244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5" t="s">
        <v>125</v>
      </c>
      <c r="AU132" s="245" t="s">
        <v>123</v>
      </c>
      <c r="AV132" s="13" t="s">
        <v>123</v>
      </c>
      <c r="AW132" s="13" t="s">
        <v>31</v>
      </c>
      <c r="AX132" s="13" t="s">
        <v>83</v>
      </c>
      <c r="AY132" s="245" t="s">
        <v>116</v>
      </c>
    </row>
    <row r="133" s="2" customFormat="1" ht="24.15" customHeight="1">
      <c r="A133" s="37"/>
      <c r="B133" s="38"/>
      <c r="C133" s="220" t="s">
        <v>122</v>
      </c>
      <c r="D133" s="220" t="s">
        <v>118</v>
      </c>
      <c r="E133" s="221" t="s">
        <v>135</v>
      </c>
      <c r="F133" s="222" t="s">
        <v>136</v>
      </c>
      <c r="G133" s="223" t="s">
        <v>121</v>
      </c>
      <c r="H133" s="224">
        <v>34</v>
      </c>
      <c r="I133" s="225"/>
      <c r="J133" s="226">
        <f>ROUND(I133*H133,2)</f>
        <v>0</v>
      </c>
      <c r="K133" s="227"/>
      <c r="L133" s="43"/>
      <c r="M133" s="228" t="s">
        <v>1</v>
      </c>
      <c r="N133" s="229" t="s">
        <v>41</v>
      </c>
      <c r="O133" s="91"/>
      <c r="P133" s="230">
        <f>O133*H133</f>
        <v>0</v>
      </c>
      <c r="Q133" s="230">
        <v>0</v>
      </c>
      <c r="R133" s="230">
        <f>Q133*H133</f>
        <v>0</v>
      </c>
      <c r="S133" s="230">
        <v>0</v>
      </c>
      <c r="T133" s="231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232" t="s">
        <v>122</v>
      </c>
      <c r="AT133" s="232" t="s">
        <v>118</v>
      </c>
      <c r="AU133" s="232" t="s">
        <v>123</v>
      </c>
      <c r="AY133" s="16" t="s">
        <v>116</v>
      </c>
      <c r="BE133" s="233">
        <f>IF(N133="základná",J133,0)</f>
        <v>0</v>
      </c>
      <c r="BF133" s="233">
        <f>IF(N133="znížená",J133,0)</f>
        <v>0</v>
      </c>
      <c r="BG133" s="233">
        <f>IF(N133="zákl. prenesená",J133,0)</f>
        <v>0</v>
      </c>
      <c r="BH133" s="233">
        <f>IF(N133="zníž. prenesená",J133,0)</f>
        <v>0</v>
      </c>
      <c r="BI133" s="233">
        <f>IF(N133="nulová",J133,0)</f>
        <v>0</v>
      </c>
      <c r="BJ133" s="16" t="s">
        <v>123</v>
      </c>
      <c r="BK133" s="233">
        <f>ROUND(I133*H133,2)</f>
        <v>0</v>
      </c>
      <c r="BL133" s="16" t="s">
        <v>122</v>
      </c>
      <c r="BM133" s="232" t="s">
        <v>137</v>
      </c>
    </row>
    <row r="134" s="2" customFormat="1" ht="33" customHeight="1">
      <c r="A134" s="37"/>
      <c r="B134" s="38"/>
      <c r="C134" s="220" t="s">
        <v>138</v>
      </c>
      <c r="D134" s="220" t="s">
        <v>118</v>
      </c>
      <c r="E134" s="221" t="s">
        <v>139</v>
      </c>
      <c r="F134" s="222" t="s">
        <v>140</v>
      </c>
      <c r="G134" s="223" t="s">
        <v>121</v>
      </c>
      <c r="H134" s="224">
        <v>3.3149999999999999</v>
      </c>
      <c r="I134" s="225"/>
      <c r="J134" s="226">
        <f>ROUND(I134*H134,2)</f>
        <v>0</v>
      </c>
      <c r="K134" s="227"/>
      <c r="L134" s="43"/>
      <c r="M134" s="228" t="s">
        <v>1</v>
      </c>
      <c r="N134" s="229" t="s">
        <v>41</v>
      </c>
      <c r="O134" s="91"/>
      <c r="P134" s="230">
        <f>O134*H134</f>
        <v>0</v>
      </c>
      <c r="Q134" s="230">
        <v>0</v>
      </c>
      <c r="R134" s="230">
        <f>Q134*H134</f>
        <v>0</v>
      </c>
      <c r="S134" s="230">
        <v>0</v>
      </c>
      <c r="T134" s="231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232" t="s">
        <v>122</v>
      </c>
      <c r="AT134" s="232" t="s">
        <v>118</v>
      </c>
      <c r="AU134" s="232" t="s">
        <v>123</v>
      </c>
      <c r="AY134" s="16" t="s">
        <v>116</v>
      </c>
      <c r="BE134" s="233">
        <f>IF(N134="základná",J134,0)</f>
        <v>0</v>
      </c>
      <c r="BF134" s="233">
        <f>IF(N134="znížená",J134,0)</f>
        <v>0</v>
      </c>
      <c r="BG134" s="233">
        <f>IF(N134="zákl. prenesená",J134,0)</f>
        <v>0</v>
      </c>
      <c r="BH134" s="233">
        <f>IF(N134="zníž. prenesená",J134,0)</f>
        <v>0</v>
      </c>
      <c r="BI134" s="233">
        <f>IF(N134="nulová",J134,0)</f>
        <v>0</v>
      </c>
      <c r="BJ134" s="16" t="s">
        <v>123</v>
      </c>
      <c r="BK134" s="233">
        <f>ROUND(I134*H134,2)</f>
        <v>0</v>
      </c>
      <c r="BL134" s="16" t="s">
        <v>122</v>
      </c>
      <c r="BM134" s="232" t="s">
        <v>141</v>
      </c>
    </row>
    <row r="135" s="13" customFormat="1">
      <c r="A135" s="13"/>
      <c r="B135" s="234"/>
      <c r="C135" s="235"/>
      <c r="D135" s="236" t="s">
        <v>125</v>
      </c>
      <c r="E135" s="237" t="s">
        <v>1</v>
      </c>
      <c r="F135" s="238" t="s">
        <v>142</v>
      </c>
      <c r="G135" s="235"/>
      <c r="H135" s="239">
        <v>3.3149999999999999</v>
      </c>
      <c r="I135" s="240"/>
      <c r="J135" s="235"/>
      <c r="K135" s="235"/>
      <c r="L135" s="241"/>
      <c r="M135" s="242"/>
      <c r="N135" s="243"/>
      <c r="O135" s="243"/>
      <c r="P135" s="243"/>
      <c r="Q135" s="243"/>
      <c r="R135" s="243"/>
      <c r="S135" s="243"/>
      <c r="T135" s="244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5" t="s">
        <v>125</v>
      </c>
      <c r="AU135" s="245" t="s">
        <v>123</v>
      </c>
      <c r="AV135" s="13" t="s">
        <v>123</v>
      </c>
      <c r="AW135" s="13" t="s">
        <v>31</v>
      </c>
      <c r="AX135" s="13" t="s">
        <v>83</v>
      </c>
      <c r="AY135" s="245" t="s">
        <v>116</v>
      </c>
    </row>
    <row r="136" s="2" customFormat="1" ht="33" customHeight="1">
      <c r="A136" s="37"/>
      <c r="B136" s="38"/>
      <c r="C136" s="220" t="s">
        <v>143</v>
      </c>
      <c r="D136" s="220" t="s">
        <v>118</v>
      </c>
      <c r="E136" s="221" t="s">
        <v>144</v>
      </c>
      <c r="F136" s="222" t="s">
        <v>145</v>
      </c>
      <c r="G136" s="223" t="s">
        <v>121</v>
      </c>
      <c r="H136" s="224">
        <v>33.149999999999999</v>
      </c>
      <c r="I136" s="225"/>
      <c r="J136" s="226">
        <f>ROUND(I136*H136,2)</f>
        <v>0</v>
      </c>
      <c r="K136" s="227"/>
      <c r="L136" s="43"/>
      <c r="M136" s="228" t="s">
        <v>1</v>
      </c>
      <c r="N136" s="229" t="s">
        <v>41</v>
      </c>
      <c r="O136" s="91"/>
      <c r="P136" s="230">
        <f>O136*H136</f>
        <v>0</v>
      </c>
      <c r="Q136" s="230">
        <v>0</v>
      </c>
      <c r="R136" s="230">
        <f>Q136*H136</f>
        <v>0</v>
      </c>
      <c r="S136" s="230">
        <v>0</v>
      </c>
      <c r="T136" s="231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232" t="s">
        <v>122</v>
      </c>
      <c r="AT136" s="232" t="s">
        <v>118</v>
      </c>
      <c r="AU136" s="232" t="s">
        <v>123</v>
      </c>
      <c r="AY136" s="16" t="s">
        <v>116</v>
      </c>
      <c r="BE136" s="233">
        <f>IF(N136="základná",J136,0)</f>
        <v>0</v>
      </c>
      <c r="BF136" s="233">
        <f>IF(N136="znížená",J136,0)</f>
        <v>0</v>
      </c>
      <c r="BG136" s="233">
        <f>IF(N136="zákl. prenesená",J136,0)</f>
        <v>0</v>
      </c>
      <c r="BH136" s="233">
        <f>IF(N136="zníž. prenesená",J136,0)</f>
        <v>0</v>
      </c>
      <c r="BI136" s="233">
        <f>IF(N136="nulová",J136,0)</f>
        <v>0</v>
      </c>
      <c r="BJ136" s="16" t="s">
        <v>123</v>
      </c>
      <c r="BK136" s="233">
        <f>ROUND(I136*H136,2)</f>
        <v>0</v>
      </c>
      <c r="BL136" s="16" t="s">
        <v>122</v>
      </c>
      <c r="BM136" s="232" t="s">
        <v>146</v>
      </c>
    </row>
    <row r="137" s="13" customFormat="1">
      <c r="A137" s="13"/>
      <c r="B137" s="234"/>
      <c r="C137" s="235"/>
      <c r="D137" s="236" t="s">
        <v>125</v>
      </c>
      <c r="E137" s="237" t="s">
        <v>1</v>
      </c>
      <c r="F137" s="238" t="s">
        <v>147</v>
      </c>
      <c r="G137" s="235"/>
      <c r="H137" s="239">
        <v>33.149999999999999</v>
      </c>
      <c r="I137" s="240"/>
      <c r="J137" s="235"/>
      <c r="K137" s="235"/>
      <c r="L137" s="241"/>
      <c r="M137" s="242"/>
      <c r="N137" s="243"/>
      <c r="O137" s="243"/>
      <c r="P137" s="243"/>
      <c r="Q137" s="243"/>
      <c r="R137" s="243"/>
      <c r="S137" s="243"/>
      <c r="T137" s="244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5" t="s">
        <v>125</v>
      </c>
      <c r="AU137" s="245" t="s">
        <v>123</v>
      </c>
      <c r="AV137" s="13" t="s">
        <v>123</v>
      </c>
      <c r="AW137" s="13" t="s">
        <v>31</v>
      </c>
      <c r="AX137" s="13" t="s">
        <v>83</v>
      </c>
      <c r="AY137" s="245" t="s">
        <v>116</v>
      </c>
    </row>
    <row r="138" s="2" customFormat="1" ht="16.5" customHeight="1">
      <c r="A138" s="37"/>
      <c r="B138" s="38"/>
      <c r="C138" s="246" t="s">
        <v>148</v>
      </c>
      <c r="D138" s="246" t="s">
        <v>149</v>
      </c>
      <c r="E138" s="247" t="s">
        <v>150</v>
      </c>
      <c r="F138" s="248" t="s">
        <v>151</v>
      </c>
      <c r="G138" s="249" t="s">
        <v>152</v>
      </c>
      <c r="H138" s="250">
        <v>6.2649999999999997</v>
      </c>
      <c r="I138" s="251"/>
      <c r="J138" s="252">
        <f>ROUND(I138*H138,2)</f>
        <v>0</v>
      </c>
      <c r="K138" s="253"/>
      <c r="L138" s="254"/>
      <c r="M138" s="255" t="s">
        <v>1</v>
      </c>
      <c r="N138" s="256" t="s">
        <v>41</v>
      </c>
      <c r="O138" s="91"/>
      <c r="P138" s="230">
        <f>O138*H138</f>
        <v>0</v>
      </c>
      <c r="Q138" s="230">
        <v>1</v>
      </c>
      <c r="R138" s="230">
        <f>Q138*H138</f>
        <v>6.2649999999999997</v>
      </c>
      <c r="S138" s="230">
        <v>0</v>
      </c>
      <c r="T138" s="231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232" t="s">
        <v>153</v>
      </c>
      <c r="AT138" s="232" t="s">
        <v>149</v>
      </c>
      <c r="AU138" s="232" t="s">
        <v>123</v>
      </c>
      <c r="AY138" s="16" t="s">
        <v>116</v>
      </c>
      <c r="BE138" s="233">
        <f>IF(N138="základná",J138,0)</f>
        <v>0</v>
      </c>
      <c r="BF138" s="233">
        <f>IF(N138="znížená",J138,0)</f>
        <v>0</v>
      </c>
      <c r="BG138" s="233">
        <f>IF(N138="zákl. prenesená",J138,0)</f>
        <v>0</v>
      </c>
      <c r="BH138" s="233">
        <f>IF(N138="zníž. prenesená",J138,0)</f>
        <v>0</v>
      </c>
      <c r="BI138" s="233">
        <f>IF(N138="nulová",J138,0)</f>
        <v>0</v>
      </c>
      <c r="BJ138" s="16" t="s">
        <v>123</v>
      </c>
      <c r="BK138" s="233">
        <f>ROUND(I138*H138,2)</f>
        <v>0</v>
      </c>
      <c r="BL138" s="16" t="s">
        <v>122</v>
      </c>
      <c r="BM138" s="232" t="s">
        <v>154</v>
      </c>
    </row>
    <row r="139" s="13" customFormat="1">
      <c r="A139" s="13"/>
      <c r="B139" s="234"/>
      <c r="C139" s="235"/>
      <c r="D139" s="236" t="s">
        <v>125</v>
      </c>
      <c r="E139" s="237" t="s">
        <v>1</v>
      </c>
      <c r="F139" s="238" t="s">
        <v>142</v>
      </c>
      <c r="G139" s="235"/>
      <c r="H139" s="239">
        <v>3.3149999999999999</v>
      </c>
      <c r="I139" s="240"/>
      <c r="J139" s="235"/>
      <c r="K139" s="235"/>
      <c r="L139" s="241"/>
      <c r="M139" s="242"/>
      <c r="N139" s="243"/>
      <c r="O139" s="243"/>
      <c r="P139" s="243"/>
      <c r="Q139" s="243"/>
      <c r="R139" s="243"/>
      <c r="S139" s="243"/>
      <c r="T139" s="244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5" t="s">
        <v>125</v>
      </c>
      <c r="AU139" s="245" t="s">
        <v>123</v>
      </c>
      <c r="AV139" s="13" t="s">
        <v>123</v>
      </c>
      <c r="AW139" s="13" t="s">
        <v>31</v>
      </c>
      <c r="AX139" s="13" t="s">
        <v>83</v>
      </c>
      <c r="AY139" s="245" t="s">
        <v>116</v>
      </c>
    </row>
    <row r="140" s="13" customFormat="1">
      <c r="A140" s="13"/>
      <c r="B140" s="234"/>
      <c r="C140" s="235"/>
      <c r="D140" s="236" t="s">
        <v>125</v>
      </c>
      <c r="E140" s="235"/>
      <c r="F140" s="238" t="s">
        <v>155</v>
      </c>
      <c r="G140" s="235"/>
      <c r="H140" s="239">
        <v>6.2649999999999997</v>
      </c>
      <c r="I140" s="240"/>
      <c r="J140" s="235"/>
      <c r="K140" s="235"/>
      <c r="L140" s="241"/>
      <c r="M140" s="242"/>
      <c r="N140" s="243"/>
      <c r="O140" s="243"/>
      <c r="P140" s="243"/>
      <c r="Q140" s="243"/>
      <c r="R140" s="243"/>
      <c r="S140" s="243"/>
      <c r="T140" s="244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5" t="s">
        <v>125</v>
      </c>
      <c r="AU140" s="245" t="s">
        <v>123</v>
      </c>
      <c r="AV140" s="13" t="s">
        <v>123</v>
      </c>
      <c r="AW140" s="13" t="s">
        <v>4</v>
      </c>
      <c r="AX140" s="13" t="s">
        <v>83</v>
      </c>
      <c r="AY140" s="245" t="s">
        <v>116</v>
      </c>
    </row>
    <row r="141" s="2" customFormat="1" ht="24.15" customHeight="1">
      <c r="A141" s="37"/>
      <c r="B141" s="38"/>
      <c r="C141" s="220" t="s">
        <v>153</v>
      </c>
      <c r="D141" s="220" t="s">
        <v>118</v>
      </c>
      <c r="E141" s="221" t="s">
        <v>156</v>
      </c>
      <c r="F141" s="222" t="s">
        <v>157</v>
      </c>
      <c r="G141" s="223" t="s">
        <v>121</v>
      </c>
      <c r="H141" s="224">
        <v>6.5</v>
      </c>
      <c r="I141" s="225"/>
      <c r="J141" s="226">
        <f>ROUND(I141*H141,2)</f>
        <v>0</v>
      </c>
      <c r="K141" s="227"/>
      <c r="L141" s="43"/>
      <c r="M141" s="228" t="s">
        <v>1</v>
      </c>
      <c r="N141" s="229" t="s">
        <v>41</v>
      </c>
      <c r="O141" s="91"/>
      <c r="P141" s="230">
        <f>O141*H141</f>
        <v>0</v>
      </c>
      <c r="Q141" s="230">
        <v>0</v>
      </c>
      <c r="R141" s="230">
        <f>Q141*H141</f>
        <v>0</v>
      </c>
      <c r="S141" s="230">
        <v>0</v>
      </c>
      <c r="T141" s="231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232" t="s">
        <v>122</v>
      </c>
      <c r="AT141" s="232" t="s">
        <v>118</v>
      </c>
      <c r="AU141" s="232" t="s">
        <v>123</v>
      </c>
      <c r="AY141" s="16" t="s">
        <v>116</v>
      </c>
      <c r="BE141" s="233">
        <f>IF(N141="základná",J141,0)</f>
        <v>0</v>
      </c>
      <c r="BF141" s="233">
        <f>IF(N141="znížená",J141,0)</f>
        <v>0</v>
      </c>
      <c r="BG141" s="233">
        <f>IF(N141="zákl. prenesená",J141,0)</f>
        <v>0</v>
      </c>
      <c r="BH141" s="233">
        <f>IF(N141="zníž. prenesená",J141,0)</f>
        <v>0</v>
      </c>
      <c r="BI141" s="233">
        <f>IF(N141="nulová",J141,0)</f>
        <v>0</v>
      </c>
      <c r="BJ141" s="16" t="s">
        <v>123</v>
      </c>
      <c r="BK141" s="233">
        <f>ROUND(I141*H141,2)</f>
        <v>0</v>
      </c>
      <c r="BL141" s="16" t="s">
        <v>122</v>
      </c>
      <c r="BM141" s="232" t="s">
        <v>158</v>
      </c>
    </row>
    <row r="142" s="2" customFormat="1" ht="16.5" customHeight="1">
      <c r="A142" s="37"/>
      <c r="B142" s="38"/>
      <c r="C142" s="246" t="s">
        <v>159</v>
      </c>
      <c r="D142" s="246" t="s">
        <v>149</v>
      </c>
      <c r="E142" s="247" t="s">
        <v>160</v>
      </c>
      <c r="F142" s="248" t="s">
        <v>161</v>
      </c>
      <c r="G142" s="249" t="s">
        <v>152</v>
      </c>
      <c r="H142" s="250">
        <v>12.285</v>
      </c>
      <c r="I142" s="251"/>
      <c r="J142" s="252">
        <f>ROUND(I142*H142,2)</f>
        <v>0</v>
      </c>
      <c r="K142" s="253"/>
      <c r="L142" s="254"/>
      <c r="M142" s="255" t="s">
        <v>1</v>
      </c>
      <c r="N142" s="256" t="s">
        <v>41</v>
      </c>
      <c r="O142" s="91"/>
      <c r="P142" s="230">
        <f>O142*H142</f>
        <v>0</v>
      </c>
      <c r="Q142" s="230">
        <v>1</v>
      </c>
      <c r="R142" s="230">
        <f>Q142*H142</f>
        <v>12.285</v>
      </c>
      <c r="S142" s="230">
        <v>0</v>
      </c>
      <c r="T142" s="231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232" t="s">
        <v>153</v>
      </c>
      <c r="AT142" s="232" t="s">
        <v>149</v>
      </c>
      <c r="AU142" s="232" t="s">
        <v>123</v>
      </c>
      <c r="AY142" s="16" t="s">
        <v>116</v>
      </c>
      <c r="BE142" s="233">
        <f>IF(N142="základná",J142,0)</f>
        <v>0</v>
      </c>
      <c r="BF142" s="233">
        <f>IF(N142="znížená",J142,0)</f>
        <v>0</v>
      </c>
      <c r="BG142" s="233">
        <f>IF(N142="zákl. prenesená",J142,0)</f>
        <v>0</v>
      </c>
      <c r="BH142" s="233">
        <f>IF(N142="zníž. prenesená",J142,0)</f>
        <v>0</v>
      </c>
      <c r="BI142" s="233">
        <f>IF(N142="nulová",J142,0)</f>
        <v>0</v>
      </c>
      <c r="BJ142" s="16" t="s">
        <v>123</v>
      </c>
      <c r="BK142" s="233">
        <f>ROUND(I142*H142,2)</f>
        <v>0</v>
      </c>
      <c r="BL142" s="16" t="s">
        <v>122</v>
      </c>
      <c r="BM142" s="232" t="s">
        <v>162</v>
      </c>
    </row>
    <row r="143" s="13" customFormat="1">
      <c r="A143" s="13"/>
      <c r="B143" s="234"/>
      <c r="C143" s="235"/>
      <c r="D143" s="236" t="s">
        <v>125</v>
      </c>
      <c r="E143" s="235"/>
      <c r="F143" s="238" t="s">
        <v>163</v>
      </c>
      <c r="G143" s="235"/>
      <c r="H143" s="239">
        <v>12.285</v>
      </c>
      <c r="I143" s="240"/>
      <c r="J143" s="235"/>
      <c r="K143" s="235"/>
      <c r="L143" s="241"/>
      <c r="M143" s="242"/>
      <c r="N143" s="243"/>
      <c r="O143" s="243"/>
      <c r="P143" s="243"/>
      <c r="Q143" s="243"/>
      <c r="R143" s="243"/>
      <c r="S143" s="243"/>
      <c r="T143" s="244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5" t="s">
        <v>125</v>
      </c>
      <c r="AU143" s="245" t="s">
        <v>123</v>
      </c>
      <c r="AV143" s="13" t="s">
        <v>123</v>
      </c>
      <c r="AW143" s="13" t="s">
        <v>4</v>
      </c>
      <c r="AX143" s="13" t="s">
        <v>83</v>
      </c>
      <c r="AY143" s="245" t="s">
        <v>116</v>
      </c>
    </row>
    <row r="144" s="2" customFormat="1" ht="24.15" customHeight="1">
      <c r="A144" s="37"/>
      <c r="B144" s="38"/>
      <c r="C144" s="220" t="s">
        <v>164</v>
      </c>
      <c r="D144" s="220" t="s">
        <v>118</v>
      </c>
      <c r="E144" s="221" t="s">
        <v>165</v>
      </c>
      <c r="F144" s="222" t="s">
        <v>166</v>
      </c>
      <c r="G144" s="223" t="s">
        <v>121</v>
      </c>
      <c r="H144" s="224">
        <v>30.164000000000001</v>
      </c>
      <c r="I144" s="225"/>
      <c r="J144" s="226">
        <f>ROUND(I144*H144,2)</f>
        <v>0</v>
      </c>
      <c r="K144" s="227"/>
      <c r="L144" s="43"/>
      <c r="M144" s="228" t="s">
        <v>1</v>
      </c>
      <c r="N144" s="229" t="s">
        <v>41</v>
      </c>
      <c r="O144" s="91"/>
      <c r="P144" s="230">
        <f>O144*H144</f>
        <v>0</v>
      </c>
      <c r="Q144" s="230">
        <v>0</v>
      </c>
      <c r="R144" s="230">
        <f>Q144*H144</f>
        <v>0</v>
      </c>
      <c r="S144" s="230">
        <v>0</v>
      </c>
      <c r="T144" s="231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232" t="s">
        <v>122</v>
      </c>
      <c r="AT144" s="232" t="s">
        <v>118</v>
      </c>
      <c r="AU144" s="232" t="s">
        <v>123</v>
      </c>
      <c r="AY144" s="16" t="s">
        <v>116</v>
      </c>
      <c r="BE144" s="233">
        <f>IF(N144="základná",J144,0)</f>
        <v>0</v>
      </c>
      <c r="BF144" s="233">
        <f>IF(N144="znížená",J144,0)</f>
        <v>0</v>
      </c>
      <c r="BG144" s="233">
        <f>IF(N144="zákl. prenesená",J144,0)</f>
        <v>0</v>
      </c>
      <c r="BH144" s="233">
        <f>IF(N144="zníž. prenesená",J144,0)</f>
        <v>0</v>
      </c>
      <c r="BI144" s="233">
        <f>IF(N144="nulová",J144,0)</f>
        <v>0</v>
      </c>
      <c r="BJ144" s="16" t="s">
        <v>123</v>
      </c>
      <c r="BK144" s="233">
        <f>ROUND(I144*H144,2)</f>
        <v>0</v>
      </c>
      <c r="BL144" s="16" t="s">
        <v>122</v>
      </c>
      <c r="BM144" s="232" t="s">
        <v>167</v>
      </c>
    </row>
    <row r="145" s="13" customFormat="1">
      <c r="A145" s="13"/>
      <c r="B145" s="234"/>
      <c r="C145" s="235"/>
      <c r="D145" s="236" t="s">
        <v>125</v>
      </c>
      <c r="E145" s="237" t="s">
        <v>1</v>
      </c>
      <c r="F145" s="238" t="s">
        <v>168</v>
      </c>
      <c r="G145" s="235"/>
      <c r="H145" s="239">
        <v>30.164000000000001</v>
      </c>
      <c r="I145" s="240"/>
      <c r="J145" s="235"/>
      <c r="K145" s="235"/>
      <c r="L145" s="241"/>
      <c r="M145" s="242"/>
      <c r="N145" s="243"/>
      <c r="O145" s="243"/>
      <c r="P145" s="243"/>
      <c r="Q145" s="243"/>
      <c r="R145" s="243"/>
      <c r="S145" s="243"/>
      <c r="T145" s="244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5" t="s">
        <v>125</v>
      </c>
      <c r="AU145" s="245" t="s">
        <v>123</v>
      </c>
      <c r="AV145" s="13" t="s">
        <v>123</v>
      </c>
      <c r="AW145" s="13" t="s">
        <v>31</v>
      </c>
      <c r="AX145" s="13" t="s">
        <v>83</v>
      </c>
      <c r="AY145" s="245" t="s">
        <v>116</v>
      </c>
    </row>
    <row r="146" s="2" customFormat="1" ht="21.75" customHeight="1">
      <c r="A146" s="37"/>
      <c r="B146" s="38"/>
      <c r="C146" s="220" t="s">
        <v>169</v>
      </c>
      <c r="D146" s="220" t="s">
        <v>118</v>
      </c>
      <c r="E146" s="221" t="s">
        <v>170</v>
      </c>
      <c r="F146" s="222" t="s">
        <v>171</v>
      </c>
      <c r="G146" s="223" t="s">
        <v>172</v>
      </c>
      <c r="H146" s="224">
        <v>87</v>
      </c>
      <c r="I146" s="225"/>
      <c r="J146" s="226">
        <f>ROUND(I146*H146,2)</f>
        <v>0</v>
      </c>
      <c r="K146" s="227"/>
      <c r="L146" s="43"/>
      <c r="M146" s="228" t="s">
        <v>1</v>
      </c>
      <c r="N146" s="229" t="s">
        <v>41</v>
      </c>
      <c r="O146" s="91"/>
      <c r="P146" s="230">
        <f>O146*H146</f>
        <v>0</v>
      </c>
      <c r="Q146" s="230">
        <v>0</v>
      </c>
      <c r="R146" s="230">
        <f>Q146*H146</f>
        <v>0</v>
      </c>
      <c r="S146" s="230">
        <v>0</v>
      </c>
      <c r="T146" s="231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232" t="s">
        <v>122</v>
      </c>
      <c r="AT146" s="232" t="s">
        <v>118</v>
      </c>
      <c r="AU146" s="232" t="s">
        <v>123</v>
      </c>
      <c r="AY146" s="16" t="s">
        <v>116</v>
      </c>
      <c r="BE146" s="233">
        <f>IF(N146="základná",J146,0)</f>
        <v>0</v>
      </c>
      <c r="BF146" s="233">
        <f>IF(N146="znížená",J146,0)</f>
        <v>0</v>
      </c>
      <c r="BG146" s="233">
        <f>IF(N146="zákl. prenesená",J146,0)</f>
        <v>0</v>
      </c>
      <c r="BH146" s="233">
        <f>IF(N146="zníž. prenesená",J146,0)</f>
        <v>0</v>
      </c>
      <c r="BI146" s="233">
        <f>IF(N146="nulová",J146,0)</f>
        <v>0</v>
      </c>
      <c r="BJ146" s="16" t="s">
        <v>123</v>
      </c>
      <c r="BK146" s="233">
        <f>ROUND(I146*H146,2)</f>
        <v>0</v>
      </c>
      <c r="BL146" s="16" t="s">
        <v>122</v>
      </c>
      <c r="BM146" s="232" t="s">
        <v>173</v>
      </c>
    </row>
    <row r="147" s="12" customFormat="1" ht="22.8" customHeight="1">
      <c r="A147" s="12"/>
      <c r="B147" s="204"/>
      <c r="C147" s="205"/>
      <c r="D147" s="206" t="s">
        <v>74</v>
      </c>
      <c r="E147" s="218" t="s">
        <v>122</v>
      </c>
      <c r="F147" s="218" t="s">
        <v>174</v>
      </c>
      <c r="G147" s="205"/>
      <c r="H147" s="205"/>
      <c r="I147" s="208"/>
      <c r="J147" s="219">
        <f>BK147</f>
        <v>0</v>
      </c>
      <c r="K147" s="205"/>
      <c r="L147" s="210"/>
      <c r="M147" s="211"/>
      <c r="N147" s="212"/>
      <c r="O147" s="212"/>
      <c r="P147" s="213">
        <f>SUM(P148:P149)</f>
        <v>0</v>
      </c>
      <c r="Q147" s="212"/>
      <c r="R147" s="213">
        <f>SUM(R148:R149)</f>
        <v>6.2602905</v>
      </c>
      <c r="S147" s="212"/>
      <c r="T147" s="214">
        <f>SUM(T148:T149)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15" t="s">
        <v>83</v>
      </c>
      <c r="AT147" s="216" t="s">
        <v>74</v>
      </c>
      <c r="AU147" s="216" t="s">
        <v>83</v>
      </c>
      <c r="AY147" s="215" t="s">
        <v>116</v>
      </c>
      <c r="BK147" s="217">
        <f>SUM(BK148:BK149)</f>
        <v>0</v>
      </c>
    </row>
    <row r="148" s="2" customFormat="1" ht="24.15" customHeight="1">
      <c r="A148" s="37"/>
      <c r="B148" s="38"/>
      <c r="C148" s="220" t="s">
        <v>175</v>
      </c>
      <c r="D148" s="220" t="s">
        <v>118</v>
      </c>
      <c r="E148" s="221" t="s">
        <v>176</v>
      </c>
      <c r="F148" s="222" t="s">
        <v>177</v>
      </c>
      <c r="G148" s="223" t="s">
        <v>121</v>
      </c>
      <c r="H148" s="224">
        <v>2.7000000000000002</v>
      </c>
      <c r="I148" s="225"/>
      <c r="J148" s="226">
        <f>ROUND(I148*H148,2)</f>
        <v>0</v>
      </c>
      <c r="K148" s="227"/>
      <c r="L148" s="43"/>
      <c r="M148" s="228" t="s">
        <v>1</v>
      </c>
      <c r="N148" s="229" t="s">
        <v>41</v>
      </c>
      <c r="O148" s="91"/>
      <c r="P148" s="230">
        <f>O148*H148</f>
        <v>0</v>
      </c>
      <c r="Q148" s="230">
        <v>2.2628499999999998</v>
      </c>
      <c r="R148" s="230">
        <f>Q148*H148</f>
        <v>6.1096950000000003</v>
      </c>
      <c r="S148" s="230">
        <v>0</v>
      </c>
      <c r="T148" s="231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232" t="s">
        <v>122</v>
      </c>
      <c r="AT148" s="232" t="s">
        <v>118</v>
      </c>
      <c r="AU148" s="232" t="s">
        <v>123</v>
      </c>
      <c r="AY148" s="16" t="s">
        <v>116</v>
      </c>
      <c r="BE148" s="233">
        <f>IF(N148="základná",J148,0)</f>
        <v>0</v>
      </c>
      <c r="BF148" s="233">
        <f>IF(N148="znížená",J148,0)</f>
        <v>0</v>
      </c>
      <c r="BG148" s="233">
        <f>IF(N148="zákl. prenesená",J148,0)</f>
        <v>0</v>
      </c>
      <c r="BH148" s="233">
        <f>IF(N148="zníž. prenesená",J148,0)</f>
        <v>0</v>
      </c>
      <c r="BI148" s="233">
        <f>IF(N148="nulová",J148,0)</f>
        <v>0</v>
      </c>
      <c r="BJ148" s="16" t="s">
        <v>123</v>
      </c>
      <c r="BK148" s="233">
        <f>ROUND(I148*H148,2)</f>
        <v>0</v>
      </c>
      <c r="BL148" s="16" t="s">
        <v>122</v>
      </c>
      <c r="BM148" s="232" t="s">
        <v>178</v>
      </c>
    </row>
    <row r="149" s="2" customFormat="1" ht="33" customHeight="1">
      <c r="A149" s="37"/>
      <c r="B149" s="38"/>
      <c r="C149" s="220" t="s">
        <v>179</v>
      </c>
      <c r="D149" s="220" t="s">
        <v>118</v>
      </c>
      <c r="E149" s="221" t="s">
        <v>180</v>
      </c>
      <c r="F149" s="222" t="s">
        <v>181</v>
      </c>
      <c r="G149" s="223" t="s">
        <v>152</v>
      </c>
      <c r="H149" s="224">
        <v>0.14999999999999999</v>
      </c>
      <c r="I149" s="225"/>
      <c r="J149" s="226">
        <f>ROUND(I149*H149,2)</f>
        <v>0</v>
      </c>
      <c r="K149" s="227"/>
      <c r="L149" s="43"/>
      <c r="M149" s="228" t="s">
        <v>1</v>
      </c>
      <c r="N149" s="229" t="s">
        <v>41</v>
      </c>
      <c r="O149" s="91"/>
      <c r="P149" s="230">
        <f>O149*H149</f>
        <v>0</v>
      </c>
      <c r="Q149" s="230">
        <v>1.00397</v>
      </c>
      <c r="R149" s="230">
        <f>Q149*H149</f>
        <v>0.15059549999999999</v>
      </c>
      <c r="S149" s="230">
        <v>0</v>
      </c>
      <c r="T149" s="231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232" t="s">
        <v>122</v>
      </c>
      <c r="AT149" s="232" t="s">
        <v>118</v>
      </c>
      <c r="AU149" s="232" t="s">
        <v>123</v>
      </c>
      <c r="AY149" s="16" t="s">
        <v>116</v>
      </c>
      <c r="BE149" s="233">
        <f>IF(N149="základná",J149,0)</f>
        <v>0</v>
      </c>
      <c r="BF149" s="233">
        <f>IF(N149="znížená",J149,0)</f>
        <v>0</v>
      </c>
      <c r="BG149" s="233">
        <f>IF(N149="zákl. prenesená",J149,0)</f>
        <v>0</v>
      </c>
      <c r="BH149" s="233">
        <f>IF(N149="zníž. prenesená",J149,0)</f>
        <v>0</v>
      </c>
      <c r="BI149" s="233">
        <f>IF(N149="nulová",J149,0)</f>
        <v>0</v>
      </c>
      <c r="BJ149" s="16" t="s">
        <v>123</v>
      </c>
      <c r="BK149" s="233">
        <f>ROUND(I149*H149,2)</f>
        <v>0</v>
      </c>
      <c r="BL149" s="16" t="s">
        <v>122</v>
      </c>
      <c r="BM149" s="232" t="s">
        <v>182</v>
      </c>
    </row>
    <row r="150" s="12" customFormat="1" ht="22.8" customHeight="1">
      <c r="A150" s="12"/>
      <c r="B150" s="204"/>
      <c r="C150" s="205"/>
      <c r="D150" s="206" t="s">
        <v>74</v>
      </c>
      <c r="E150" s="218" t="s">
        <v>153</v>
      </c>
      <c r="F150" s="218" t="s">
        <v>183</v>
      </c>
      <c r="G150" s="205"/>
      <c r="H150" s="205"/>
      <c r="I150" s="208"/>
      <c r="J150" s="219">
        <f>BK150</f>
        <v>0</v>
      </c>
      <c r="K150" s="205"/>
      <c r="L150" s="210"/>
      <c r="M150" s="211"/>
      <c r="N150" s="212"/>
      <c r="O150" s="212"/>
      <c r="P150" s="213">
        <f>SUM(P151:P178)</f>
        <v>0</v>
      </c>
      <c r="Q150" s="212"/>
      <c r="R150" s="213">
        <f>SUM(R151:R178)</f>
        <v>15.29595782</v>
      </c>
      <c r="S150" s="212"/>
      <c r="T150" s="214">
        <f>SUM(T151:T178)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15" t="s">
        <v>83</v>
      </c>
      <c r="AT150" s="216" t="s">
        <v>74</v>
      </c>
      <c r="AU150" s="216" t="s">
        <v>83</v>
      </c>
      <c r="AY150" s="215" t="s">
        <v>116</v>
      </c>
      <c r="BK150" s="217">
        <f>SUM(BK151:BK178)</f>
        <v>0</v>
      </c>
    </row>
    <row r="151" s="2" customFormat="1" ht="33" customHeight="1">
      <c r="A151" s="37"/>
      <c r="B151" s="38"/>
      <c r="C151" s="220" t="s">
        <v>184</v>
      </c>
      <c r="D151" s="220" t="s">
        <v>118</v>
      </c>
      <c r="E151" s="221" t="s">
        <v>185</v>
      </c>
      <c r="F151" s="222" t="s">
        <v>186</v>
      </c>
      <c r="G151" s="223" t="s">
        <v>187</v>
      </c>
      <c r="H151" s="224">
        <v>49</v>
      </c>
      <c r="I151" s="225"/>
      <c r="J151" s="226">
        <f>ROUND(I151*H151,2)</f>
        <v>0</v>
      </c>
      <c r="K151" s="227"/>
      <c r="L151" s="43"/>
      <c r="M151" s="228" t="s">
        <v>1</v>
      </c>
      <c r="N151" s="229" t="s">
        <v>41</v>
      </c>
      <c r="O151" s="91"/>
      <c r="P151" s="230">
        <f>O151*H151</f>
        <v>0</v>
      </c>
      <c r="Q151" s="230">
        <v>0</v>
      </c>
      <c r="R151" s="230">
        <f>Q151*H151</f>
        <v>0</v>
      </c>
      <c r="S151" s="230">
        <v>0</v>
      </c>
      <c r="T151" s="231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232" t="s">
        <v>122</v>
      </c>
      <c r="AT151" s="232" t="s">
        <v>118</v>
      </c>
      <c r="AU151" s="232" t="s">
        <v>123</v>
      </c>
      <c r="AY151" s="16" t="s">
        <v>116</v>
      </c>
      <c r="BE151" s="233">
        <f>IF(N151="základná",J151,0)</f>
        <v>0</v>
      </c>
      <c r="BF151" s="233">
        <f>IF(N151="znížená",J151,0)</f>
        <v>0</v>
      </c>
      <c r="BG151" s="233">
        <f>IF(N151="zákl. prenesená",J151,0)</f>
        <v>0</v>
      </c>
      <c r="BH151" s="233">
        <f>IF(N151="zníž. prenesená",J151,0)</f>
        <v>0</v>
      </c>
      <c r="BI151" s="233">
        <f>IF(N151="nulová",J151,0)</f>
        <v>0</v>
      </c>
      <c r="BJ151" s="16" t="s">
        <v>123</v>
      </c>
      <c r="BK151" s="233">
        <f>ROUND(I151*H151,2)</f>
        <v>0</v>
      </c>
      <c r="BL151" s="16" t="s">
        <v>122</v>
      </c>
      <c r="BM151" s="232" t="s">
        <v>188</v>
      </c>
    </row>
    <row r="152" s="2" customFormat="1" ht="24.15" customHeight="1">
      <c r="A152" s="37"/>
      <c r="B152" s="38"/>
      <c r="C152" s="246" t="s">
        <v>189</v>
      </c>
      <c r="D152" s="246" t="s">
        <v>149</v>
      </c>
      <c r="E152" s="247" t="s">
        <v>190</v>
      </c>
      <c r="F152" s="248" t="s">
        <v>191</v>
      </c>
      <c r="G152" s="249" t="s">
        <v>187</v>
      </c>
      <c r="H152" s="250">
        <v>49</v>
      </c>
      <c r="I152" s="251"/>
      <c r="J152" s="252">
        <f>ROUND(I152*H152,2)</f>
        <v>0</v>
      </c>
      <c r="K152" s="253"/>
      <c r="L152" s="254"/>
      <c r="M152" s="255" t="s">
        <v>1</v>
      </c>
      <c r="N152" s="256" t="s">
        <v>41</v>
      </c>
      <c r="O152" s="91"/>
      <c r="P152" s="230">
        <f>O152*H152</f>
        <v>0</v>
      </c>
      <c r="Q152" s="230">
        <v>0.00027999999999999998</v>
      </c>
      <c r="R152" s="230">
        <f>Q152*H152</f>
        <v>0.01372</v>
      </c>
      <c r="S152" s="230">
        <v>0</v>
      </c>
      <c r="T152" s="231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232" t="s">
        <v>153</v>
      </c>
      <c r="AT152" s="232" t="s">
        <v>149</v>
      </c>
      <c r="AU152" s="232" t="s">
        <v>123</v>
      </c>
      <c r="AY152" s="16" t="s">
        <v>116</v>
      </c>
      <c r="BE152" s="233">
        <f>IF(N152="základná",J152,0)</f>
        <v>0</v>
      </c>
      <c r="BF152" s="233">
        <f>IF(N152="znížená",J152,0)</f>
        <v>0</v>
      </c>
      <c r="BG152" s="233">
        <f>IF(N152="zákl. prenesená",J152,0)</f>
        <v>0</v>
      </c>
      <c r="BH152" s="233">
        <f>IF(N152="zníž. prenesená",J152,0)</f>
        <v>0</v>
      </c>
      <c r="BI152" s="233">
        <f>IF(N152="nulová",J152,0)</f>
        <v>0</v>
      </c>
      <c r="BJ152" s="16" t="s">
        <v>123</v>
      </c>
      <c r="BK152" s="233">
        <f>ROUND(I152*H152,2)</f>
        <v>0</v>
      </c>
      <c r="BL152" s="16" t="s">
        <v>122</v>
      </c>
      <c r="BM152" s="232" t="s">
        <v>192</v>
      </c>
    </row>
    <row r="153" s="2" customFormat="1" ht="24.15" customHeight="1">
      <c r="A153" s="37"/>
      <c r="B153" s="38"/>
      <c r="C153" s="246" t="s">
        <v>193</v>
      </c>
      <c r="D153" s="246" t="s">
        <v>149</v>
      </c>
      <c r="E153" s="247" t="s">
        <v>194</v>
      </c>
      <c r="F153" s="248" t="s">
        <v>195</v>
      </c>
      <c r="G153" s="249" t="s">
        <v>196</v>
      </c>
      <c r="H153" s="250">
        <v>3.2829999999999999</v>
      </c>
      <c r="I153" s="251"/>
      <c r="J153" s="252">
        <f>ROUND(I153*H153,2)</f>
        <v>0</v>
      </c>
      <c r="K153" s="253"/>
      <c r="L153" s="254"/>
      <c r="M153" s="255" t="s">
        <v>1</v>
      </c>
      <c r="N153" s="256" t="s">
        <v>41</v>
      </c>
      <c r="O153" s="91"/>
      <c r="P153" s="230">
        <f>O153*H153</f>
        <v>0</v>
      </c>
      <c r="Q153" s="230">
        <v>6.0000000000000002E-05</v>
      </c>
      <c r="R153" s="230">
        <f>Q153*H153</f>
        <v>0.00019698</v>
      </c>
      <c r="S153" s="230">
        <v>0</v>
      </c>
      <c r="T153" s="231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232" t="s">
        <v>153</v>
      </c>
      <c r="AT153" s="232" t="s">
        <v>149</v>
      </c>
      <c r="AU153" s="232" t="s">
        <v>123</v>
      </c>
      <c r="AY153" s="16" t="s">
        <v>116</v>
      </c>
      <c r="BE153" s="233">
        <f>IF(N153="základná",J153,0)</f>
        <v>0</v>
      </c>
      <c r="BF153" s="233">
        <f>IF(N153="znížená",J153,0)</f>
        <v>0</v>
      </c>
      <c r="BG153" s="233">
        <f>IF(N153="zákl. prenesená",J153,0)</f>
        <v>0</v>
      </c>
      <c r="BH153" s="233">
        <f>IF(N153="zníž. prenesená",J153,0)</f>
        <v>0</v>
      </c>
      <c r="BI153" s="233">
        <f>IF(N153="nulová",J153,0)</f>
        <v>0</v>
      </c>
      <c r="BJ153" s="16" t="s">
        <v>123</v>
      </c>
      <c r="BK153" s="233">
        <f>ROUND(I153*H153,2)</f>
        <v>0</v>
      </c>
      <c r="BL153" s="16" t="s">
        <v>122</v>
      </c>
      <c r="BM153" s="232" t="s">
        <v>197</v>
      </c>
    </row>
    <row r="154" s="2" customFormat="1" ht="24.15" customHeight="1">
      <c r="A154" s="37"/>
      <c r="B154" s="38"/>
      <c r="C154" s="220" t="s">
        <v>198</v>
      </c>
      <c r="D154" s="220" t="s">
        <v>118</v>
      </c>
      <c r="E154" s="221" t="s">
        <v>199</v>
      </c>
      <c r="F154" s="222" t="s">
        <v>200</v>
      </c>
      <c r="G154" s="223" t="s">
        <v>187</v>
      </c>
      <c r="H154" s="224">
        <v>75.530000000000001</v>
      </c>
      <c r="I154" s="225"/>
      <c r="J154" s="226">
        <f>ROUND(I154*H154,2)</f>
        <v>0</v>
      </c>
      <c r="K154" s="227"/>
      <c r="L154" s="43"/>
      <c r="M154" s="228" t="s">
        <v>1</v>
      </c>
      <c r="N154" s="229" t="s">
        <v>41</v>
      </c>
      <c r="O154" s="91"/>
      <c r="P154" s="230">
        <f>O154*H154</f>
        <v>0</v>
      </c>
      <c r="Q154" s="230">
        <v>1.0000000000000001E-05</v>
      </c>
      <c r="R154" s="230">
        <f>Q154*H154</f>
        <v>0.00075530000000000009</v>
      </c>
      <c r="S154" s="230">
        <v>0</v>
      </c>
      <c r="T154" s="231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232" t="s">
        <v>122</v>
      </c>
      <c r="AT154" s="232" t="s">
        <v>118</v>
      </c>
      <c r="AU154" s="232" t="s">
        <v>123</v>
      </c>
      <c r="AY154" s="16" t="s">
        <v>116</v>
      </c>
      <c r="BE154" s="233">
        <f>IF(N154="základná",J154,0)</f>
        <v>0</v>
      </c>
      <c r="BF154" s="233">
        <f>IF(N154="znížená",J154,0)</f>
        <v>0</v>
      </c>
      <c r="BG154" s="233">
        <f>IF(N154="zákl. prenesená",J154,0)</f>
        <v>0</v>
      </c>
      <c r="BH154" s="233">
        <f>IF(N154="zníž. prenesená",J154,0)</f>
        <v>0</v>
      </c>
      <c r="BI154" s="233">
        <f>IF(N154="nulová",J154,0)</f>
        <v>0</v>
      </c>
      <c r="BJ154" s="16" t="s">
        <v>123</v>
      </c>
      <c r="BK154" s="233">
        <f>ROUND(I154*H154,2)</f>
        <v>0</v>
      </c>
      <c r="BL154" s="16" t="s">
        <v>122</v>
      </c>
      <c r="BM154" s="232" t="s">
        <v>201</v>
      </c>
    </row>
    <row r="155" s="13" customFormat="1">
      <c r="A155" s="13"/>
      <c r="B155" s="234"/>
      <c r="C155" s="235"/>
      <c r="D155" s="236" t="s">
        <v>125</v>
      </c>
      <c r="E155" s="237" t="s">
        <v>1</v>
      </c>
      <c r="F155" s="238" t="s">
        <v>202</v>
      </c>
      <c r="G155" s="235"/>
      <c r="H155" s="239">
        <v>8.5</v>
      </c>
      <c r="I155" s="240"/>
      <c r="J155" s="235"/>
      <c r="K155" s="235"/>
      <c r="L155" s="241"/>
      <c r="M155" s="242"/>
      <c r="N155" s="243"/>
      <c r="O155" s="243"/>
      <c r="P155" s="243"/>
      <c r="Q155" s="243"/>
      <c r="R155" s="243"/>
      <c r="S155" s="243"/>
      <c r="T155" s="244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5" t="s">
        <v>125</v>
      </c>
      <c r="AU155" s="245" t="s">
        <v>123</v>
      </c>
      <c r="AV155" s="13" t="s">
        <v>123</v>
      </c>
      <c r="AW155" s="13" t="s">
        <v>31</v>
      </c>
      <c r="AX155" s="13" t="s">
        <v>75</v>
      </c>
      <c r="AY155" s="245" t="s">
        <v>116</v>
      </c>
    </row>
    <row r="156" s="13" customFormat="1">
      <c r="A156" s="13"/>
      <c r="B156" s="234"/>
      <c r="C156" s="235"/>
      <c r="D156" s="236" t="s">
        <v>125</v>
      </c>
      <c r="E156" s="237" t="s">
        <v>1</v>
      </c>
      <c r="F156" s="238" t="s">
        <v>203</v>
      </c>
      <c r="G156" s="235"/>
      <c r="H156" s="239">
        <v>67.030000000000001</v>
      </c>
      <c r="I156" s="240"/>
      <c r="J156" s="235"/>
      <c r="K156" s="235"/>
      <c r="L156" s="241"/>
      <c r="M156" s="242"/>
      <c r="N156" s="243"/>
      <c r="O156" s="243"/>
      <c r="P156" s="243"/>
      <c r="Q156" s="243"/>
      <c r="R156" s="243"/>
      <c r="S156" s="243"/>
      <c r="T156" s="244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5" t="s">
        <v>125</v>
      </c>
      <c r="AU156" s="245" t="s">
        <v>123</v>
      </c>
      <c r="AV156" s="13" t="s">
        <v>123</v>
      </c>
      <c r="AW156" s="13" t="s">
        <v>31</v>
      </c>
      <c r="AX156" s="13" t="s">
        <v>75</v>
      </c>
      <c r="AY156" s="245" t="s">
        <v>116</v>
      </c>
    </row>
    <row r="157" s="14" customFormat="1">
      <c r="A157" s="14"/>
      <c r="B157" s="257"/>
      <c r="C157" s="258"/>
      <c r="D157" s="236" t="s">
        <v>125</v>
      </c>
      <c r="E157" s="259" t="s">
        <v>1</v>
      </c>
      <c r="F157" s="260" t="s">
        <v>204</v>
      </c>
      <c r="G157" s="258"/>
      <c r="H157" s="261">
        <v>75.530000000000001</v>
      </c>
      <c r="I157" s="262"/>
      <c r="J157" s="258"/>
      <c r="K157" s="258"/>
      <c r="L157" s="263"/>
      <c r="M157" s="264"/>
      <c r="N157" s="265"/>
      <c r="O157" s="265"/>
      <c r="P157" s="265"/>
      <c r="Q157" s="265"/>
      <c r="R157" s="265"/>
      <c r="S157" s="265"/>
      <c r="T157" s="266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67" t="s">
        <v>125</v>
      </c>
      <c r="AU157" s="267" t="s">
        <v>123</v>
      </c>
      <c r="AV157" s="14" t="s">
        <v>122</v>
      </c>
      <c r="AW157" s="14" t="s">
        <v>31</v>
      </c>
      <c r="AX157" s="14" t="s">
        <v>83</v>
      </c>
      <c r="AY157" s="267" t="s">
        <v>116</v>
      </c>
    </row>
    <row r="158" s="2" customFormat="1" ht="33" customHeight="1">
      <c r="A158" s="37"/>
      <c r="B158" s="38"/>
      <c r="C158" s="246" t="s">
        <v>205</v>
      </c>
      <c r="D158" s="246" t="s">
        <v>149</v>
      </c>
      <c r="E158" s="247" t="s">
        <v>206</v>
      </c>
      <c r="F158" s="248" t="s">
        <v>207</v>
      </c>
      <c r="G158" s="249" t="s">
        <v>196</v>
      </c>
      <c r="H158" s="250">
        <v>15.106</v>
      </c>
      <c r="I158" s="251"/>
      <c r="J158" s="252">
        <f>ROUND(I158*H158,2)</f>
        <v>0</v>
      </c>
      <c r="K158" s="253"/>
      <c r="L158" s="254"/>
      <c r="M158" s="255" t="s">
        <v>1</v>
      </c>
      <c r="N158" s="256" t="s">
        <v>41</v>
      </c>
      <c r="O158" s="91"/>
      <c r="P158" s="230">
        <f>O158*H158</f>
        <v>0</v>
      </c>
      <c r="Q158" s="230">
        <v>0.021090000000000001</v>
      </c>
      <c r="R158" s="230">
        <f>Q158*H158</f>
        <v>0.31858554</v>
      </c>
      <c r="S158" s="230">
        <v>0</v>
      </c>
      <c r="T158" s="231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232" t="s">
        <v>153</v>
      </c>
      <c r="AT158" s="232" t="s">
        <v>149</v>
      </c>
      <c r="AU158" s="232" t="s">
        <v>123</v>
      </c>
      <c r="AY158" s="16" t="s">
        <v>116</v>
      </c>
      <c r="BE158" s="233">
        <f>IF(N158="základná",J158,0)</f>
        <v>0</v>
      </c>
      <c r="BF158" s="233">
        <f>IF(N158="znížená",J158,0)</f>
        <v>0</v>
      </c>
      <c r="BG158" s="233">
        <f>IF(N158="zákl. prenesená",J158,0)</f>
        <v>0</v>
      </c>
      <c r="BH158" s="233">
        <f>IF(N158="zníž. prenesená",J158,0)</f>
        <v>0</v>
      </c>
      <c r="BI158" s="233">
        <f>IF(N158="nulová",J158,0)</f>
        <v>0</v>
      </c>
      <c r="BJ158" s="16" t="s">
        <v>123</v>
      </c>
      <c r="BK158" s="233">
        <f>ROUND(I158*H158,2)</f>
        <v>0</v>
      </c>
      <c r="BL158" s="16" t="s">
        <v>122</v>
      </c>
      <c r="BM158" s="232" t="s">
        <v>208</v>
      </c>
    </row>
    <row r="159" s="2" customFormat="1" ht="16.5" customHeight="1">
      <c r="A159" s="37"/>
      <c r="B159" s="38"/>
      <c r="C159" s="220" t="s">
        <v>209</v>
      </c>
      <c r="D159" s="220" t="s">
        <v>118</v>
      </c>
      <c r="E159" s="221" t="s">
        <v>210</v>
      </c>
      <c r="F159" s="222" t="s">
        <v>211</v>
      </c>
      <c r="G159" s="223" t="s">
        <v>196</v>
      </c>
      <c r="H159" s="224">
        <v>6</v>
      </c>
      <c r="I159" s="225"/>
      <c r="J159" s="226">
        <f>ROUND(I159*H159,2)</f>
        <v>0</v>
      </c>
      <c r="K159" s="227"/>
      <c r="L159" s="43"/>
      <c r="M159" s="228" t="s">
        <v>1</v>
      </c>
      <c r="N159" s="229" t="s">
        <v>41</v>
      </c>
      <c r="O159" s="91"/>
      <c r="P159" s="230">
        <f>O159*H159</f>
        <v>0</v>
      </c>
      <c r="Q159" s="230">
        <v>6.9999999999999994E-05</v>
      </c>
      <c r="R159" s="230">
        <f>Q159*H159</f>
        <v>0.00041999999999999996</v>
      </c>
      <c r="S159" s="230">
        <v>0</v>
      </c>
      <c r="T159" s="231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232" t="s">
        <v>122</v>
      </c>
      <c r="AT159" s="232" t="s">
        <v>118</v>
      </c>
      <c r="AU159" s="232" t="s">
        <v>123</v>
      </c>
      <c r="AY159" s="16" t="s">
        <v>116</v>
      </c>
      <c r="BE159" s="233">
        <f>IF(N159="základná",J159,0)</f>
        <v>0</v>
      </c>
      <c r="BF159" s="233">
        <f>IF(N159="znížená",J159,0)</f>
        <v>0</v>
      </c>
      <c r="BG159" s="233">
        <f>IF(N159="zákl. prenesená",J159,0)</f>
        <v>0</v>
      </c>
      <c r="BH159" s="233">
        <f>IF(N159="zníž. prenesená",J159,0)</f>
        <v>0</v>
      </c>
      <c r="BI159" s="233">
        <f>IF(N159="nulová",J159,0)</f>
        <v>0</v>
      </c>
      <c r="BJ159" s="16" t="s">
        <v>123</v>
      </c>
      <c r="BK159" s="233">
        <f>ROUND(I159*H159,2)</f>
        <v>0</v>
      </c>
      <c r="BL159" s="16" t="s">
        <v>122</v>
      </c>
      <c r="BM159" s="232" t="s">
        <v>212</v>
      </c>
    </row>
    <row r="160" s="2" customFormat="1" ht="24.15" customHeight="1">
      <c r="A160" s="37"/>
      <c r="B160" s="38"/>
      <c r="C160" s="246" t="s">
        <v>213</v>
      </c>
      <c r="D160" s="246" t="s">
        <v>149</v>
      </c>
      <c r="E160" s="247" t="s">
        <v>214</v>
      </c>
      <c r="F160" s="248" t="s">
        <v>215</v>
      </c>
      <c r="G160" s="249" t="s">
        <v>196</v>
      </c>
      <c r="H160" s="250">
        <v>6</v>
      </c>
      <c r="I160" s="251"/>
      <c r="J160" s="252">
        <f>ROUND(I160*H160,2)</f>
        <v>0</v>
      </c>
      <c r="K160" s="253"/>
      <c r="L160" s="254"/>
      <c r="M160" s="255" t="s">
        <v>1</v>
      </c>
      <c r="N160" s="256" t="s">
        <v>41</v>
      </c>
      <c r="O160" s="91"/>
      <c r="P160" s="230">
        <f>O160*H160</f>
        <v>0</v>
      </c>
      <c r="Q160" s="230">
        <v>0.00125</v>
      </c>
      <c r="R160" s="230">
        <f>Q160*H160</f>
        <v>0.0074999999999999997</v>
      </c>
      <c r="S160" s="230">
        <v>0</v>
      </c>
      <c r="T160" s="231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232" t="s">
        <v>153</v>
      </c>
      <c r="AT160" s="232" t="s">
        <v>149</v>
      </c>
      <c r="AU160" s="232" t="s">
        <v>123</v>
      </c>
      <c r="AY160" s="16" t="s">
        <v>116</v>
      </c>
      <c r="BE160" s="233">
        <f>IF(N160="základná",J160,0)</f>
        <v>0</v>
      </c>
      <c r="BF160" s="233">
        <f>IF(N160="znížená",J160,0)</f>
        <v>0</v>
      </c>
      <c r="BG160" s="233">
        <f>IF(N160="zákl. prenesená",J160,0)</f>
        <v>0</v>
      </c>
      <c r="BH160" s="233">
        <f>IF(N160="zníž. prenesená",J160,0)</f>
        <v>0</v>
      </c>
      <c r="BI160" s="233">
        <f>IF(N160="nulová",J160,0)</f>
        <v>0</v>
      </c>
      <c r="BJ160" s="16" t="s">
        <v>123</v>
      </c>
      <c r="BK160" s="233">
        <f>ROUND(I160*H160,2)</f>
        <v>0</v>
      </c>
      <c r="BL160" s="16" t="s">
        <v>122</v>
      </c>
      <c r="BM160" s="232" t="s">
        <v>216</v>
      </c>
    </row>
    <row r="161" s="2" customFormat="1" ht="24.15" customHeight="1">
      <c r="A161" s="37"/>
      <c r="B161" s="38"/>
      <c r="C161" s="220" t="s">
        <v>217</v>
      </c>
      <c r="D161" s="220" t="s">
        <v>118</v>
      </c>
      <c r="E161" s="221" t="s">
        <v>218</v>
      </c>
      <c r="F161" s="222" t="s">
        <v>219</v>
      </c>
      <c r="G161" s="223" t="s">
        <v>196</v>
      </c>
      <c r="H161" s="224">
        <v>1</v>
      </c>
      <c r="I161" s="225"/>
      <c r="J161" s="226">
        <f>ROUND(I161*H161,2)</f>
        <v>0</v>
      </c>
      <c r="K161" s="227"/>
      <c r="L161" s="43"/>
      <c r="M161" s="228" t="s">
        <v>1</v>
      </c>
      <c r="N161" s="229" t="s">
        <v>41</v>
      </c>
      <c r="O161" s="91"/>
      <c r="P161" s="230">
        <f>O161*H161</f>
        <v>0</v>
      </c>
      <c r="Q161" s="230">
        <v>0.00068000000000000005</v>
      </c>
      <c r="R161" s="230">
        <f>Q161*H161</f>
        <v>0.00068000000000000005</v>
      </c>
      <c r="S161" s="230">
        <v>0</v>
      </c>
      <c r="T161" s="231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232" t="s">
        <v>122</v>
      </c>
      <c r="AT161" s="232" t="s">
        <v>118</v>
      </c>
      <c r="AU161" s="232" t="s">
        <v>123</v>
      </c>
      <c r="AY161" s="16" t="s">
        <v>116</v>
      </c>
      <c r="BE161" s="233">
        <f>IF(N161="základná",J161,0)</f>
        <v>0</v>
      </c>
      <c r="BF161" s="233">
        <f>IF(N161="znížená",J161,0)</f>
        <v>0</v>
      </c>
      <c r="BG161" s="233">
        <f>IF(N161="zákl. prenesená",J161,0)</f>
        <v>0</v>
      </c>
      <c r="BH161" s="233">
        <f>IF(N161="zníž. prenesená",J161,0)</f>
        <v>0</v>
      </c>
      <c r="BI161" s="233">
        <f>IF(N161="nulová",J161,0)</f>
        <v>0</v>
      </c>
      <c r="BJ161" s="16" t="s">
        <v>123</v>
      </c>
      <c r="BK161" s="233">
        <f>ROUND(I161*H161,2)</f>
        <v>0</v>
      </c>
      <c r="BL161" s="16" t="s">
        <v>122</v>
      </c>
      <c r="BM161" s="232" t="s">
        <v>220</v>
      </c>
    </row>
    <row r="162" s="2" customFormat="1" ht="16.5" customHeight="1">
      <c r="A162" s="37"/>
      <c r="B162" s="38"/>
      <c r="C162" s="220" t="s">
        <v>221</v>
      </c>
      <c r="D162" s="220" t="s">
        <v>118</v>
      </c>
      <c r="E162" s="221" t="s">
        <v>222</v>
      </c>
      <c r="F162" s="222" t="s">
        <v>223</v>
      </c>
      <c r="G162" s="223" t="s">
        <v>187</v>
      </c>
      <c r="H162" s="224">
        <v>75.530000000000001</v>
      </c>
      <c r="I162" s="225"/>
      <c r="J162" s="226">
        <f>ROUND(I162*H162,2)</f>
        <v>0</v>
      </c>
      <c r="K162" s="227"/>
      <c r="L162" s="43"/>
      <c r="M162" s="228" t="s">
        <v>1</v>
      </c>
      <c r="N162" s="229" t="s">
        <v>41</v>
      </c>
      <c r="O162" s="91"/>
      <c r="P162" s="230">
        <f>O162*H162</f>
        <v>0</v>
      </c>
      <c r="Q162" s="230">
        <v>0</v>
      </c>
      <c r="R162" s="230">
        <f>Q162*H162</f>
        <v>0</v>
      </c>
      <c r="S162" s="230">
        <v>0</v>
      </c>
      <c r="T162" s="231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232" t="s">
        <v>122</v>
      </c>
      <c r="AT162" s="232" t="s">
        <v>118</v>
      </c>
      <c r="AU162" s="232" t="s">
        <v>123</v>
      </c>
      <c r="AY162" s="16" t="s">
        <v>116</v>
      </c>
      <c r="BE162" s="233">
        <f>IF(N162="základná",J162,0)</f>
        <v>0</v>
      </c>
      <c r="BF162" s="233">
        <f>IF(N162="znížená",J162,0)</f>
        <v>0</v>
      </c>
      <c r="BG162" s="233">
        <f>IF(N162="zákl. prenesená",J162,0)</f>
        <v>0</v>
      </c>
      <c r="BH162" s="233">
        <f>IF(N162="zníž. prenesená",J162,0)</f>
        <v>0</v>
      </c>
      <c r="BI162" s="233">
        <f>IF(N162="nulová",J162,0)</f>
        <v>0</v>
      </c>
      <c r="BJ162" s="16" t="s">
        <v>123</v>
      </c>
      <c r="BK162" s="233">
        <f>ROUND(I162*H162,2)</f>
        <v>0</v>
      </c>
      <c r="BL162" s="16" t="s">
        <v>122</v>
      </c>
      <c r="BM162" s="232" t="s">
        <v>224</v>
      </c>
    </row>
    <row r="163" s="13" customFormat="1">
      <c r="A163" s="13"/>
      <c r="B163" s="234"/>
      <c r="C163" s="235"/>
      <c r="D163" s="236" t="s">
        <v>125</v>
      </c>
      <c r="E163" s="237" t="s">
        <v>1</v>
      </c>
      <c r="F163" s="238" t="s">
        <v>225</v>
      </c>
      <c r="G163" s="235"/>
      <c r="H163" s="239">
        <v>75.530000000000001</v>
      </c>
      <c r="I163" s="240"/>
      <c r="J163" s="235"/>
      <c r="K163" s="235"/>
      <c r="L163" s="241"/>
      <c r="M163" s="242"/>
      <c r="N163" s="243"/>
      <c r="O163" s="243"/>
      <c r="P163" s="243"/>
      <c r="Q163" s="243"/>
      <c r="R163" s="243"/>
      <c r="S163" s="243"/>
      <c r="T163" s="244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5" t="s">
        <v>125</v>
      </c>
      <c r="AU163" s="245" t="s">
        <v>123</v>
      </c>
      <c r="AV163" s="13" t="s">
        <v>123</v>
      </c>
      <c r="AW163" s="13" t="s">
        <v>31</v>
      </c>
      <c r="AX163" s="13" t="s">
        <v>83</v>
      </c>
      <c r="AY163" s="245" t="s">
        <v>116</v>
      </c>
    </row>
    <row r="164" s="2" customFormat="1" ht="24.15" customHeight="1">
      <c r="A164" s="37"/>
      <c r="B164" s="38"/>
      <c r="C164" s="220" t="s">
        <v>7</v>
      </c>
      <c r="D164" s="220" t="s">
        <v>118</v>
      </c>
      <c r="E164" s="221" t="s">
        <v>226</v>
      </c>
      <c r="F164" s="222" t="s">
        <v>227</v>
      </c>
      <c r="G164" s="223" t="s">
        <v>196</v>
      </c>
      <c r="H164" s="224">
        <v>1</v>
      </c>
      <c r="I164" s="225"/>
      <c r="J164" s="226">
        <f>ROUND(I164*H164,2)</f>
        <v>0</v>
      </c>
      <c r="K164" s="227"/>
      <c r="L164" s="43"/>
      <c r="M164" s="228" t="s">
        <v>1</v>
      </c>
      <c r="N164" s="229" t="s">
        <v>41</v>
      </c>
      <c r="O164" s="91"/>
      <c r="P164" s="230">
        <f>O164*H164</f>
        <v>0</v>
      </c>
      <c r="Q164" s="230">
        <v>0.00076000000000000004</v>
      </c>
      <c r="R164" s="230">
        <f>Q164*H164</f>
        <v>0.00076000000000000004</v>
      </c>
      <c r="S164" s="230">
        <v>0</v>
      </c>
      <c r="T164" s="231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232" t="s">
        <v>122</v>
      </c>
      <c r="AT164" s="232" t="s">
        <v>118</v>
      </c>
      <c r="AU164" s="232" t="s">
        <v>123</v>
      </c>
      <c r="AY164" s="16" t="s">
        <v>116</v>
      </c>
      <c r="BE164" s="233">
        <f>IF(N164="základná",J164,0)</f>
        <v>0</v>
      </c>
      <c r="BF164" s="233">
        <f>IF(N164="znížená",J164,0)</f>
        <v>0</v>
      </c>
      <c r="BG164" s="233">
        <f>IF(N164="zákl. prenesená",J164,0)</f>
        <v>0</v>
      </c>
      <c r="BH164" s="233">
        <f>IF(N164="zníž. prenesená",J164,0)</f>
        <v>0</v>
      </c>
      <c r="BI164" s="233">
        <f>IF(N164="nulová",J164,0)</f>
        <v>0</v>
      </c>
      <c r="BJ164" s="16" t="s">
        <v>123</v>
      </c>
      <c r="BK164" s="233">
        <f>ROUND(I164*H164,2)</f>
        <v>0</v>
      </c>
      <c r="BL164" s="16" t="s">
        <v>122</v>
      </c>
      <c r="BM164" s="232" t="s">
        <v>228</v>
      </c>
    </row>
    <row r="165" s="2" customFormat="1" ht="24.15" customHeight="1">
      <c r="A165" s="37"/>
      <c r="B165" s="38"/>
      <c r="C165" s="246" t="s">
        <v>229</v>
      </c>
      <c r="D165" s="246" t="s">
        <v>149</v>
      </c>
      <c r="E165" s="247" t="s">
        <v>230</v>
      </c>
      <c r="F165" s="248" t="s">
        <v>231</v>
      </c>
      <c r="G165" s="249" t="s">
        <v>196</v>
      </c>
      <c r="H165" s="250">
        <v>1</v>
      </c>
      <c r="I165" s="251"/>
      <c r="J165" s="252">
        <f>ROUND(I165*H165,2)</f>
        <v>0</v>
      </c>
      <c r="K165" s="253"/>
      <c r="L165" s="254"/>
      <c r="M165" s="255" t="s">
        <v>1</v>
      </c>
      <c r="N165" s="256" t="s">
        <v>41</v>
      </c>
      <c r="O165" s="91"/>
      <c r="P165" s="230">
        <f>O165*H165</f>
        <v>0</v>
      </c>
      <c r="Q165" s="230">
        <v>0.019800000000000002</v>
      </c>
      <c r="R165" s="230">
        <f>Q165*H165</f>
        <v>0.019800000000000002</v>
      </c>
      <c r="S165" s="230">
        <v>0</v>
      </c>
      <c r="T165" s="231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232" t="s">
        <v>153</v>
      </c>
      <c r="AT165" s="232" t="s">
        <v>149</v>
      </c>
      <c r="AU165" s="232" t="s">
        <v>123</v>
      </c>
      <c r="AY165" s="16" t="s">
        <v>116</v>
      </c>
      <c r="BE165" s="233">
        <f>IF(N165="základná",J165,0)</f>
        <v>0</v>
      </c>
      <c r="BF165" s="233">
        <f>IF(N165="znížená",J165,0)</f>
        <v>0</v>
      </c>
      <c r="BG165" s="233">
        <f>IF(N165="zákl. prenesená",J165,0)</f>
        <v>0</v>
      </c>
      <c r="BH165" s="233">
        <f>IF(N165="zníž. prenesená",J165,0)</f>
        <v>0</v>
      </c>
      <c r="BI165" s="233">
        <f>IF(N165="nulová",J165,0)</f>
        <v>0</v>
      </c>
      <c r="BJ165" s="16" t="s">
        <v>123</v>
      </c>
      <c r="BK165" s="233">
        <f>ROUND(I165*H165,2)</f>
        <v>0</v>
      </c>
      <c r="BL165" s="16" t="s">
        <v>122</v>
      </c>
      <c r="BM165" s="232" t="s">
        <v>232</v>
      </c>
    </row>
    <row r="166" s="2" customFormat="1" ht="33" customHeight="1">
      <c r="A166" s="37"/>
      <c r="B166" s="38"/>
      <c r="C166" s="246" t="s">
        <v>233</v>
      </c>
      <c r="D166" s="246" t="s">
        <v>149</v>
      </c>
      <c r="E166" s="247" t="s">
        <v>234</v>
      </c>
      <c r="F166" s="248" t="s">
        <v>235</v>
      </c>
      <c r="G166" s="249" t="s">
        <v>196</v>
      </c>
      <c r="H166" s="250">
        <v>1</v>
      </c>
      <c r="I166" s="251"/>
      <c r="J166" s="252">
        <f>ROUND(I166*H166,2)</f>
        <v>0</v>
      </c>
      <c r="K166" s="253"/>
      <c r="L166" s="254"/>
      <c r="M166" s="255" t="s">
        <v>1</v>
      </c>
      <c r="N166" s="256" t="s">
        <v>41</v>
      </c>
      <c r="O166" s="91"/>
      <c r="P166" s="230">
        <f>O166*H166</f>
        <v>0</v>
      </c>
      <c r="Q166" s="230">
        <v>0.0074000000000000003</v>
      </c>
      <c r="R166" s="230">
        <f>Q166*H166</f>
        <v>0.0074000000000000003</v>
      </c>
      <c r="S166" s="230">
        <v>0</v>
      </c>
      <c r="T166" s="231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232" t="s">
        <v>153</v>
      </c>
      <c r="AT166" s="232" t="s">
        <v>149</v>
      </c>
      <c r="AU166" s="232" t="s">
        <v>123</v>
      </c>
      <c r="AY166" s="16" t="s">
        <v>116</v>
      </c>
      <c r="BE166" s="233">
        <f>IF(N166="základná",J166,0)</f>
        <v>0</v>
      </c>
      <c r="BF166" s="233">
        <f>IF(N166="znížená",J166,0)</f>
        <v>0</v>
      </c>
      <c r="BG166" s="233">
        <f>IF(N166="zákl. prenesená",J166,0)</f>
        <v>0</v>
      </c>
      <c r="BH166" s="233">
        <f>IF(N166="zníž. prenesená",J166,0)</f>
        <v>0</v>
      </c>
      <c r="BI166" s="233">
        <f>IF(N166="nulová",J166,0)</f>
        <v>0</v>
      </c>
      <c r="BJ166" s="16" t="s">
        <v>123</v>
      </c>
      <c r="BK166" s="233">
        <f>ROUND(I166*H166,2)</f>
        <v>0</v>
      </c>
      <c r="BL166" s="16" t="s">
        <v>122</v>
      </c>
      <c r="BM166" s="232" t="s">
        <v>236</v>
      </c>
    </row>
    <row r="167" s="2" customFormat="1" ht="33" customHeight="1">
      <c r="A167" s="37"/>
      <c r="B167" s="38"/>
      <c r="C167" s="246" t="s">
        <v>237</v>
      </c>
      <c r="D167" s="246" t="s">
        <v>149</v>
      </c>
      <c r="E167" s="247" t="s">
        <v>238</v>
      </c>
      <c r="F167" s="248" t="s">
        <v>239</v>
      </c>
      <c r="G167" s="249" t="s">
        <v>196</v>
      </c>
      <c r="H167" s="250">
        <v>1</v>
      </c>
      <c r="I167" s="251"/>
      <c r="J167" s="252">
        <f>ROUND(I167*H167,2)</f>
        <v>0</v>
      </c>
      <c r="K167" s="253"/>
      <c r="L167" s="254"/>
      <c r="M167" s="255" t="s">
        <v>1</v>
      </c>
      <c r="N167" s="256" t="s">
        <v>41</v>
      </c>
      <c r="O167" s="91"/>
      <c r="P167" s="230">
        <f>O167*H167</f>
        <v>0</v>
      </c>
      <c r="Q167" s="230">
        <v>0.0055999999999999999</v>
      </c>
      <c r="R167" s="230">
        <f>Q167*H167</f>
        <v>0.0055999999999999999</v>
      </c>
      <c r="S167" s="230">
        <v>0</v>
      </c>
      <c r="T167" s="231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232" t="s">
        <v>153</v>
      </c>
      <c r="AT167" s="232" t="s">
        <v>149</v>
      </c>
      <c r="AU167" s="232" t="s">
        <v>123</v>
      </c>
      <c r="AY167" s="16" t="s">
        <v>116</v>
      </c>
      <c r="BE167" s="233">
        <f>IF(N167="základná",J167,0)</f>
        <v>0</v>
      </c>
      <c r="BF167" s="233">
        <f>IF(N167="znížená",J167,0)</f>
        <v>0</v>
      </c>
      <c r="BG167" s="233">
        <f>IF(N167="zákl. prenesená",J167,0)</f>
        <v>0</v>
      </c>
      <c r="BH167" s="233">
        <f>IF(N167="zníž. prenesená",J167,0)</f>
        <v>0</v>
      </c>
      <c r="BI167" s="233">
        <f>IF(N167="nulová",J167,0)</f>
        <v>0</v>
      </c>
      <c r="BJ167" s="16" t="s">
        <v>123</v>
      </c>
      <c r="BK167" s="233">
        <f>ROUND(I167*H167,2)</f>
        <v>0</v>
      </c>
      <c r="BL167" s="16" t="s">
        <v>122</v>
      </c>
      <c r="BM167" s="232" t="s">
        <v>240</v>
      </c>
    </row>
    <row r="168" s="2" customFormat="1" ht="24.15" customHeight="1">
      <c r="A168" s="37"/>
      <c r="B168" s="38"/>
      <c r="C168" s="220" t="s">
        <v>241</v>
      </c>
      <c r="D168" s="220" t="s">
        <v>118</v>
      </c>
      <c r="E168" s="221" t="s">
        <v>242</v>
      </c>
      <c r="F168" s="222" t="s">
        <v>243</v>
      </c>
      <c r="G168" s="223" t="s">
        <v>196</v>
      </c>
      <c r="H168" s="224">
        <v>1</v>
      </c>
      <c r="I168" s="225"/>
      <c r="J168" s="226">
        <f>ROUND(I168*H168,2)</f>
        <v>0</v>
      </c>
      <c r="K168" s="227"/>
      <c r="L168" s="43"/>
      <c r="M168" s="228" t="s">
        <v>1</v>
      </c>
      <c r="N168" s="229" t="s">
        <v>41</v>
      </c>
      <c r="O168" s="91"/>
      <c r="P168" s="230">
        <f>O168*H168</f>
        <v>0</v>
      </c>
      <c r="Q168" s="230">
        <v>0</v>
      </c>
      <c r="R168" s="230">
        <f>Q168*H168</f>
        <v>0</v>
      </c>
      <c r="S168" s="230">
        <v>0</v>
      </c>
      <c r="T168" s="231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232" t="s">
        <v>122</v>
      </c>
      <c r="AT168" s="232" t="s">
        <v>118</v>
      </c>
      <c r="AU168" s="232" t="s">
        <v>123</v>
      </c>
      <c r="AY168" s="16" t="s">
        <v>116</v>
      </c>
      <c r="BE168" s="233">
        <f>IF(N168="základná",J168,0)</f>
        <v>0</v>
      </c>
      <c r="BF168" s="233">
        <f>IF(N168="znížená",J168,0)</f>
        <v>0</v>
      </c>
      <c r="BG168" s="233">
        <f>IF(N168="zákl. prenesená",J168,0)</f>
        <v>0</v>
      </c>
      <c r="BH168" s="233">
        <f>IF(N168="zníž. prenesená",J168,0)</f>
        <v>0</v>
      </c>
      <c r="BI168" s="233">
        <f>IF(N168="nulová",J168,0)</f>
        <v>0</v>
      </c>
      <c r="BJ168" s="16" t="s">
        <v>123</v>
      </c>
      <c r="BK168" s="233">
        <f>ROUND(I168*H168,2)</f>
        <v>0</v>
      </c>
      <c r="BL168" s="16" t="s">
        <v>122</v>
      </c>
      <c r="BM168" s="232" t="s">
        <v>244</v>
      </c>
    </row>
    <row r="169" s="2" customFormat="1" ht="16.5" customHeight="1">
      <c r="A169" s="37"/>
      <c r="B169" s="38"/>
      <c r="C169" s="246" t="s">
        <v>245</v>
      </c>
      <c r="D169" s="246" t="s">
        <v>149</v>
      </c>
      <c r="E169" s="247" t="s">
        <v>246</v>
      </c>
      <c r="F169" s="248" t="s">
        <v>247</v>
      </c>
      <c r="G169" s="249" t="s">
        <v>196</v>
      </c>
      <c r="H169" s="250">
        <v>1</v>
      </c>
      <c r="I169" s="251"/>
      <c r="J169" s="252">
        <f>ROUND(I169*H169,2)</f>
        <v>0</v>
      </c>
      <c r="K169" s="253"/>
      <c r="L169" s="254"/>
      <c r="M169" s="255" t="s">
        <v>1</v>
      </c>
      <c r="N169" s="256" t="s">
        <v>41</v>
      </c>
      <c r="O169" s="91"/>
      <c r="P169" s="230">
        <f>O169*H169</f>
        <v>0</v>
      </c>
      <c r="Q169" s="230">
        <v>0.25</v>
      </c>
      <c r="R169" s="230">
        <f>Q169*H169</f>
        <v>0.25</v>
      </c>
      <c r="S169" s="230">
        <v>0</v>
      </c>
      <c r="T169" s="231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232" t="s">
        <v>153</v>
      </c>
      <c r="AT169" s="232" t="s">
        <v>149</v>
      </c>
      <c r="AU169" s="232" t="s">
        <v>123</v>
      </c>
      <c r="AY169" s="16" t="s">
        <v>116</v>
      </c>
      <c r="BE169" s="233">
        <f>IF(N169="základná",J169,0)</f>
        <v>0</v>
      </c>
      <c r="BF169" s="233">
        <f>IF(N169="znížená",J169,0)</f>
        <v>0</v>
      </c>
      <c r="BG169" s="233">
        <f>IF(N169="zákl. prenesená",J169,0)</f>
        <v>0</v>
      </c>
      <c r="BH169" s="233">
        <f>IF(N169="zníž. prenesená",J169,0)</f>
        <v>0</v>
      </c>
      <c r="BI169" s="233">
        <f>IF(N169="nulová",J169,0)</f>
        <v>0</v>
      </c>
      <c r="BJ169" s="16" t="s">
        <v>123</v>
      </c>
      <c r="BK169" s="233">
        <f>ROUND(I169*H169,2)</f>
        <v>0</v>
      </c>
      <c r="BL169" s="16" t="s">
        <v>122</v>
      </c>
      <c r="BM169" s="232" t="s">
        <v>248</v>
      </c>
    </row>
    <row r="170" s="2" customFormat="1" ht="33" customHeight="1">
      <c r="A170" s="37"/>
      <c r="B170" s="38"/>
      <c r="C170" s="220" t="s">
        <v>249</v>
      </c>
      <c r="D170" s="220" t="s">
        <v>118</v>
      </c>
      <c r="E170" s="221" t="s">
        <v>250</v>
      </c>
      <c r="F170" s="222" t="s">
        <v>251</v>
      </c>
      <c r="G170" s="223" t="s">
        <v>196</v>
      </c>
      <c r="H170" s="224">
        <v>2</v>
      </c>
      <c r="I170" s="225"/>
      <c r="J170" s="226">
        <f>ROUND(I170*H170,2)</f>
        <v>0</v>
      </c>
      <c r="K170" s="227"/>
      <c r="L170" s="43"/>
      <c r="M170" s="228" t="s">
        <v>1</v>
      </c>
      <c r="N170" s="229" t="s">
        <v>41</v>
      </c>
      <c r="O170" s="91"/>
      <c r="P170" s="230">
        <f>O170*H170</f>
        <v>0</v>
      </c>
      <c r="Q170" s="230">
        <v>3.0000000000000001E-05</v>
      </c>
      <c r="R170" s="230">
        <f>Q170*H170</f>
        <v>6.0000000000000002E-05</v>
      </c>
      <c r="S170" s="230">
        <v>0</v>
      </c>
      <c r="T170" s="231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232" t="s">
        <v>122</v>
      </c>
      <c r="AT170" s="232" t="s">
        <v>118</v>
      </c>
      <c r="AU170" s="232" t="s">
        <v>123</v>
      </c>
      <c r="AY170" s="16" t="s">
        <v>116</v>
      </c>
      <c r="BE170" s="233">
        <f>IF(N170="základná",J170,0)</f>
        <v>0</v>
      </c>
      <c r="BF170" s="233">
        <f>IF(N170="znížená",J170,0)</f>
        <v>0</v>
      </c>
      <c r="BG170" s="233">
        <f>IF(N170="zákl. prenesená",J170,0)</f>
        <v>0</v>
      </c>
      <c r="BH170" s="233">
        <f>IF(N170="zníž. prenesená",J170,0)</f>
        <v>0</v>
      </c>
      <c r="BI170" s="233">
        <f>IF(N170="nulová",J170,0)</f>
        <v>0</v>
      </c>
      <c r="BJ170" s="16" t="s">
        <v>123</v>
      </c>
      <c r="BK170" s="233">
        <f>ROUND(I170*H170,2)</f>
        <v>0</v>
      </c>
      <c r="BL170" s="16" t="s">
        <v>122</v>
      </c>
      <c r="BM170" s="232" t="s">
        <v>252</v>
      </c>
    </row>
    <row r="171" s="2" customFormat="1" ht="24.15" customHeight="1">
      <c r="A171" s="37"/>
      <c r="B171" s="38"/>
      <c r="C171" s="246" t="s">
        <v>253</v>
      </c>
      <c r="D171" s="246" t="s">
        <v>149</v>
      </c>
      <c r="E171" s="247" t="s">
        <v>254</v>
      </c>
      <c r="F171" s="248" t="s">
        <v>255</v>
      </c>
      <c r="G171" s="249" t="s">
        <v>196</v>
      </c>
      <c r="H171" s="250">
        <v>2</v>
      </c>
      <c r="I171" s="251"/>
      <c r="J171" s="252">
        <f>ROUND(I171*H171,2)</f>
        <v>0</v>
      </c>
      <c r="K171" s="253"/>
      <c r="L171" s="254"/>
      <c r="M171" s="255" t="s">
        <v>1</v>
      </c>
      <c r="N171" s="256" t="s">
        <v>41</v>
      </c>
      <c r="O171" s="91"/>
      <c r="P171" s="230">
        <f>O171*H171</f>
        <v>0</v>
      </c>
      <c r="Q171" s="230">
        <v>0.014999999999999999</v>
      </c>
      <c r="R171" s="230">
        <f>Q171*H171</f>
        <v>0.029999999999999999</v>
      </c>
      <c r="S171" s="230">
        <v>0</v>
      </c>
      <c r="T171" s="231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232" t="s">
        <v>153</v>
      </c>
      <c r="AT171" s="232" t="s">
        <v>149</v>
      </c>
      <c r="AU171" s="232" t="s">
        <v>123</v>
      </c>
      <c r="AY171" s="16" t="s">
        <v>116</v>
      </c>
      <c r="BE171" s="233">
        <f>IF(N171="základná",J171,0)</f>
        <v>0</v>
      </c>
      <c r="BF171" s="233">
        <f>IF(N171="znížená",J171,0)</f>
        <v>0</v>
      </c>
      <c r="BG171" s="233">
        <f>IF(N171="zákl. prenesená",J171,0)</f>
        <v>0</v>
      </c>
      <c r="BH171" s="233">
        <f>IF(N171="zníž. prenesená",J171,0)</f>
        <v>0</v>
      </c>
      <c r="BI171" s="233">
        <f>IF(N171="nulová",J171,0)</f>
        <v>0</v>
      </c>
      <c r="BJ171" s="16" t="s">
        <v>123</v>
      </c>
      <c r="BK171" s="233">
        <f>ROUND(I171*H171,2)</f>
        <v>0</v>
      </c>
      <c r="BL171" s="16" t="s">
        <v>122</v>
      </c>
      <c r="BM171" s="232" t="s">
        <v>256</v>
      </c>
    </row>
    <row r="172" s="2" customFormat="1" ht="24.15" customHeight="1">
      <c r="A172" s="37"/>
      <c r="B172" s="38"/>
      <c r="C172" s="246" t="s">
        <v>257</v>
      </c>
      <c r="D172" s="246" t="s">
        <v>149</v>
      </c>
      <c r="E172" s="247" t="s">
        <v>258</v>
      </c>
      <c r="F172" s="248" t="s">
        <v>259</v>
      </c>
      <c r="G172" s="249" t="s">
        <v>196</v>
      </c>
      <c r="H172" s="250">
        <v>2</v>
      </c>
      <c r="I172" s="251"/>
      <c r="J172" s="252">
        <f>ROUND(I172*H172,2)</f>
        <v>0</v>
      </c>
      <c r="K172" s="253"/>
      <c r="L172" s="254"/>
      <c r="M172" s="255" t="s">
        <v>1</v>
      </c>
      <c r="N172" s="256" t="s">
        <v>41</v>
      </c>
      <c r="O172" s="91"/>
      <c r="P172" s="230">
        <f>O172*H172</f>
        <v>0</v>
      </c>
      <c r="Q172" s="230">
        <v>0.00040000000000000002</v>
      </c>
      <c r="R172" s="230">
        <f>Q172*H172</f>
        <v>0.00080000000000000004</v>
      </c>
      <c r="S172" s="230">
        <v>0</v>
      </c>
      <c r="T172" s="231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232" t="s">
        <v>153</v>
      </c>
      <c r="AT172" s="232" t="s">
        <v>149</v>
      </c>
      <c r="AU172" s="232" t="s">
        <v>123</v>
      </c>
      <c r="AY172" s="16" t="s">
        <v>116</v>
      </c>
      <c r="BE172" s="233">
        <f>IF(N172="základná",J172,0)</f>
        <v>0</v>
      </c>
      <c r="BF172" s="233">
        <f>IF(N172="znížená",J172,0)</f>
        <v>0</v>
      </c>
      <c r="BG172" s="233">
        <f>IF(N172="zákl. prenesená",J172,0)</f>
        <v>0</v>
      </c>
      <c r="BH172" s="233">
        <f>IF(N172="zníž. prenesená",J172,0)</f>
        <v>0</v>
      </c>
      <c r="BI172" s="233">
        <f>IF(N172="nulová",J172,0)</f>
        <v>0</v>
      </c>
      <c r="BJ172" s="16" t="s">
        <v>123</v>
      </c>
      <c r="BK172" s="233">
        <f>ROUND(I172*H172,2)</f>
        <v>0</v>
      </c>
      <c r="BL172" s="16" t="s">
        <v>122</v>
      </c>
      <c r="BM172" s="232" t="s">
        <v>260</v>
      </c>
    </row>
    <row r="173" s="2" customFormat="1" ht="21.75" customHeight="1">
      <c r="A173" s="37"/>
      <c r="B173" s="38"/>
      <c r="C173" s="246" t="s">
        <v>261</v>
      </c>
      <c r="D173" s="246" t="s">
        <v>149</v>
      </c>
      <c r="E173" s="247" t="s">
        <v>262</v>
      </c>
      <c r="F173" s="248" t="s">
        <v>263</v>
      </c>
      <c r="G173" s="249" t="s">
        <v>196</v>
      </c>
      <c r="H173" s="250">
        <v>2</v>
      </c>
      <c r="I173" s="251"/>
      <c r="J173" s="252">
        <f>ROUND(I173*H173,2)</f>
        <v>0</v>
      </c>
      <c r="K173" s="253"/>
      <c r="L173" s="254"/>
      <c r="M173" s="255" t="s">
        <v>1</v>
      </c>
      <c r="N173" s="256" t="s">
        <v>41</v>
      </c>
      <c r="O173" s="91"/>
      <c r="P173" s="230">
        <f>O173*H173</f>
        <v>0</v>
      </c>
      <c r="Q173" s="230">
        <v>0.002</v>
      </c>
      <c r="R173" s="230">
        <f>Q173*H173</f>
        <v>0.0040000000000000001</v>
      </c>
      <c r="S173" s="230">
        <v>0</v>
      </c>
      <c r="T173" s="231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232" t="s">
        <v>153</v>
      </c>
      <c r="AT173" s="232" t="s">
        <v>149</v>
      </c>
      <c r="AU173" s="232" t="s">
        <v>123</v>
      </c>
      <c r="AY173" s="16" t="s">
        <v>116</v>
      </c>
      <c r="BE173" s="233">
        <f>IF(N173="základná",J173,0)</f>
        <v>0</v>
      </c>
      <c r="BF173" s="233">
        <f>IF(N173="znížená",J173,0)</f>
        <v>0</v>
      </c>
      <c r="BG173" s="233">
        <f>IF(N173="zákl. prenesená",J173,0)</f>
        <v>0</v>
      </c>
      <c r="BH173" s="233">
        <f>IF(N173="zníž. prenesená",J173,0)</f>
        <v>0</v>
      </c>
      <c r="BI173" s="233">
        <f>IF(N173="nulová",J173,0)</f>
        <v>0</v>
      </c>
      <c r="BJ173" s="16" t="s">
        <v>123</v>
      </c>
      <c r="BK173" s="233">
        <f>ROUND(I173*H173,2)</f>
        <v>0</v>
      </c>
      <c r="BL173" s="16" t="s">
        <v>122</v>
      </c>
      <c r="BM173" s="232" t="s">
        <v>264</v>
      </c>
    </row>
    <row r="174" s="2" customFormat="1" ht="24.15" customHeight="1">
      <c r="A174" s="37"/>
      <c r="B174" s="38"/>
      <c r="C174" s="246" t="s">
        <v>265</v>
      </c>
      <c r="D174" s="246" t="s">
        <v>149</v>
      </c>
      <c r="E174" s="247" t="s">
        <v>266</v>
      </c>
      <c r="F174" s="248" t="s">
        <v>267</v>
      </c>
      <c r="G174" s="249" t="s">
        <v>196</v>
      </c>
      <c r="H174" s="250">
        <v>2</v>
      </c>
      <c r="I174" s="251"/>
      <c r="J174" s="252">
        <f>ROUND(I174*H174,2)</f>
        <v>0</v>
      </c>
      <c r="K174" s="253"/>
      <c r="L174" s="254"/>
      <c r="M174" s="255" t="s">
        <v>1</v>
      </c>
      <c r="N174" s="256" t="s">
        <v>41</v>
      </c>
      <c r="O174" s="91"/>
      <c r="P174" s="230">
        <f>O174*H174</f>
        <v>0</v>
      </c>
      <c r="Q174" s="230">
        <v>0.036400000000000002</v>
      </c>
      <c r="R174" s="230">
        <f>Q174*H174</f>
        <v>0.072800000000000004</v>
      </c>
      <c r="S174" s="230">
        <v>0</v>
      </c>
      <c r="T174" s="231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232" t="s">
        <v>153</v>
      </c>
      <c r="AT174" s="232" t="s">
        <v>149</v>
      </c>
      <c r="AU174" s="232" t="s">
        <v>123</v>
      </c>
      <c r="AY174" s="16" t="s">
        <v>116</v>
      </c>
      <c r="BE174" s="233">
        <f>IF(N174="základná",J174,0)</f>
        <v>0</v>
      </c>
      <c r="BF174" s="233">
        <f>IF(N174="znížená",J174,0)</f>
        <v>0</v>
      </c>
      <c r="BG174" s="233">
        <f>IF(N174="zákl. prenesená",J174,0)</f>
        <v>0</v>
      </c>
      <c r="BH174" s="233">
        <f>IF(N174="zníž. prenesená",J174,0)</f>
        <v>0</v>
      </c>
      <c r="BI174" s="233">
        <f>IF(N174="nulová",J174,0)</f>
        <v>0</v>
      </c>
      <c r="BJ174" s="16" t="s">
        <v>123</v>
      </c>
      <c r="BK174" s="233">
        <f>ROUND(I174*H174,2)</f>
        <v>0</v>
      </c>
      <c r="BL174" s="16" t="s">
        <v>122</v>
      </c>
      <c r="BM174" s="232" t="s">
        <v>268</v>
      </c>
    </row>
    <row r="175" s="2" customFormat="1" ht="24.15" customHeight="1">
      <c r="A175" s="37"/>
      <c r="B175" s="38"/>
      <c r="C175" s="246" t="s">
        <v>269</v>
      </c>
      <c r="D175" s="246" t="s">
        <v>149</v>
      </c>
      <c r="E175" s="247" t="s">
        <v>270</v>
      </c>
      <c r="F175" s="248" t="s">
        <v>271</v>
      </c>
      <c r="G175" s="249" t="s">
        <v>196</v>
      </c>
      <c r="H175" s="250">
        <v>2</v>
      </c>
      <c r="I175" s="251"/>
      <c r="J175" s="252">
        <f>ROUND(I175*H175,2)</f>
        <v>0</v>
      </c>
      <c r="K175" s="253"/>
      <c r="L175" s="254"/>
      <c r="M175" s="255" t="s">
        <v>1</v>
      </c>
      <c r="N175" s="256" t="s">
        <v>41</v>
      </c>
      <c r="O175" s="91"/>
      <c r="P175" s="230">
        <f>O175*H175</f>
        <v>0</v>
      </c>
      <c r="Q175" s="230">
        <v>0.022939999999999999</v>
      </c>
      <c r="R175" s="230">
        <f>Q175*H175</f>
        <v>0.045879999999999997</v>
      </c>
      <c r="S175" s="230">
        <v>0</v>
      </c>
      <c r="T175" s="231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232" t="s">
        <v>153</v>
      </c>
      <c r="AT175" s="232" t="s">
        <v>149</v>
      </c>
      <c r="AU175" s="232" t="s">
        <v>123</v>
      </c>
      <c r="AY175" s="16" t="s">
        <v>116</v>
      </c>
      <c r="BE175" s="233">
        <f>IF(N175="základná",J175,0)</f>
        <v>0</v>
      </c>
      <c r="BF175" s="233">
        <f>IF(N175="znížená",J175,0)</f>
        <v>0</v>
      </c>
      <c r="BG175" s="233">
        <f>IF(N175="zákl. prenesená",J175,0)</f>
        <v>0</v>
      </c>
      <c r="BH175" s="233">
        <f>IF(N175="zníž. prenesená",J175,0)</f>
        <v>0</v>
      </c>
      <c r="BI175" s="233">
        <f>IF(N175="nulová",J175,0)</f>
        <v>0</v>
      </c>
      <c r="BJ175" s="16" t="s">
        <v>123</v>
      </c>
      <c r="BK175" s="233">
        <f>ROUND(I175*H175,2)</f>
        <v>0</v>
      </c>
      <c r="BL175" s="16" t="s">
        <v>122</v>
      </c>
      <c r="BM175" s="232" t="s">
        <v>272</v>
      </c>
    </row>
    <row r="176" s="2" customFormat="1" ht="24.15" customHeight="1">
      <c r="A176" s="37"/>
      <c r="B176" s="38"/>
      <c r="C176" s="246" t="s">
        <v>273</v>
      </c>
      <c r="D176" s="246" t="s">
        <v>149</v>
      </c>
      <c r="E176" s="247" t="s">
        <v>274</v>
      </c>
      <c r="F176" s="248" t="s">
        <v>275</v>
      </c>
      <c r="G176" s="249" t="s">
        <v>196</v>
      </c>
      <c r="H176" s="250">
        <v>2</v>
      </c>
      <c r="I176" s="251"/>
      <c r="J176" s="252">
        <f>ROUND(I176*H176,2)</f>
        <v>0</v>
      </c>
      <c r="K176" s="253"/>
      <c r="L176" s="254"/>
      <c r="M176" s="255" t="s">
        <v>1</v>
      </c>
      <c r="N176" s="256" t="s">
        <v>41</v>
      </c>
      <c r="O176" s="91"/>
      <c r="P176" s="230">
        <f>O176*H176</f>
        <v>0</v>
      </c>
      <c r="Q176" s="230">
        <v>0.0085000000000000006</v>
      </c>
      <c r="R176" s="230">
        <f>Q176*H176</f>
        <v>0.017000000000000001</v>
      </c>
      <c r="S176" s="230">
        <v>0</v>
      </c>
      <c r="T176" s="231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232" t="s">
        <v>153</v>
      </c>
      <c r="AT176" s="232" t="s">
        <v>149</v>
      </c>
      <c r="AU176" s="232" t="s">
        <v>123</v>
      </c>
      <c r="AY176" s="16" t="s">
        <v>116</v>
      </c>
      <c r="BE176" s="233">
        <f>IF(N176="základná",J176,0)</f>
        <v>0</v>
      </c>
      <c r="BF176" s="233">
        <f>IF(N176="znížená",J176,0)</f>
        <v>0</v>
      </c>
      <c r="BG176" s="233">
        <f>IF(N176="zákl. prenesená",J176,0)</f>
        <v>0</v>
      </c>
      <c r="BH176" s="233">
        <f>IF(N176="zníž. prenesená",J176,0)</f>
        <v>0</v>
      </c>
      <c r="BI176" s="233">
        <f>IF(N176="nulová",J176,0)</f>
        <v>0</v>
      </c>
      <c r="BJ176" s="16" t="s">
        <v>123</v>
      </c>
      <c r="BK176" s="233">
        <f>ROUND(I176*H176,2)</f>
        <v>0</v>
      </c>
      <c r="BL176" s="16" t="s">
        <v>122</v>
      </c>
      <c r="BM176" s="232" t="s">
        <v>276</v>
      </c>
    </row>
    <row r="177" s="2" customFormat="1" ht="16.5" customHeight="1">
      <c r="A177" s="37"/>
      <c r="B177" s="38"/>
      <c r="C177" s="220" t="s">
        <v>277</v>
      </c>
      <c r="D177" s="220" t="s">
        <v>118</v>
      </c>
      <c r="E177" s="221" t="s">
        <v>278</v>
      </c>
      <c r="F177" s="222" t="s">
        <v>279</v>
      </c>
      <c r="G177" s="223" t="s">
        <v>196</v>
      </c>
      <c r="H177" s="224">
        <v>1</v>
      </c>
      <c r="I177" s="225"/>
      <c r="J177" s="226">
        <f>ROUND(I177*H177,2)</f>
        <v>0</v>
      </c>
      <c r="K177" s="227"/>
      <c r="L177" s="43"/>
      <c r="M177" s="228" t="s">
        <v>1</v>
      </c>
      <c r="N177" s="229" t="s">
        <v>41</v>
      </c>
      <c r="O177" s="91"/>
      <c r="P177" s="230">
        <f>O177*H177</f>
        <v>0</v>
      </c>
      <c r="Q177" s="230">
        <v>0</v>
      </c>
      <c r="R177" s="230">
        <f>Q177*H177</f>
        <v>0</v>
      </c>
      <c r="S177" s="230">
        <v>0</v>
      </c>
      <c r="T177" s="231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232" t="s">
        <v>122</v>
      </c>
      <c r="AT177" s="232" t="s">
        <v>118</v>
      </c>
      <c r="AU177" s="232" t="s">
        <v>123</v>
      </c>
      <c r="AY177" s="16" t="s">
        <v>116</v>
      </c>
      <c r="BE177" s="233">
        <f>IF(N177="základná",J177,0)</f>
        <v>0</v>
      </c>
      <c r="BF177" s="233">
        <f>IF(N177="znížená",J177,0)</f>
        <v>0</v>
      </c>
      <c r="BG177" s="233">
        <f>IF(N177="zákl. prenesená",J177,0)</f>
        <v>0</v>
      </c>
      <c r="BH177" s="233">
        <f>IF(N177="zníž. prenesená",J177,0)</f>
        <v>0</v>
      </c>
      <c r="BI177" s="233">
        <f>IF(N177="nulová",J177,0)</f>
        <v>0</v>
      </c>
      <c r="BJ177" s="16" t="s">
        <v>123</v>
      </c>
      <c r="BK177" s="233">
        <f>ROUND(I177*H177,2)</f>
        <v>0</v>
      </c>
      <c r="BL177" s="16" t="s">
        <v>122</v>
      </c>
      <c r="BM177" s="232" t="s">
        <v>280</v>
      </c>
    </row>
    <row r="178" s="2" customFormat="1" ht="24.15" customHeight="1">
      <c r="A178" s="37"/>
      <c r="B178" s="38"/>
      <c r="C178" s="246" t="s">
        <v>281</v>
      </c>
      <c r="D178" s="246" t="s">
        <v>149</v>
      </c>
      <c r="E178" s="247" t="s">
        <v>282</v>
      </c>
      <c r="F178" s="248" t="s">
        <v>283</v>
      </c>
      <c r="G178" s="249" t="s">
        <v>196</v>
      </c>
      <c r="H178" s="250">
        <v>1</v>
      </c>
      <c r="I178" s="251"/>
      <c r="J178" s="252">
        <f>ROUND(I178*H178,2)</f>
        <v>0</v>
      </c>
      <c r="K178" s="253"/>
      <c r="L178" s="254"/>
      <c r="M178" s="255" t="s">
        <v>1</v>
      </c>
      <c r="N178" s="256" t="s">
        <v>41</v>
      </c>
      <c r="O178" s="91"/>
      <c r="P178" s="230">
        <f>O178*H178</f>
        <v>0</v>
      </c>
      <c r="Q178" s="230">
        <v>14.5</v>
      </c>
      <c r="R178" s="230">
        <f>Q178*H178</f>
        <v>14.5</v>
      </c>
      <c r="S178" s="230">
        <v>0</v>
      </c>
      <c r="T178" s="231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232" t="s">
        <v>153</v>
      </c>
      <c r="AT178" s="232" t="s">
        <v>149</v>
      </c>
      <c r="AU178" s="232" t="s">
        <v>123</v>
      </c>
      <c r="AY178" s="16" t="s">
        <v>116</v>
      </c>
      <c r="BE178" s="233">
        <f>IF(N178="základná",J178,0)</f>
        <v>0</v>
      </c>
      <c r="BF178" s="233">
        <f>IF(N178="znížená",J178,0)</f>
        <v>0</v>
      </c>
      <c r="BG178" s="233">
        <f>IF(N178="zákl. prenesená",J178,0)</f>
        <v>0</v>
      </c>
      <c r="BH178" s="233">
        <f>IF(N178="zníž. prenesená",J178,0)</f>
        <v>0</v>
      </c>
      <c r="BI178" s="233">
        <f>IF(N178="nulová",J178,0)</f>
        <v>0</v>
      </c>
      <c r="BJ178" s="16" t="s">
        <v>123</v>
      </c>
      <c r="BK178" s="233">
        <f>ROUND(I178*H178,2)</f>
        <v>0</v>
      </c>
      <c r="BL178" s="16" t="s">
        <v>122</v>
      </c>
      <c r="BM178" s="232" t="s">
        <v>284</v>
      </c>
    </row>
    <row r="179" s="12" customFormat="1" ht="22.8" customHeight="1">
      <c r="A179" s="12"/>
      <c r="B179" s="204"/>
      <c r="C179" s="205"/>
      <c r="D179" s="206" t="s">
        <v>74</v>
      </c>
      <c r="E179" s="218" t="s">
        <v>285</v>
      </c>
      <c r="F179" s="218" t="s">
        <v>286</v>
      </c>
      <c r="G179" s="205"/>
      <c r="H179" s="205"/>
      <c r="I179" s="208"/>
      <c r="J179" s="219">
        <f>BK179</f>
        <v>0</v>
      </c>
      <c r="K179" s="205"/>
      <c r="L179" s="210"/>
      <c r="M179" s="211"/>
      <c r="N179" s="212"/>
      <c r="O179" s="212"/>
      <c r="P179" s="213">
        <f>P180</f>
        <v>0</v>
      </c>
      <c r="Q179" s="212"/>
      <c r="R179" s="213">
        <f>R180</f>
        <v>0</v>
      </c>
      <c r="S179" s="212"/>
      <c r="T179" s="214">
        <f>T180</f>
        <v>0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R179" s="215" t="s">
        <v>83</v>
      </c>
      <c r="AT179" s="216" t="s">
        <v>74</v>
      </c>
      <c r="AU179" s="216" t="s">
        <v>83</v>
      </c>
      <c r="AY179" s="215" t="s">
        <v>116</v>
      </c>
      <c r="BK179" s="217">
        <f>BK180</f>
        <v>0</v>
      </c>
    </row>
    <row r="180" s="2" customFormat="1" ht="24.15" customHeight="1">
      <c r="A180" s="37"/>
      <c r="B180" s="38"/>
      <c r="C180" s="220" t="s">
        <v>287</v>
      </c>
      <c r="D180" s="220" t="s">
        <v>118</v>
      </c>
      <c r="E180" s="221" t="s">
        <v>288</v>
      </c>
      <c r="F180" s="222" t="s">
        <v>289</v>
      </c>
      <c r="G180" s="223" t="s">
        <v>152</v>
      </c>
      <c r="H180" s="224">
        <v>40.106000000000002</v>
      </c>
      <c r="I180" s="225"/>
      <c r="J180" s="226">
        <f>ROUND(I180*H180,2)</f>
        <v>0</v>
      </c>
      <c r="K180" s="227"/>
      <c r="L180" s="43"/>
      <c r="M180" s="228" t="s">
        <v>1</v>
      </c>
      <c r="N180" s="229" t="s">
        <v>41</v>
      </c>
      <c r="O180" s="91"/>
      <c r="P180" s="230">
        <f>O180*H180</f>
        <v>0</v>
      </c>
      <c r="Q180" s="230">
        <v>0</v>
      </c>
      <c r="R180" s="230">
        <f>Q180*H180</f>
        <v>0</v>
      </c>
      <c r="S180" s="230">
        <v>0</v>
      </c>
      <c r="T180" s="231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232" t="s">
        <v>122</v>
      </c>
      <c r="AT180" s="232" t="s">
        <v>118</v>
      </c>
      <c r="AU180" s="232" t="s">
        <v>123</v>
      </c>
      <c r="AY180" s="16" t="s">
        <v>116</v>
      </c>
      <c r="BE180" s="233">
        <f>IF(N180="základná",J180,0)</f>
        <v>0</v>
      </c>
      <c r="BF180" s="233">
        <f>IF(N180="znížená",J180,0)</f>
        <v>0</v>
      </c>
      <c r="BG180" s="233">
        <f>IF(N180="zákl. prenesená",J180,0)</f>
        <v>0</v>
      </c>
      <c r="BH180" s="233">
        <f>IF(N180="zníž. prenesená",J180,0)</f>
        <v>0</v>
      </c>
      <c r="BI180" s="233">
        <f>IF(N180="nulová",J180,0)</f>
        <v>0</v>
      </c>
      <c r="BJ180" s="16" t="s">
        <v>123</v>
      </c>
      <c r="BK180" s="233">
        <f>ROUND(I180*H180,2)</f>
        <v>0</v>
      </c>
      <c r="BL180" s="16" t="s">
        <v>122</v>
      </c>
      <c r="BM180" s="232" t="s">
        <v>290</v>
      </c>
    </row>
    <row r="181" s="12" customFormat="1" ht="25.92" customHeight="1">
      <c r="A181" s="12"/>
      <c r="B181" s="204"/>
      <c r="C181" s="205"/>
      <c r="D181" s="206" t="s">
        <v>74</v>
      </c>
      <c r="E181" s="207" t="s">
        <v>291</v>
      </c>
      <c r="F181" s="207" t="s">
        <v>292</v>
      </c>
      <c r="G181" s="205"/>
      <c r="H181" s="205"/>
      <c r="I181" s="208"/>
      <c r="J181" s="209">
        <f>BK181</f>
        <v>0</v>
      </c>
      <c r="K181" s="205"/>
      <c r="L181" s="210"/>
      <c r="M181" s="211"/>
      <c r="N181" s="212"/>
      <c r="O181" s="212"/>
      <c r="P181" s="213">
        <f>P182+P196+P212</f>
        <v>0</v>
      </c>
      <c r="Q181" s="212"/>
      <c r="R181" s="213">
        <f>R182+R196+R212</f>
        <v>0.21427499999999999</v>
      </c>
      <c r="S181" s="212"/>
      <c r="T181" s="214">
        <f>T182+T196+T212</f>
        <v>0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215" t="s">
        <v>123</v>
      </c>
      <c r="AT181" s="216" t="s">
        <v>74</v>
      </c>
      <c r="AU181" s="216" t="s">
        <v>75</v>
      </c>
      <c r="AY181" s="215" t="s">
        <v>116</v>
      </c>
      <c r="BK181" s="217">
        <f>BK182+BK196+BK212</f>
        <v>0</v>
      </c>
    </row>
    <row r="182" s="12" customFormat="1" ht="22.8" customHeight="1">
      <c r="A182" s="12"/>
      <c r="B182" s="204"/>
      <c r="C182" s="205"/>
      <c r="D182" s="206" t="s">
        <v>74</v>
      </c>
      <c r="E182" s="218" t="s">
        <v>293</v>
      </c>
      <c r="F182" s="218" t="s">
        <v>294</v>
      </c>
      <c r="G182" s="205"/>
      <c r="H182" s="205"/>
      <c r="I182" s="208"/>
      <c r="J182" s="219">
        <f>BK182</f>
        <v>0</v>
      </c>
      <c r="K182" s="205"/>
      <c r="L182" s="210"/>
      <c r="M182" s="211"/>
      <c r="N182" s="212"/>
      <c r="O182" s="212"/>
      <c r="P182" s="213">
        <f>SUM(P183:P195)</f>
        <v>0</v>
      </c>
      <c r="Q182" s="212"/>
      <c r="R182" s="213">
        <f>SUM(R183:R195)</f>
        <v>0.045545000000000002</v>
      </c>
      <c r="S182" s="212"/>
      <c r="T182" s="214">
        <f>SUM(T183:T195)</f>
        <v>0</v>
      </c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R182" s="215" t="s">
        <v>123</v>
      </c>
      <c r="AT182" s="216" t="s">
        <v>74</v>
      </c>
      <c r="AU182" s="216" t="s">
        <v>83</v>
      </c>
      <c r="AY182" s="215" t="s">
        <v>116</v>
      </c>
      <c r="BK182" s="217">
        <f>SUM(BK183:BK195)</f>
        <v>0</v>
      </c>
    </row>
    <row r="183" s="2" customFormat="1" ht="21.75" customHeight="1">
      <c r="A183" s="37"/>
      <c r="B183" s="38"/>
      <c r="C183" s="220" t="s">
        <v>295</v>
      </c>
      <c r="D183" s="220" t="s">
        <v>118</v>
      </c>
      <c r="E183" s="221" t="s">
        <v>296</v>
      </c>
      <c r="F183" s="222" t="s">
        <v>297</v>
      </c>
      <c r="G183" s="223" t="s">
        <v>187</v>
      </c>
      <c r="H183" s="224">
        <v>14.5</v>
      </c>
      <c r="I183" s="225"/>
      <c r="J183" s="226">
        <f>ROUND(I183*H183,2)</f>
        <v>0</v>
      </c>
      <c r="K183" s="227"/>
      <c r="L183" s="43"/>
      <c r="M183" s="228" t="s">
        <v>1</v>
      </c>
      <c r="N183" s="229" t="s">
        <v>41</v>
      </c>
      <c r="O183" s="91"/>
      <c r="P183" s="230">
        <f>O183*H183</f>
        <v>0</v>
      </c>
      <c r="Q183" s="230">
        <v>0.00155</v>
      </c>
      <c r="R183" s="230">
        <f>Q183*H183</f>
        <v>0.022474999999999998</v>
      </c>
      <c r="S183" s="230">
        <v>0</v>
      </c>
      <c r="T183" s="231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232" t="s">
        <v>209</v>
      </c>
      <c r="AT183" s="232" t="s">
        <v>118</v>
      </c>
      <c r="AU183" s="232" t="s">
        <v>123</v>
      </c>
      <c r="AY183" s="16" t="s">
        <v>116</v>
      </c>
      <c r="BE183" s="233">
        <f>IF(N183="základná",J183,0)</f>
        <v>0</v>
      </c>
      <c r="BF183" s="233">
        <f>IF(N183="znížená",J183,0)</f>
        <v>0</v>
      </c>
      <c r="BG183" s="233">
        <f>IF(N183="zákl. prenesená",J183,0)</f>
        <v>0</v>
      </c>
      <c r="BH183" s="233">
        <f>IF(N183="zníž. prenesená",J183,0)</f>
        <v>0</v>
      </c>
      <c r="BI183" s="233">
        <f>IF(N183="nulová",J183,0)</f>
        <v>0</v>
      </c>
      <c r="BJ183" s="16" t="s">
        <v>123</v>
      </c>
      <c r="BK183" s="233">
        <f>ROUND(I183*H183,2)</f>
        <v>0</v>
      </c>
      <c r="BL183" s="16" t="s">
        <v>209</v>
      </c>
      <c r="BM183" s="232" t="s">
        <v>298</v>
      </c>
    </row>
    <row r="184" s="13" customFormat="1">
      <c r="A184" s="13"/>
      <c r="B184" s="234"/>
      <c r="C184" s="235"/>
      <c r="D184" s="236" t="s">
        <v>125</v>
      </c>
      <c r="E184" s="237" t="s">
        <v>1</v>
      </c>
      <c r="F184" s="238" t="s">
        <v>299</v>
      </c>
      <c r="G184" s="235"/>
      <c r="H184" s="239">
        <v>14.5</v>
      </c>
      <c r="I184" s="240"/>
      <c r="J184" s="235"/>
      <c r="K184" s="235"/>
      <c r="L184" s="241"/>
      <c r="M184" s="242"/>
      <c r="N184" s="243"/>
      <c r="O184" s="243"/>
      <c r="P184" s="243"/>
      <c r="Q184" s="243"/>
      <c r="R184" s="243"/>
      <c r="S184" s="243"/>
      <c r="T184" s="244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5" t="s">
        <v>125</v>
      </c>
      <c r="AU184" s="245" t="s">
        <v>123</v>
      </c>
      <c r="AV184" s="13" t="s">
        <v>123</v>
      </c>
      <c r="AW184" s="13" t="s">
        <v>31</v>
      </c>
      <c r="AX184" s="13" t="s">
        <v>83</v>
      </c>
      <c r="AY184" s="245" t="s">
        <v>116</v>
      </c>
    </row>
    <row r="185" s="2" customFormat="1" ht="24.15" customHeight="1">
      <c r="A185" s="37"/>
      <c r="B185" s="38"/>
      <c r="C185" s="220" t="s">
        <v>300</v>
      </c>
      <c r="D185" s="220" t="s">
        <v>118</v>
      </c>
      <c r="E185" s="221" t="s">
        <v>301</v>
      </c>
      <c r="F185" s="222" t="s">
        <v>302</v>
      </c>
      <c r="G185" s="223" t="s">
        <v>187</v>
      </c>
      <c r="H185" s="224">
        <v>11</v>
      </c>
      <c r="I185" s="225"/>
      <c r="J185" s="226">
        <f>ROUND(I185*H185,2)</f>
        <v>0</v>
      </c>
      <c r="K185" s="227"/>
      <c r="L185" s="43"/>
      <c r="M185" s="228" t="s">
        <v>1</v>
      </c>
      <c r="N185" s="229" t="s">
        <v>41</v>
      </c>
      <c r="O185" s="91"/>
      <c r="P185" s="230">
        <f>O185*H185</f>
        <v>0</v>
      </c>
      <c r="Q185" s="230">
        <v>0.00059000000000000003</v>
      </c>
      <c r="R185" s="230">
        <f>Q185*H185</f>
        <v>0.0064900000000000001</v>
      </c>
      <c r="S185" s="230">
        <v>0</v>
      </c>
      <c r="T185" s="231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232" t="s">
        <v>209</v>
      </c>
      <c r="AT185" s="232" t="s">
        <v>118</v>
      </c>
      <c r="AU185" s="232" t="s">
        <v>123</v>
      </c>
      <c r="AY185" s="16" t="s">
        <v>116</v>
      </c>
      <c r="BE185" s="233">
        <f>IF(N185="základná",J185,0)</f>
        <v>0</v>
      </c>
      <c r="BF185" s="233">
        <f>IF(N185="znížená",J185,0)</f>
        <v>0</v>
      </c>
      <c r="BG185" s="233">
        <f>IF(N185="zákl. prenesená",J185,0)</f>
        <v>0</v>
      </c>
      <c r="BH185" s="233">
        <f>IF(N185="zníž. prenesená",J185,0)</f>
        <v>0</v>
      </c>
      <c r="BI185" s="233">
        <f>IF(N185="nulová",J185,0)</f>
        <v>0</v>
      </c>
      <c r="BJ185" s="16" t="s">
        <v>123</v>
      </c>
      <c r="BK185" s="233">
        <f>ROUND(I185*H185,2)</f>
        <v>0</v>
      </c>
      <c r="BL185" s="16" t="s">
        <v>209</v>
      </c>
      <c r="BM185" s="232" t="s">
        <v>303</v>
      </c>
    </row>
    <row r="186" s="2" customFormat="1" ht="24.15" customHeight="1">
      <c r="A186" s="37"/>
      <c r="B186" s="38"/>
      <c r="C186" s="220" t="s">
        <v>304</v>
      </c>
      <c r="D186" s="220" t="s">
        <v>118</v>
      </c>
      <c r="E186" s="221" t="s">
        <v>305</v>
      </c>
      <c r="F186" s="222" t="s">
        <v>306</v>
      </c>
      <c r="G186" s="223" t="s">
        <v>196</v>
      </c>
      <c r="H186" s="224">
        <v>11</v>
      </c>
      <c r="I186" s="225"/>
      <c r="J186" s="226">
        <f>ROUND(I186*H186,2)</f>
        <v>0</v>
      </c>
      <c r="K186" s="227"/>
      <c r="L186" s="43"/>
      <c r="M186" s="228" t="s">
        <v>1</v>
      </c>
      <c r="N186" s="229" t="s">
        <v>41</v>
      </c>
      <c r="O186" s="91"/>
      <c r="P186" s="230">
        <f>O186*H186</f>
        <v>0</v>
      </c>
      <c r="Q186" s="230">
        <v>0</v>
      </c>
      <c r="R186" s="230">
        <f>Q186*H186</f>
        <v>0</v>
      </c>
      <c r="S186" s="230">
        <v>0</v>
      </c>
      <c r="T186" s="231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232" t="s">
        <v>209</v>
      </c>
      <c r="AT186" s="232" t="s">
        <v>118</v>
      </c>
      <c r="AU186" s="232" t="s">
        <v>123</v>
      </c>
      <c r="AY186" s="16" t="s">
        <v>116</v>
      </c>
      <c r="BE186" s="233">
        <f>IF(N186="základná",J186,0)</f>
        <v>0</v>
      </c>
      <c r="BF186" s="233">
        <f>IF(N186="znížená",J186,0)</f>
        <v>0</v>
      </c>
      <c r="BG186" s="233">
        <f>IF(N186="zákl. prenesená",J186,0)</f>
        <v>0</v>
      </c>
      <c r="BH186" s="233">
        <f>IF(N186="zníž. prenesená",J186,0)</f>
        <v>0</v>
      </c>
      <c r="BI186" s="233">
        <f>IF(N186="nulová",J186,0)</f>
        <v>0</v>
      </c>
      <c r="BJ186" s="16" t="s">
        <v>123</v>
      </c>
      <c r="BK186" s="233">
        <f>ROUND(I186*H186,2)</f>
        <v>0</v>
      </c>
      <c r="BL186" s="16" t="s">
        <v>209</v>
      </c>
      <c r="BM186" s="232" t="s">
        <v>307</v>
      </c>
    </row>
    <row r="187" s="2" customFormat="1" ht="33" customHeight="1">
      <c r="A187" s="37"/>
      <c r="B187" s="38"/>
      <c r="C187" s="220" t="s">
        <v>308</v>
      </c>
      <c r="D187" s="220" t="s">
        <v>118</v>
      </c>
      <c r="E187" s="221" t="s">
        <v>309</v>
      </c>
      <c r="F187" s="222" t="s">
        <v>310</v>
      </c>
      <c r="G187" s="223" t="s">
        <v>196</v>
      </c>
      <c r="H187" s="224">
        <v>2</v>
      </c>
      <c r="I187" s="225"/>
      <c r="J187" s="226">
        <f>ROUND(I187*H187,2)</f>
        <v>0</v>
      </c>
      <c r="K187" s="227"/>
      <c r="L187" s="43"/>
      <c r="M187" s="228" t="s">
        <v>1</v>
      </c>
      <c r="N187" s="229" t="s">
        <v>41</v>
      </c>
      <c r="O187" s="91"/>
      <c r="P187" s="230">
        <f>O187*H187</f>
        <v>0</v>
      </c>
      <c r="Q187" s="230">
        <v>0.00010000000000000001</v>
      </c>
      <c r="R187" s="230">
        <f>Q187*H187</f>
        <v>0.00020000000000000001</v>
      </c>
      <c r="S187" s="230">
        <v>0</v>
      </c>
      <c r="T187" s="231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232" t="s">
        <v>209</v>
      </c>
      <c r="AT187" s="232" t="s">
        <v>118</v>
      </c>
      <c r="AU187" s="232" t="s">
        <v>123</v>
      </c>
      <c r="AY187" s="16" t="s">
        <v>116</v>
      </c>
      <c r="BE187" s="233">
        <f>IF(N187="základná",J187,0)</f>
        <v>0</v>
      </c>
      <c r="BF187" s="233">
        <f>IF(N187="znížená",J187,0)</f>
        <v>0</v>
      </c>
      <c r="BG187" s="233">
        <f>IF(N187="zákl. prenesená",J187,0)</f>
        <v>0</v>
      </c>
      <c r="BH187" s="233">
        <f>IF(N187="zníž. prenesená",J187,0)</f>
        <v>0</v>
      </c>
      <c r="BI187" s="233">
        <f>IF(N187="nulová",J187,0)</f>
        <v>0</v>
      </c>
      <c r="BJ187" s="16" t="s">
        <v>123</v>
      </c>
      <c r="BK187" s="233">
        <f>ROUND(I187*H187,2)</f>
        <v>0</v>
      </c>
      <c r="BL187" s="16" t="s">
        <v>209</v>
      </c>
      <c r="BM187" s="232" t="s">
        <v>311</v>
      </c>
    </row>
    <row r="188" s="2" customFormat="1" ht="33" customHeight="1">
      <c r="A188" s="37"/>
      <c r="B188" s="38"/>
      <c r="C188" s="246" t="s">
        <v>312</v>
      </c>
      <c r="D188" s="246" t="s">
        <v>149</v>
      </c>
      <c r="E188" s="247" t="s">
        <v>313</v>
      </c>
      <c r="F188" s="248" t="s">
        <v>314</v>
      </c>
      <c r="G188" s="249" t="s">
        <v>196</v>
      </c>
      <c r="H188" s="250">
        <v>2</v>
      </c>
      <c r="I188" s="251"/>
      <c r="J188" s="252">
        <f>ROUND(I188*H188,2)</f>
        <v>0</v>
      </c>
      <c r="K188" s="253"/>
      <c r="L188" s="254"/>
      <c r="M188" s="255" t="s">
        <v>1</v>
      </c>
      <c r="N188" s="256" t="s">
        <v>41</v>
      </c>
      <c r="O188" s="91"/>
      <c r="P188" s="230">
        <f>O188*H188</f>
        <v>0</v>
      </c>
      <c r="Q188" s="230">
        <v>0.0023999999999999998</v>
      </c>
      <c r="R188" s="230">
        <f>Q188*H188</f>
        <v>0.0047999999999999996</v>
      </c>
      <c r="S188" s="230">
        <v>0</v>
      </c>
      <c r="T188" s="231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232" t="s">
        <v>273</v>
      </c>
      <c r="AT188" s="232" t="s">
        <v>149</v>
      </c>
      <c r="AU188" s="232" t="s">
        <v>123</v>
      </c>
      <c r="AY188" s="16" t="s">
        <v>116</v>
      </c>
      <c r="BE188" s="233">
        <f>IF(N188="základná",J188,0)</f>
        <v>0</v>
      </c>
      <c r="BF188" s="233">
        <f>IF(N188="znížená",J188,0)</f>
        <v>0</v>
      </c>
      <c r="BG188" s="233">
        <f>IF(N188="zákl. prenesená",J188,0)</f>
        <v>0</v>
      </c>
      <c r="BH188" s="233">
        <f>IF(N188="zníž. prenesená",J188,0)</f>
        <v>0</v>
      </c>
      <c r="BI188" s="233">
        <f>IF(N188="nulová",J188,0)</f>
        <v>0</v>
      </c>
      <c r="BJ188" s="16" t="s">
        <v>123</v>
      </c>
      <c r="BK188" s="233">
        <f>ROUND(I188*H188,2)</f>
        <v>0</v>
      </c>
      <c r="BL188" s="16" t="s">
        <v>209</v>
      </c>
      <c r="BM188" s="232" t="s">
        <v>315</v>
      </c>
    </row>
    <row r="189" s="2" customFormat="1" ht="24.15" customHeight="1">
      <c r="A189" s="37"/>
      <c r="B189" s="38"/>
      <c r="C189" s="220" t="s">
        <v>316</v>
      </c>
      <c r="D189" s="220" t="s">
        <v>118</v>
      </c>
      <c r="E189" s="221" t="s">
        <v>317</v>
      </c>
      <c r="F189" s="222" t="s">
        <v>318</v>
      </c>
      <c r="G189" s="223" t="s">
        <v>196</v>
      </c>
      <c r="H189" s="224">
        <v>1</v>
      </c>
      <c r="I189" s="225"/>
      <c r="J189" s="226">
        <f>ROUND(I189*H189,2)</f>
        <v>0</v>
      </c>
      <c r="K189" s="227"/>
      <c r="L189" s="43"/>
      <c r="M189" s="228" t="s">
        <v>1</v>
      </c>
      <c r="N189" s="229" t="s">
        <v>41</v>
      </c>
      <c r="O189" s="91"/>
      <c r="P189" s="230">
        <f>O189*H189</f>
        <v>0</v>
      </c>
      <c r="Q189" s="230">
        <v>0.00116</v>
      </c>
      <c r="R189" s="230">
        <f>Q189*H189</f>
        <v>0.00116</v>
      </c>
      <c r="S189" s="230">
        <v>0</v>
      </c>
      <c r="T189" s="231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232" t="s">
        <v>209</v>
      </c>
      <c r="AT189" s="232" t="s">
        <v>118</v>
      </c>
      <c r="AU189" s="232" t="s">
        <v>123</v>
      </c>
      <c r="AY189" s="16" t="s">
        <v>116</v>
      </c>
      <c r="BE189" s="233">
        <f>IF(N189="základná",J189,0)</f>
        <v>0</v>
      </c>
      <c r="BF189" s="233">
        <f>IF(N189="znížená",J189,0)</f>
        <v>0</v>
      </c>
      <c r="BG189" s="233">
        <f>IF(N189="zákl. prenesená",J189,0)</f>
        <v>0</v>
      </c>
      <c r="BH189" s="233">
        <f>IF(N189="zníž. prenesená",J189,0)</f>
        <v>0</v>
      </c>
      <c r="BI189" s="233">
        <f>IF(N189="nulová",J189,0)</f>
        <v>0</v>
      </c>
      <c r="BJ189" s="16" t="s">
        <v>123</v>
      </c>
      <c r="BK189" s="233">
        <f>ROUND(I189*H189,2)</f>
        <v>0</v>
      </c>
      <c r="BL189" s="16" t="s">
        <v>209</v>
      </c>
      <c r="BM189" s="232" t="s">
        <v>319</v>
      </c>
    </row>
    <row r="190" s="2" customFormat="1" ht="24.15" customHeight="1">
      <c r="A190" s="37"/>
      <c r="B190" s="38"/>
      <c r="C190" s="246" t="s">
        <v>320</v>
      </c>
      <c r="D190" s="246" t="s">
        <v>149</v>
      </c>
      <c r="E190" s="247" t="s">
        <v>321</v>
      </c>
      <c r="F190" s="248" t="s">
        <v>322</v>
      </c>
      <c r="G190" s="249" t="s">
        <v>196</v>
      </c>
      <c r="H190" s="250">
        <v>1</v>
      </c>
      <c r="I190" s="251"/>
      <c r="J190" s="252">
        <f>ROUND(I190*H190,2)</f>
        <v>0</v>
      </c>
      <c r="K190" s="253"/>
      <c r="L190" s="254"/>
      <c r="M190" s="255" t="s">
        <v>1</v>
      </c>
      <c r="N190" s="256" t="s">
        <v>41</v>
      </c>
      <c r="O190" s="91"/>
      <c r="P190" s="230">
        <f>O190*H190</f>
        <v>0</v>
      </c>
      <c r="Q190" s="230">
        <v>0.0029399999999999999</v>
      </c>
      <c r="R190" s="230">
        <f>Q190*H190</f>
        <v>0.0029399999999999999</v>
      </c>
      <c r="S190" s="230">
        <v>0</v>
      </c>
      <c r="T190" s="231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232" t="s">
        <v>273</v>
      </c>
      <c r="AT190" s="232" t="s">
        <v>149</v>
      </c>
      <c r="AU190" s="232" t="s">
        <v>123</v>
      </c>
      <c r="AY190" s="16" t="s">
        <v>116</v>
      </c>
      <c r="BE190" s="233">
        <f>IF(N190="základná",J190,0)</f>
        <v>0</v>
      </c>
      <c r="BF190" s="233">
        <f>IF(N190="znížená",J190,0)</f>
        <v>0</v>
      </c>
      <c r="BG190" s="233">
        <f>IF(N190="zákl. prenesená",J190,0)</f>
        <v>0</v>
      </c>
      <c r="BH190" s="233">
        <f>IF(N190="zníž. prenesená",J190,0)</f>
        <v>0</v>
      </c>
      <c r="BI190" s="233">
        <f>IF(N190="nulová",J190,0)</f>
        <v>0</v>
      </c>
      <c r="BJ190" s="16" t="s">
        <v>123</v>
      </c>
      <c r="BK190" s="233">
        <f>ROUND(I190*H190,2)</f>
        <v>0</v>
      </c>
      <c r="BL190" s="16" t="s">
        <v>209</v>
      </c>
      <c r="BM190" s="232" t="s">
        <v>323</v>
      </c>
    </row>
    <row r="191" s="2" customFormat="1" ht="24.15" customHeight="1">
      <c r="A191" s="37"/>
      <c r="B191" s="38"/>
      <c r="C191" s="220" t="s">
        <v>324</v>
      </c>
      <c r="D191" s="220" t="s">
        <v>118</v>
      </c>
      <c r="E191" s="221" t="s">
        <v>325</v>
      </c>
      <c r="F191" s="222" t="s">
        <v>326</v>
      </c>
      <c r="G191" s="223" t="s">
        <v>196</v>
      </c>
      <c r="H191" s="224">
        <v>6</v>
      </c>
      <c r="I191" s="225"/>
      <c r="J191" s="226">
        <f>ROUND(I191*H191,2)</f>
        <v>0</v>
      </c>
      <c r="K191" s="227"/>
      <c r="L191" s="43"/>
      <c r="M191" s="228" t="s">
        <v>1</v>
      </c>
      <c r="N191" s="229" t="s">
        <v>41</v>
      </c>
      <c r="O191" s="91"/>
      <c r="P191" s="230">
        <f>O191*H191</f>
        <v>0</v>
      </c>
      <c r="Q191" s="230">
        <v>0.00114</v>
      </c>
      <c r="R191" s="230">
        <f>Q191*H191</f>
        <v>0.0068399999999999997</v>
      </c>
      <c r="S191" s="230">
        <v>0</v>
      </c>
      <c r="T191" s="231">
        <f>S191*H191</f>
        <v>0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232" t="s">
        <v>209</v>
      </c>
      <c r="AT191" s="232" t="s">
        <v>118</v>
      </c>
      <c r="AU191" s="232" t="s">
        <v>123</v>
      </c>
      <c r="AY191" s="16" t="s">
        <v>116</v>
      </c>
      <c r="BE191" s="233">
        <f>IF(N191="základná",J191,0)</f>
        <v>0</v>
      </c>
      <c r="BF191" s="233">
        <f>IF(N191="znížená",J191,0)</f>
        <v>0</v>
      </c>
      <c r="BG191" s="233">
        <f>IF(N191="zákl. prenesená",J191,0)</f>
        <v>0</v>
      </c>
      <c r="BH191" s="233">
        <f>IF(N191="zníž. prenesená",J191,0)</f>
        <v>0</v>
      </c>
      <c r="BI191" s="233">
        <f>IF(N191="nulová",J191,0)</f>
        <v>0</v>
      </c>
      <c r="BJ191" s="16" t="s">
        <v>123</v>
      </c>
      <c r="BK191" s="233">
        <f>ROUND(I191*H191,2)</f>
        <v>0</v>
      </c>
      <c r="BL191" s="16" t="s">
        <v>209</v>
      </c>
      <c r="BM191" s="232" t="s">
        <v>327</v>
      </c>
    </row>
    <row r="192" s="2" customFormat="1" ht="16.5" customHeight="1">
      <c r="A192" s="37"/>
      <c r="B192" s="38"/>
      <c r="C192" s="220" t="s">
        <v>328</v>
      </c>
      <c r="D192" s="220" t="s">
        <v>118</v>
      </c>
      <c r="E192" s="221" t="s">
        <v>329</v>
      </c>
      <c r="F192" s="222" t="s">
        <v>330</v>
      </c>
      <c r="G192" s="223" t="s">
        <v>196</v>
      </c>
      <c r="H192" s="224">
        <v>1</v>
      </c>
      <c r="I192" s="225"/>
      <c r="J192" s="226">
        <f>ROUND(I192*H192,2)</f>
        <v>0</v>
      </c>
      <c r="K192" s="227"/>
      <c r="L192" s="43"/>
      <c r="M192" s="228" t="s">
        <v>1</v>
      </c>
      <c r="N192" s="229" t="s">
        <v>41</v>
      </c>
      <c r="O192" s="91"/>
      <c r="P192" s="230">
        <f>O192*H192</f>
        <v>0</v>
      </c>
      <c r="Q192" s="230">
        <v>0.00064000000000000005</v>
      </c>
      <c r="R192" s="230">
        <f>Q192*H192</f>
        <v>0.00064000000000000005</v>
      </c>
      <c r="S192" s="230">
        <v>0</v>
      </c>
      <c r="T192" s="231">
        <f>S192*H192</f>
        <v>0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232" t="s">
        <v>209</v>
      </c>
      <c r="AT192" s="232" t="s">
        <v>118</v>
      </c>
      <c r="AU192" s="232" t="s">
        <v>123</v>
      </c>
      <c r="AY192" s="16" t="s">
        <v>116</v>
      </c>
      <c r="BE192" s="233">
        <f>IF(N192="základná",J192,0)</f>
        <v>0</v>
      </c>
      <c r="BF192" s="233">
        <f>IF(N192="znížená",J192,0)</f>
        <v>0</v>
      </c>
      <c r="BG192" s="233">
        <f>IF(N192="zákl. prenesená",J192,0)</f>
        <v>0</v>
      </c>
      <c r="BH192" s="233">
        <f>IF(N192="zníž. prenesená",J192,0)</f>
        <v>0</v>
      </c>
      <c r="BI192" s="233">
        <f>IF(N192="nulová",J192,0)</f>
        <v>0</v>
      </c>
      <c r="BJ192" s="16" t="s">
        <v>123</v>
      </c>
      <c r="BK192" s="233">
        <f>ROUND(I192*H192,2)</f>
        <v>0</v>
      </c>
      <c r="BL192" s="16" t="s">
        <v>209</v>
      </c>
      <c r="BM192" s="232" t="s">
        <v>331</v>
      </c>
    </row>
    <row r="193" s="2" customFormat="1" ht="24.15" customHeight="1">
      <c r="A193" s="37"/>
      <c r="B193" s="38"/>
      <c r="C193" s="220" t="s">
        <v>332</v>
      </c>
      <c r="D193" s="220" t="s">
        <v>118</v>
      </c>
      <c r="E193" s="221" t="s">
        <v>333</v>
      </c>
      <c r="F193" s="222" t="s">
        <v>334</v>
      </c>
      <c r="G193" s="223" t="s">
        <v>187</v>
      </c>
      <c r="H193" s="224">
        <v>27</v>
      </c>
      <c r="I193" s="225"/>
      <c r="J193" s="226">
        <f>ROUND(I193*H193,2)</f>
        <v>0</v>
      </c>
      <c r="K193" s="227"/>
      <c r="L193" s="43"/>
      <c r="M193" s="228" t="s">
        <v>1</v>
      </c>
      <c r="N193" s="229" t="s">
        <v>41</v>
      </c>
      <c r="O193" s="91"/>
      <c r="P193" s="230">
        <f>O193*H193</f>
        <v>0</v>
      </c>
      <c r="Q193" s="230">
        <v>0</v>
      </c>
      <c r="R193" s="230">
        <f>Q193*H193</f>
        <v>0</v>
      </c>
      <c r="S193" s="230">
        <v>0</v>
      </c>
      <c r="T193" s="231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232" t="s">
        <v>209</v>
      </c>
      <c r="AT193" s="232" t="s">
        <v>118</v>
      </c>
      <c r="AU193" s="232" t="s">
        <v>123</v>
      </c>
      <c r="AY193" s="16" t="s">
        <v>116</v>
      </c>
      <c r="BE193" s="233">
        <f>IF(N193="základná",J193,0)</f>
        <v>0</v>
      </c>
      <c r="BF193" s="233">
        <f>IF(N193="znížená",J193,0)</f>
        <v>0</v>
      </c>
      <c r="BG193" s="233">
        <f>IF(N193="zákl. prenesená",J193,0)</f>
        <v>0</v>
      </c>
      <c r="BH193" s="233">
        <f>IF(N193="zníž. prenesená",J193,0)</f>
        <v>0</v>
      </c>
      <c r="BI193" s="233">
        <f>IF(N193="nulová",J193,0)</f>
        <v>0</v>
      </c>
      <c r="BJ193" s="16" t="s">
        <v>123</v>
      </c>
      <c r="BK193" s="233">
        <f>ROUND(I193*H193,2)</f>
        <v>0</v>
      </c>
      <c r="BL193" s="16" t="s">
        <v>209</v>
      </c>
      <c r="BM193" s="232" t="s">
        <v>335</v>
      </c>
    </row>
    <row r="194" s="13" customFormat="1">
      <c r="A194" s="13"/>
      <c r="B194" s="234"/>
      <c r="C194" s="235"/>
      <c r="D194" s="236" t="s">
        <v>125</v>
      </c>
      <c r="E194" s="237" t="s">
        <v>1</v>
      </c>
      <c r="F194" s="238" t="s">
        <v>253</v>
      </c>
      <c r="G194" s="235"/>
      <c r="H194" s="239">
        <v>27</v>
      </c>
      <c r="I194" s="240"/>
      <c r="J194" s="235"/>
      <c r="K194" s="235"/>
      <c r="L194" s="241"/>
      <c r="M194" s="242"/>
      <c r="N194" s="243"/>
      <c r="O194" s="243"/>
      <c r="P194" s="243"/>
      <c r="Q194" s="243"/>
      <c r="R194" s="243"/>
      <c r="S194" s="243"/>
      <c r="T194" s="244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5" t="s">
        <v>125</v>
      </c>
      <c r="AU194" s="245" t="s">
        <v>123</v>
      </c>
      <c r="AV194" s="13" t="s">
        <v>123</v>
      </c>
      <c r="AW194" s="13" t="s">
        <v>31</v>
      </c>
      <c r="AX194" s="13" t="s">
        <v>83</v>
      </c>
      <c r="AY194" s="245" t="s">
        <v>116</v>
      </c>
    </row>
    <row r="195" s="2" customFormat="1" ht="24.15" customHeight="1">
      <c r="A195" s="37"/>
      <c r="B195" s="38"/>
      <c r="C195" s="220" t="s">
        <v>336</v>
      </c>
      <c r="D195" s="220" t="s">
        <v>118</v>
      </c>
      <c r="E195" s="221" t="s">
        <v>337</v>
      </c>
      <c r="F195" s="222" t="s">
        <v>338</v>
      </c>
      <c r="G195" s="223" t="s">
        <v>152</v>
      </c>
      <c r="H195" s="224">
        <v>0.045999999999999999</v>
      </c>
      <c r="I195" s="225"/>
      <c r="J195" s="226">
        <f>ROUND(I195*H195,2)</f>
        <v>0</v>
      </c>
      <c r="K195" s="227"/>
      <c r="L195" s="43"/>
      <c r="M195" s="228" t="s">
        <v>1</v>
      </c>
      <c r="N195" s="229" t="s">
        <v>41</v>
      </c>
      <c r="O195" s="91"/>
      <c r="P195" s="230">
        <f>O195*H195</f>
        <v>0</v>
      </c>
      <c r="Q195" s="230">
        <v>0</v>
      </c>
      <c r="R195" s="230">
        <f>Q195*H195</f>
        <v>0</v>
      </c>
      <c r="S195" s="230">
        <v>0</v>
      </c>
      <c r="T195" s="231">
        <f>S195*H195</f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232" t="s">
        <v>209</v>
      </c>
      <c r="AT195" s="232" t="s">
        <v>118</v>
      </c>
      <c r="AU195" s="232" t="s">
        <v>123</v>
      </c>
      <c r="AY195" s="16" t="s">
        <v>116</v>
      </c>
      <c r="BE195" s="233">
        <f>IF(N195="základná",J195,0)</f>
        <v>0</v>
      </c>
      <c r="BF195" s="233">
        <f>IF(N195="znížená",J195,0)</f>
        <v>0</v>
      </c>
      <c r="BG195" s="233">
        <f>IF(N195="zákl. prenesená",J195,0)</f>
        <v>0</v>
      </c>
      <c r="BH195" s="233">
        <f>IF(N195="zníž. prenesená",J195,0)</f>
        <v>0</v>
      </c>
      <c r="BI195" s="233">
        <f>IF(N195="nulová",J195,0)</f>
        <v>0</v>
      </c>
      <c r="BJ195" s="16" t="s">
        <v>123</v>
      </c>
      <c r="BK195" s="233">
        <f>ROUND(I195*H195,2)</f>
        <v>0</v>
      </c>
      <c r="BL195" s="16" t="s">
        <v>209</v>
      </c>
      <c r="BM195" s="232" t="s">
        <v>339</v>
      </c>
    </row>
    <row r="196" s="12" customFormat="1" ht="22.8" customHeight="1">
      <c r="A196" s="12"/>
      <c r="B196" s="204"/>
      <c r="C196" s="205"/>
      <c r="D196" s="206" t="s">
        <v>74</v>
      </c>
      <c r="E196" s="218" t="s">
        <v>340</v>
      </c>
      <c r="F196" s="218" t="s">
        <v>341</v>
      </c>
      <c r="G196" s="205"/>
      <c r="H196" s="205"/>
      <c r="I196" s="208"/>
      <c r="J196" s="219">
        <f>BK196</f>
        <v>0</v>
      </c>
      <c r="K196" s="205"/>
      <c r="L196" s="210"/>
      <c r="M196" s="211"/>
      <c r="N196" s="212"/>
      <c r="O196" s="212"/>
      <c r="P196" s="213">
        <f>SUM(P197:P211)</f>
        <v>0</v>
      </c>
      <c r="Q196" s="212"/>
      <c r="R196" s="213">
        <f>SUM(R197:R211)</f>
        <v>0.082370000000000013</v>
      </c>
      <c r="S196" s="212"/>
      <c r="T196" s="214">
        <f>SUM(T197:T211)</f>
        <v>0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R196" s="215" t="s">
        <v>123</v>
      </c>
      <c r="AT196" s="216" t="s">
        <v>74</v>
      </c>
      <c r="AU196" s="216" t="s">
        <v>83</v>
      </c>
      <c r="AY196" s="215" t="s">
        <v>116</v>
      </c>
      <c r="BK196" s="217">
        <f>SUM(BK197:BK211)</f>
        <v>0</v>
      </c>
    </row>
    <row r="197" s="2" customFormat="1" ht="24.15" customHeight="1">
      <c r="A197" s="37"/>
      <c r="B197" s="38"/>
      <c r="C197" s="220" t="s">
        <v>342</v>
      </c>
      <c r="D197" s="220" t="s">
        <v>118</v>
      </c>
      <c r="E197" s="221" t="s">
        <v>343</v>
      </c>
      <c r="F197" s="222" t="s">
        <v>344</v>
      </c>
      <c r="G197" s="223" t="s">
        <v>187</v>
      </c>
      <c r="H197" s="224">
        <v>36</v>
      </c>
      <c r="I197" s="225"/>
      <c r="J197" s="226">
        <f>ROUND(I197*H197,2)</f>
        <v>0</v>
      </c>
      <c r="K197" s="227"/>
      <c r="L197" s="43"/>
      <c r="M197" s="228" t="s">
        <v>1</v>
      </c>
      <c r="N197" s="229" t="s">
        <v>41</v>
      </c>
      <c r="O197" s="91"/>
      <c r="P197" s="230">
        <f>O197*H197</f>
        <v>0</v>
      </c>
      <c r="Q197" s="230">
        <v>0.00042999999999999999</v>
      </c>
      <c r="R197" s="230">
        <f>Q197*H197</f>
        <v>0.015479999999999999</v>
      </c>
      <c r="S197" s="230">
        <v>0</v>
      </c>
      <c r="T197" s="231">
        <f>S197*H197</f>
        <v>0</v>
      </c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R197" s="232" t="s">
        <v>209</v>
      </c>
      <c r="AT197" s="232" t="s">
        <v>118</v>
      </c>
      <c r="AU197" s="232" t="s">
        <v>123</v>
      </c>
      <c r="AY197" s="16" t="s">
        <v>116</v>
      </c>
      <c r="BE197" s="233">
        <f>IF(N197="základná",J197,0)</f>
        <v>0</v>
      </c>
      <c r="BF197" s="233">
        <f>IF(N197="znížená",J197,0)</f>
        <v>0</v>
      </c>
      <c r="BG197" s="233">
        <f>IF(N197="zákl. prenesená",J197,0)</f>
        <v>0</v>
      </c>
      <c r="BH197" s="233">
        <f>IF(N197="zníž. prenesená",J197,0)</f>
        <v>0</v>
      </c>
      <c r="BI197" s="233">
        <f>IF(N197="nulová",J197,0)</f>
        <v>0</v>
      </c>
      <c r="BJ197" s="16" t="s">
        <v>123</v>
      </c>
      <c r="BK197" s="233">
        <f>ROUND(I197*H197,2)</f>
        <v>0</v>
      </c>
      <c r="BL197" s="16" t="s">
        <v>209</v>
      </c>
      <c r="BM197" s="232" t="s">
        <v>345</v>
      </c>
    </row>
    <row r="198" s="13" customFormat="1">
      <c r="A198" s="13"/>
      <c r="B198" s="234"/>
      <c r="C198" s="235"/>
      <c r="D198" s="236" t="s">
        <v>125</v>
      </c>
      <c r="E198" s="237" t="s">
        <v>1</v>
      </c>
      <c r="F198" s="238" t="s">
        <v>346</v>
      </c>
      <c r="G198" s="235"/>
      <c r="H198" s="239">
        <v>36</v>
      </c>
      <c r="I198" s="240"/>
      <c r="J198" s="235"/>
      <c r="K198" s="235"/>
      <c r="L198" s="241"/>
      <c r="M198" s="242"/>
      <c r="N198" s="243"/>
      <c r="O198" s="243"/>
      <c r="P198" s="243"/>
      <c r="Q198" s="243"/>
      <c r="R198" s="243"/>
      <c r="S198" s="243"/>
      <c r="T198" s="244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5" t="s">
        <v>125</v>
      </c>
      <c r="AU198" s="245" t="s">
        <v>123</v>
      </c>
      <c r="AV198" s="13" t="s">
        <v>123</v>
      </c>
      <c r="AW198" s="13" t="s">
        <v>31</v>
      </c>
      <c r="AX198" s="13" t="s">
        <v>75</v>
      </c>
      <c r="AY198" s="245" t="s">
        <v>116</v>
      </c>
    </row>
    <row r="199" s="14" customFormat="1">
      <c r="A199" s="14"/>
      <c r="B199" s="257"/>
      <c r="C199" s="258"/>
      <c r="D199" s="236" t="s">
        <v>125</v>
      </c>
      <c r="E199" s="259" t="s">
        <v>1</v>
      </c>
      <c r="F199" s="260" t="s">
        <v>204</v>
      </c>
      <c r="G199" s="258"/>
      <c r="H199" s="261">
        <v>36</v>
      </c>
      <c r="I199" s="262"/>
      <c r="J199" s="258"/>
      <c r="K199" s="258"/>
      <c r="L199" s="263"/>
      <c r="M199" s="264"/>
      <c r="N199" s="265"/>
      <c r="O199" s="265"/>
      <c r="P199" s="265"/>
      <c r="Q199" s="265"/>
      <c r="R199" s="265"/>
      <c r="S199" s="265"/>
      <c r="T199" s="266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67" t="s">
        <v>125</v>
      </c>
      <c r="AU199" s="267" t="s">
        <v>123</v>
      </c>
      <c r="AV199" s="14" t="s">
        <v>122</v>
      </c>
      <c r="AW199" s="14" t="s">
        <v>31</v>
      </c>
      <c r="AX199" s="14" t="s">
        <v>83</v>
      </c>
      <c r="AY199" s="267" t="s">
        <v>116</v>
      </c>
    </row>
    <row r="200" s="2" customFormat="1" ht="16.5" customHeight="1">
      <c r="A200" s="37"/>
      <c r="B200" s="38"/>
      <c r="C200" s="220" t="s">
        <v>347</v>
      </c>
      <c r="D200" s="220" t="s">
        <v>118</v>
      </c>
      <c r="E200" s="221" t="s">
        <v>348</v>
      </c>
      <c r="F200" s="222" t="s">
        <v>349</v>
      </c>
      <c r="G200" s="223" t="s">
        <v>187</v>
      </c>
      <c r="H200" s="224">
        <v>36</v>
      </c>
      <c r="I200" s="225"/>
      <c r="J200" s="226">
        <f>ROUND(I200*H200,2)</f>
        <v>0</v>
      </c>
      <c r="K200" s="227"/>
      <c r="L200" s="43"/>
      <c r="M200" s="228" t="s">
        <v>1</v>
      </c>
      <c r="N200" s="229" t="s">
        <v>41</v>
      </c>
      <c r="O200" s="91"/>
      <c r="P200" s="230">
        <f>O200*H200</f>
        <v>0</v>
      </c>
      <c r="Q200" s="230">
        <v>0.00023000000000000001</v>
      </c>
      <c r="R200" s="230">
        <f>Q200*H200</f>
        <v>0.0082800000000000009</v>
      </c>
      <c r="S200" s="230">
        <v>0</v>
      </c>
      <c r="T200" s="231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232" t="s">
        <v>209</v>
      </c>
      <c r="AT200" s="232" t="s">
        <v>118</v>
      </c>
      <c r="AU200" s="232" t="s">
        <v>123</v>
      </c>
      <c r="AY200" s="16" t="s">
        <v>116</v>
      </c>
      <c r="BE200" s="233">
        <f>IF(N200="základná",J200,0)</f>
        <v>0</v>
      </c>
      <c r="BF200" s="233">
        <f>IF(N200="znížená",J200,0)</f>
        <v>0</v>
      </c>
      <c r="BG200" s="233">
        <f>IF(N200="zákl. prenesená",J200,0)</f>
        <v>0</v>
      </c>
      <c r="BH200" s="233">
        <f>IF(N200="zníž. prenesená",J200,0)</f>
        <v>0</v>
      </c>
      <c r="BI200" s="233">
        <f>IF(N200="nulová",J200,0)</f>
        <v>0</v>
      </c>
      <c r="BJ200" s="16" t="s">
        <v>123</v>
      </c>
      <c r="BK200" s="233">
        <f>ROUND(I200*H200,2)</f>
        <v>0</v>
      </c>
      <c r="BL200" s="16" t="s">
        <v>209</v>
      </c>
      <c r="BM200" s="232" t="s">
        <v>350</v>
      </c>
    </row>
    <row r="201" s="2" customFormat="1" ht="33" customHeight="1">
      <c r="A201" s="37"/>
      <c r="B201" s="38"/>
      <c r="C201" s="220" t="s">
        <v>351</v>
      </c>
      <c r="D201" s="220" t="s">
        <v>118</v>
      </c>
      <c r="E201" s="221" t="s">
        <v>352</v>
      </c>
      <c r="F201" s="222" t="s">
        <v>353</v>
      </c>
      <c r="G201" s="223" t="s">
        <v>196</v>
      </c>
      <c r="H201" s="224">
        <v>36</v>
      </c>
      <c r="I201" s="225"/>
      <c r="J201" s="226">
        <f>ROUND(I201*H201,2)</f>
        <v>0</v>
      </c>
      <c r="K201" s="227"/>
      <c r="L201" s="43"/>
      <c r="M201" s="228" t="s">
        <v>1</v>
      </c>
      <c r="N201" s="229" t="s">
        <v>41</v>
      </c>
      <c r="O201" s="91"/>
      <c r="P201" s="230">
        <f>O201*H201</f>
        <v>0</v>
      </c>
      <c r="Q201" s="230">
        <v>8.0000000000000007E-05</v>
      </c>
      <c r="R201" s="230">
        <f>Q201*H201</f>
        <v>0.0028800000000000002</v>
      </c>
      <c r="S201" s="230">
        <v>0</v>
      </c>
      <c r="T201" s="231">
        <f>S201*H201</f>
        <v>0</v>
      </c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R201" s="232" t="s">
        <v>209</v>
      </c>
      <c r="AT201" s="232" t="s">
        <v>118</v>
      </c>
      <c r="AU201" s="232" t="s">
        <v>123</v>
      </c>
      <c r="AY201" s="16" t="s">
        <v>116</v>
      </c>
      <c r="BE201" s="233">
        <f>IF(N201="základná",J201,0)</f>
        <v>0</v>
      </c>
      <c r="BF201" s="233">
        <f>IF(N201="znížená",J201,0)</f>
        <v>0</v>
      </c>
      <c r="BG201" s="233">
        <f>IF(N201="zákl. prenesená",J201,0)</f>
        <v>0</v>
      </c>
      <c r="BH201" s="233">
        <f>IF(N201="zníž. prenesená",J201,0)</f>
        <v>0</v>
      </c>
      <c r="BI201" s="233">
        <f>IF(N201="nulová",J201,0)</f>
        <v>0</v>
      </c>
      <c r="BJ201" s="16" t="s">
        <v>123</v>
      </c>
      <c r="BK201" s="233">
        <f>ROUND(I201*H201,2)</f>
        <v>0</v>
      </c>
      <c r="BL201" s="16" t="s">
        <v>209</v>
      </c>
      <c r="BM201" s="232" t="s">
        <v>354</v>
      </c>
    </row>
    <row r="202" s="2" customFormat="1" ht="16.5" customHeight="1">
      <c r="A202" s="37"/>
      <c r="B202" s="38"/>
      <c r="C202" s="220" t="s">
        <v>355</v>
      </c>
      <c r="D202" s="220" t="s">
        <v>118</v>
      </c>
      <c r="E202" s="221" t="s">
        <v>356</v>
      </c>
      <c r="F202" s="222" t="s">
        <v>357</v>
      </c>
      <c r="G202" s="223" t="s">
        <v>196</v>
      </c>
      <c r="H202" s="224">
        <v>10</v>
      </c>
      <c r="I202" s="225"/>
      <c r="J202" s="226">
        <f>ROUND(I202*H202,2)</f>
        <v>0</v>
      </c>
      <c r="K202" s="227"/>
      <c r="L202" s="43"/>
      <c r="M202" s="228" t="s">
        <v>1</v>
      </c>
      <c r="N202" s="229" t="s">
        <v>41</v>
      </c>
      <c r="O202" s="91"/>
      <c r="P202" s="230">
        <f>O202*H202</f>
        <v>0</v>
      </c>
      <c r="Q202" s="230">
        <v>0</v>
      </c>
      <c r="R202" s="230">
        <f>Q202*H202</f>
        <v>0</v>
      </c>
      <c r="S202" s="230">
        <v>0</v>
      </c>
      <c r="T202" s="231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232" t="s">
        <v>209</v>
      </c>
      <c r="AT202" s="232" t="s">
        <v>118</v>
      </c>
      <c r="AU202" s="232" t="s">
        <v>123</v>
      </c>
      <c r="AY202" s="16" t="s">
        <v>116</v>
      </c>
      <c r="BE202" s="233">
        <f>IF(N202="základná",J202,0)</f>
        <v>0</v>
      </c>
      <c r="BF202" s="233">
        <f>IF(N202="znížená",J202,0)</f>
        <v>0</v>
      </c>
      <c r="BG202" s="233">
        <f>IF(N202="zákl. prenesená",J202,0)</f>
        <v>0</v>
      </c>
      <c r="BH202" s="233">
        <f>IF(N202="zníž. prenesená",J202,0)</f>
        <v>0</v>
      </c>
      <c r="BI202" s="233">
        <f>IF(N202="nulová",J202,0)</f>
        <v>0</v>
      </c>
      <c r="BJ202" s="16" t="s">
        <v>123</v>
      </c>
      <c r="BK202" s="233">
        <f>ROUND(I202*H202,2)</f>
        <v>0</v>
      </c>
      <c r="BL202" s="16" t="s">
        <v>209</v>
      </c>
      <c r="BM202" s="232" t="s">
        <v>358</v>
      </c>
    </row>
    <row r="203" s="2" customFormat="1" ht="24.15" customHeight="1">
      <c r="A203" s="37"/>
      <c r="B203" s="38"/>
      <c r="C203" s="220" t="s">
        <v>359</v>
      </c>
      <c r="D203" s="220" t="s">
        <v>118</v>
      </c>
      <c r="E203" s="221" t="s">
        <v>360</v>
      </c>
      <c r="F203" s="222" t="s">
        <v>361</v>
      </c>
      <c r="G203" s="223" t="s">
        <v>196</v>
      </c>
      <c r="H203" s="224">
        <v>10</v>
      </c>
      <c r="I203" s="225"/>
      <c r="J203" s="226">
        <f>ROUND(I203*H203,2)</f>
        <v>0</v>
      </c>
      <c r="K203" s="227"/>
      <c r="L203" s="43"/>
      <c r="M203" s="228" t="s">
        <v>1</v>
      </c>
      <c r="N203" s="229" t="s">
        <v>41</v>
      </c>
      <c r="O203" s="91"/>
      <c r="P203" s="230">
        <f>O203*H203</f>
        <v>0</v>
      </c>
      <c r="Q203" s="230">
        <v>0.00022000000000000001</v>
      </c>
      <c r="R203" s="230">
        <f>Q203*H203</f>
        <v>0.0022000000000000001</v>
      </c>
      <c r="S203" s="230">
        <v>0</v>
      </c>
      <c r="T203" s="231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232" t="s">
        <v>209</v>
      </c>
      <c r="AT203" s="232" t="s">
        <v>118</v>
      </c>
      <c r="AU203" s="232" t="s">
        <v>123</v>
      </c>
      <c r="AY203" s="16" t="s">
        <v>116</v>
      </c>
      <c r="BE203" s="233">
        <f>IF(N203="základná",J203,0)</f>
        <v>0</v>
      </c>
      <c r="BF203" s="233">
        <f>IF(N203="znížená",J203,0)</f>
        <v>0</v>
      </c>
      <c r="BG203" s="233">
        <f>IF(N203="zákl. prenesená",J203,0)</f>
        <v>0</v>
      </c>
      <c r="BH203" s="233">
        <f>IF(N203="zníž. prenesená",J203,0)</f>
        <v>0</v>
      </c>
      <c r="BI203" s="233">
        <f>IF(N203="nulová",J203,0)</f>
        <v>0</v>
      </c>
      <c r="BJ203" s="16" t="s">
        <v>123</v>
      </c>
      <c r="BK203" s="233">
        <f>ROUND(I203*H203,2)</f>
        <v>0</v>
      </c>
      <c r="BL203" s="16" t="s">
        <v>209</v>
      </c>
      <c r="BM203" s="232" t="s">
        <v>362</v>
      </c>
    </row>
    <row r="204" s="2" customFormat="1" ht="16.5" customHeight="1">
      <c r="A204" s="37"/>
      <c r="B204" s="38"/>
      <c r="C204" s="246" t="s">
        <v>363</v>
      </c>
      <c r="D204" s="246" t="s">
        <v>149</v>
      </c>
      <c r="E204" s="247" t="s">
        <v>364</v>
      </c>
      <c r="F204" s="248" t="s">
        <v>365</v>
      </c>
      <c r="G204" s="249" t="s">
        <v>196</v>
      </c>
      <c r="H204" s="250">
        <v>10</v>
      </c>
      <c r="I204" s="251"/>
      <c r="J204" s="252">
        <f>ROUND(I204*H204,2)</f>
        <v>0</v>
      </c>
      <c r="K204" s="253"/>
      <c r="L204" s="254"/>
      <c r="M204" s="255" t="s">
        <v>1</v>
      </c>
      <c r="N204" s="256" t="s">
        <v>41</v>
      </c>
      <c r="O204" s="91"/>
      <c r="P204" s="230">
        <f>O204*H204</f>
        <v>0</v>
      </c>
      <c r="Q204" s="230">
        <v>0.00021000000000000001</v>
      </c>
      <c r="R204" s="230">
        <f>Q204*H204</f>
        <v>0.0021000000000000003</v>
      </c>
      <c r="S204" s="230">
        <v>0</v>
      </c>
      <c r="T204" s="231">
        <f>S204*H204</f>
        <v>0</v>
      </c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R204" s="232" t="s">
        <v>273</v>
      </c>
      <c r="AT204" s="232" t="s">
        <v>149</v>
      </c>
      <c r="AU204" s="232" t="s">
        <v>123</v>
      </c>
      <c r="AY204" s="16" t="s">
        <v>116</v>
      </c>
      <c r="BE204" s="233">
        <f>IF(N204="základná",J204,0)</f>
        <v>0</v>
      </c>
      <c r="BF204" s="233">
        <f>IF(N204="znížená",J204,0)</f>
        <v>0</v>
      </c>
      <c r="BG204" s="233">
        <f>IF(N204="zákl. prenesená",J204,0)</f>
        <v>0</v>
      </c>
      <c r="BH204" s="233">
        <f>IF(N204="zníž. prenesená",J204,0)</f>
        <v>0</v>
      </c>
      <c r="BI204" s="233">
        <f>IF(N204="nulová",J204,0)</f>
        <v>0</v>
      </c>
      <c r="BJ204" s="16" t="s">
        <v>123</v>
      </c>
      <c r="BK204" s="233">
        <f>ROUND(I204*H204,2)</f>
        <v>0</v>
      </c>
      <c r="BL204" s="16" t="s">
        <v>209</v>
      </c>
      <c r="BM204" s="232" t="s">
        <v>366</v>
      </c>
    </row>
    <row r="205" s="2" customFormat="1" ht="24.15" customHeight="1">
      <c r="A205" s="37"/>
      <c r="B205" s="38"/>
      <c r="C205" s="220" t="s">
        <v>367</v>
      </c>
      <c r="D205" s="220" t="s">
        <v>118</v>
      </c>
      <c r="E205" s="221" t="s">
        <v>368</v>
      </c>
      <c r="F205" s="222" t="s">
        <v>369</v>
      </c>
      <c r="G205" s="223" t="s">
        <v>196</v>
      </c>
      <c r="H205" s="224">
        <v>1</v>
      </c>
      <c r="I205" s="225"/>
      <c r="J205" s="226">
        <f>ROUND(I205*H205,2)</f>
        <v>0</v>
      </c>
      <c r="K205" s="227"/>
      <c r="L205" s="43"/>
      <c r="M205" s="228" t="s">
        <v>1</v>
      </c>
      <c r="N205" s="229" t="s">
        <v>41</v>
      </c>
      <c r="O205" s="91"/>
      <c r="P205" s="230">
        <f>O205*H205</f>
        <v>0</v>
      </c>
      <c r="Q205" s="230">
        <v>4.0000000000000003E-05</v>
      </c>
      <c r="R205" s="230">
        <f>Q205*H205</f>
        <v>4.0000000000000003E-05</v>
      </c>
      <c r="S205" s="230">
        <v>0</v>
      </c>
      <c r="T205" s="231">
        <f>S205*H205</f>
        <v>0</v>
      </c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R205" s="232" t="s">
        <v>209</v>
      </c>
      <c r="AT205" s="232" t="s">
        <v>118</v>
      </c>
      <c r="AU205" s="232" t="s">
        <v>123</v>
      </c>
      <c r="AY205" s="16" t="s">
        <v>116</v>
      </c>
      <c r="BE205" s="233">
        <f>IF(N205="základná",J205,0)</f>
        <v>0</v>
      </c>
      <c r="BF205" s="233">
        <f>IF(N205="znížená",J205,0)</f>
        <v>0</v>
      </c>
      <c r="BG205" s="233">
        <f>IF(N205="zákl. prenesená",J205,0)</f>
        <v>0</v>
      </c>
      <c r="BH205" s="233">
        <f>IF(N205="zníž. prenesená",J205,0)</f>
        <v>0</v>
      </c>
      <c r="BI205" s="233">
        <f>IF(N205="nulová",J205,0)</f>
        <v>0</v>
      </c>
      <c r="BJ205" s="16" t="s">
        <v>123</v>
      </c>
      <c r="BK205" s="233">
        <f>ROUND(I205*H205,2)</f>
        <v>0</v>
      </c>
      <c r="BL205" s="16" t="s">
        <v>209</v>
      </c>
      <c r="BM205" s="232" t="s">
        <v>370</v>
      </c>
    </row>
    <row r="206" s="2" customFormat="1" ht="24.15" customHeight="1">
      <c r="A206" s="37"/>
      <c r="B206" s="38"/>
      <c r="C206" s="246" t="s">
        <v>371</v>
      </c>
      <c r="D206" s="246" t="s">
        <v>149</v>
      </c>
      <c r="E206" s="247" t="s">
        <v>372</v>
      </c>
      <c r="F206" s="248" t="s">
        <v>373</v>
      </c>
      <c r="G206" s="249" t="s">
        <v>196</v>
      </c>
      <c r="H206" s="250">
        <v>1</v>
      </c>
      <c r="I206" s="251"/>
      <c r="J206" s="252">
        <f>ROUND(I206*H206,2)</f>
        <v>0</v>
      </c>
      <c r="K206" s="253"/>
      <c r="L206" s="254"/>
      <c r="M206" s="255" t="s">
        <v>1</v>
      </c>
      <c r="N206" s="256" t="s">
        <v>41</v>
      </c>
      <c r="O206" s="91"/>
      <c r="P206" s="230">
        <f>O206*H206</f>
        <v>0</v>
      </c>
      <c r="Q206" s="230">
        <v>0.016500000000000001</v>
      </c>
      <c r="R206" s="230">
        <f>Q206*H206</f>
        <v>0.016500000000000001</v>
      </c>
      <c r="S206" s="230">
        <v>0</v>
      </c>
      <c r="T206" s="231">
        <f>S206*H206</f>
        <v>0</v>
      </c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R206" s="232" t="s">
        <v>273</v>
      </c>
      <c r="AT206" s="232" t="s">
        <v>149</v>
      </c>
      <c r="AU206" s="232" t="s">
        <v>123</v>
      </c>
      <c r="AY206" s="16" t="s">
        <v>116</v>
      </c>
      <c r="BE206" s="233">
        <f>IF(N206="základná",J206,0)</f>
        <v>0</v>
      </c>
      <c r="BF206" s="233">
        <f>IF(N206="znížená",J206,0)</f>
        <v>0</v>
      </c>
      <c r="BG206" s="233">
        <f>IF(N206="zákl. prenesená",J206,0)</f>
        <v>0</v>
      </c>
      <c r="BH206" s="233">
        <f>IF(N206="zníž. prenesená",J206,0)</f>
        <v>0</v>
      </c>
      <c r="BI206" s="233">
        <f>IF(N206="nulová",J206,0)</f>
        <v>0</v>
      </c>
      <c r="BJ206" s="16" t="s">
        <v>123</v>
      </c>
      <c r="BK206" s="233">
        <f>ROUND(I206*H206,2)</f>
        <v>0</v>
      </c>
      <c r="BL206" s="16" t="s">
        <v>209</v>
      </c>
      <c r="BM206" s="232" t="s">
        <v>374</v>
      </c>
    </row>
    <row r="207" s="2" customFormat="1" ht="24.15" customHeight="1">
      <c r="A207" s="37"/>
      <c r="B207" s="38"/>
      <c r="C207" s="220" t="s">
        <v>375</v>
      </c>
      <c r="D207" s="220" t="s">
        <v>118</v>
      </c>
      <c r="E207" s="221" t="s">
        <v>376</v>
      </c>
      <c r="F207" s="222" t="s">
        <v>377</v>
      </c>
      <c r="G207" s="223" t="s">
        <v>196</v>
      </c>
      <c r="H207" s="224">
        <v>1</v>
      </c>
      <c r="I207" s="225"/>
      <c r="J207" s="226">
        <f>ROUND(I207*H207,2)</f>
        <v>0</v>
      </c>
      <c r="K207" s="227"/>
      <c r="L207" s="43"/>
      <c r="M207" s="228" t="s">
        <v>1</v>
      </c>
      <c r="N207" s="229" t="s">
        <v>41</v>
      </c>
      <c r="O207" s="91"/>
      <c r="P207" s="230">
        <f>O207*H207</f>
        <v>0</v>
      </c>
      <c r="Q207" s="230">
        <v>1.0000000000000001E-05</v>
      </c>
      <c r="R207" s="230">
        <f>Q207*H207</f>
        <v>1.0000000000000001E-05</v>
      </c>
      <c r="S207" s="230">
        <v>0</v>
      </c>
      <c r="T207" s="231">
        <f>S207*H207</f>
        <v>0</v>
      </c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R207" s="232" t="s">
        <v>209</v>
      </c>
      <c r="AT207" s="232" t="s">
        <v>118</v>
      </c>
      <c r="AU207" s="232" t="s">
        <v>123</v>
      </c>
      <c r="AY207" s="16" t="s">
        <v>116</v>
      </c>
      <c r="BE207" s="233">
        <f>IF(N207="základná",J207,0)</f>
        <v>0</v>
      </c>
      <c r="BF207" s="233">
        <f>IF(N207="znížená",J207,0)</f>
        <v>0</v>
      </c>
      <c r="BG207" s="233">
        <f>IF(N207="zákl. prenesená",J207,0)</f>
        <v>0</v>
      </c>
      <c r="BH207" s="233">
        <f>IF(N207="zníž. prenesená",J207,0)</f>
        <v>0</v>
      </c>
      <c r="BI207" s="233">
        <f>IF(N207="nulová",J207,0)</f>
        <v>0</v>
      </c>
      <c r="BJ207" s="16" t="s">
        <v>123</v>
      </c>
      <c r="BK207" s="233">
        <f>ROUND(I207*H207,2)</f>
        <v>0</v>
      </c>
      <c r="BL207" s="16" t="s">
        <v>209</v>
      </c>
      <c r="BM207" s="232" t="s">
        <v>378</v>
      </c>
    </row>
    <row r="208" s="2" customFormat="1" ht="37.8" customHeight="1">
      <c r="A208" s="37"/>
      <c r="B208" s="38"/>
      <c r="C208" s="246" t="s">
        <v>379</v>
      </c>
      <c r="D208" s="246" t="s">
        <v>149</v>
      </c>
      <c r="E208" s="247" t="s">
        <v>380</v>
      </c>
      <c r="F208" s="248" t="s">
        <v>381</v>
      </c>
      <c r="G208" s="249" t="s">
        <v>196</v>
      </c>
      <c r="H208" s="250">
        <v>1</v>
      </c>
      <c r="I208" s="251"/>
      <c r="J208" s="252">
        <f>ROUND(I208*H208,2)</f>
        <v>0</v>
      </c>
      <c r="K208" s="253"/>
      <c r="L208" s="254"/>
      <c r="M208" s="255" t="s">
        <v>1</v>
      </c>
      <c r="N208" s="256" t="s">
        <v>41</v>
      </c>
      <c r="O208" s="91"/>
      <c r="P208" s="230">
        <f>O208*H208</f>
        <v>0</v>
      </c>
      <c r="Q208" s="230">
        <v>0.00088000000000000003</v>
      </c>
      <c r="R208" s="230">
        <f>Q208*H208</f>
        <v>0.00088000000000000003</v>
      </c>
      <c r="S208" s="230">
        <v>0</v>
      </c>
      <c r="T208" s="231">
        <f>S208*H208</f>
        <v>0</v>
      </c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R208" s="232" t="s">
        <v>273</v>
      </c>
      <c r="AT208" s="232" t="s">
        <v>149</v>
      </c>
      <c r="AU208" s="232" t="s">
        <v>123</v>
      </c>
      <c r="AY208" s="16" t="s">
        <v>116</v>
      </c>
      <c r="BE208" s="233">
        <f>IF(N208="základná",J208,0)</f>
        <v>0</v>
      </c>
      <c r="BF208" s="233">
        <f>IF(N208="znížená",J208,0)</f>
        <v>0</v>
      </c>
      <c r="BG208" s="233">
        <f>IF(N208="zákl. prenesená",J208,0)</f>
        <v>0</v>
      </c>
      <c r="BH208" s="233">
        <f>IF(N208="zníž. prenesená",J208,0)</f>
        <v>0</v>
      </c>
      <c r="BI208" s="233">
        <f>IF(N208="nulová",J208,0)</f>
        <v>0</v>
      </c>
      <c r="BJ208" s="16" t="s">
        <v>123</v>
      </c>
      <c r="BK208" s="233">
        <f>ROUND(I208*H208,2)</f>
        <v>0</v>
      </c>
      <c r="BL208" s="16" t="s">
        <v>209</v>
      </c>
      <c r="BM208" s="232" t="s">
        <v>382</v>
      </c>
    </row>
    <row r="209" s="2" customFormat="1" ht="24.15" customHeight="1">
      <c r="A209" s="37"/>
      <c r="B209" s="38"/>
      <c r="C209" s="220" t="s">
        <v>383</v>
      </c>
      <c r="D209" s="220" t="s">
        <v>118</v>
      </c>
      <c r="E209" s="221" t="s">
        <v>384</v>
      </c>
      <c r="F209" s="222" t="s">
        <v>385</v>
      </c>
      <c r="G209" s="223" t="s">
        <v>187</v>
      </c>
      <c r="H209" s="224">
        <v>85</v>
      </c>
      <c r="I209" s="225"/>
      <c r="J209" s="226">
        <f>ROUND(I209*H209,2)</f>
        <v>0</v>
      </c>
      <c r="K209" s="227"/>
      <c r="L209" s="43"/>
      <c r="M209" s="228" t="s">
        <v>1</v>
      </c>
      <c r="N209" s="229" t="s">
        <v>41</v>
      </c>
      <c r="O209" s="91"/>
      <c r="P209" s="230">
        <f>O209*H209</f>
        <v>0</v>
      </c>
      <c r="Q209" s="230">
        <v>0.00038999999999999999</v>
      </c>
      <c r="R209" s="230">
        <f>Q209*H209</f>
        <v>0.033149999999999999</v>
      </c>
      <c r="S209" s="230">
        <v>0</v>
      </c>
      <c r="T209" s="231">
        <f>S209*H209</f>
        <v>0</v>
      </c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R209" s="232" t="s">
        <v>209</v>
      </c>
      <c r="AT209" s="232" t="s">
        <v>118</v>
      </c>
      <c r="AU209" s="232" t="s">
        <v>123</v>
      </c>
      <c r="AY209" s="16" t="s">
        <v>116</v>
      </c>
      <c r="BE209" s="233">
        <f>IF(N209="základná",J209,0)</f>
        <v>0</v>
      </c>
      <c r="BF209" s="233">
        <f>IF(N209="znížená",J209,0)</f>
        <v>0</v>
      </c>
      <c r="BG209" s="233">
        <f>IF(N209="zákl. prenesená",J209,0)</f>
        <v>0</v>
      </c>
      <c r="BH209" s="233">
        <f>IF(N209="zníž. prenesená",J209,0)</f>
        <v>0</v>
      </c>
      <c r="BI209" s="233">
        <f>IF(N209="nulová",J209,0)</f>
        <v>0</v>
      </c>
      <c r="BJ209" s="16" t="s">
        <v>123</v>
      </c>
      <c r="BK209" s="233">
        <f>ROUND(I209*H209,2)</f>
        <v>0</v>
      </c>
      <c r="BL209" s="16" t="s">
        <v>209</v>
      </c>
      <c r="BM209" s="232" t="s">
        <v>386</v>
      </c>
    </row>
    <row r="210" s="2" customFormat="1" ht="24.15" customHeight="1">
      <c r="A210" s="37"/>
      <c r="B210" s="38"/>
      <c r="C210" s="220" t="s">
        <v>387</v>
      </c>
      <c r="D210" s="220" t="s">
        <v>118</v>
      </c>
      <c r="E210" s="221" t="s">
        <v>388</v>
      </c>
      <c r="F210" s="222" t="s">
        <v>389</v>
      </c>
      <c r="G210" s="223" t="s">
        <v>187</v>
      </c>
      <c r="H210" s="224">
        <v>85</v>
      </c>
      <c r="I210" s="225"/>
      <c r="J210" s="226">
        <f>ROUND(I210*H210,2)</f>
        <v>0</v>
      </c>
      <c r="K210" s="227"/>
      <c r="L210" s="43"/>
      <c r="M210" s="228" t="s">
        <v>1</v>
      </c>
      <c r="N210" s="229" t="s">
        <v>41</v>
      </c>
      <c r="O210" s="91"/>
      <c r="P210" s="230">
        <f>O210*H210</f>
        <v>0</v>
      </c>
      <c r="Q210" s="230">
        <v>1.0000000000000001E-05</v>
      </c>
      <c r="R210" s="230">
        <f>Q210*H210</f>
        <v>0.00085000000000000006</v>
      </c>
      <c r="S210" s="230">
        <v>0</v>
      </c>
      <c r="T210" s="231">
        <f>S210*H210</f>
        <v>0</v>
      </c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R210" s="232" t="s">
        <v>209</v>
      </c>
      <c r="AT210" s="232" t="s">
        <v>118</v>
      </c>
      <c r="AU210" s="232" t="s">
        <v>123</v>
      </c>
      <c r="AY210" s="16" t="s">
        <v>116</v>
      </c>
      <c r="BE210" s="233">
        <f>IF(N210="základná",J210,0)</f>
        <v>0</v>
      </c>
      <c r="BF210" s="233">
        <f>IF(N210="znížená",J210,0)</f>
        <v>0</v>
      </c>
      <c r="BG210" s="233">
        <f>IF(N210="zákl. prenesená",J210,0)</f>
        <v>0</v>
      </c>
      <c r="BH210" s="233">
        <f>IF(N210="zníž. prenesená",J210,0)</f>
        <v>0</v>
      </c>
      <c r="BI210" s="233">
        <f>IF(N210="nulová",J210,0)</f>
        <v>0</v>
      </c>
      <c r="BJ210" s="16" t="s">
        <v>123</v>
      </c>
      <c r="BK210" s="233">
        <f>ROUND(I210*H210,2)</f>
        <v>0</v>
      </c>
      <c r="BL210" s="16" t="s">
        <v>209</v>
      </c>
      <c r="BM210" s="232" t="s">
        <v>390</v>
      </c>
    </row>
    <row r="211" s="2" customFormat="1" ht="24.15" customHeight="1">
      <c r="A211" s="37"/>
      <c r="B211" s="38"/>
      <c r="C211" s="220" t="s">
        <v>391</v>
      </c>
      <c r="D211" s="220" t="s">
        <v>118</v>
      </c>
      <c r="E211" s="221" t="s">
        <v>392</v>
      </c>
      <c r="F211" s="222" t="s">
        <v>393</v>
      </c>
      <c r="G211" s="223" t="s">
        <v>152</v>
      </c>
      <c r="H211" s="224">
        <v>0.082000000000000003</v>
      </c>
      <c r="I211" s="225"/>
      <c r="J211" s="226">
        <f>ROUND(I211*H211,2)</f>
        <v>0</v>
      </c>
      <c r="K211" s="227"/>
      <c r="L211" s="43"/>
      <c r="M211" s="228" t="s">
        <v>1</v>
      </c>
      <c r="N211" s="229" t="s">
        <v>41</v>
      </c>
      <c r="O211" s="91"/>
      <c r="P211" s="230">
        <f>O211*H211</f>
        <v>0</v>
      </c>
      <c r="Q211" s="230">
        <v>0</v>
      </c>
      <c r="R211" s="230">
        <f>Q211*H211</f>
        <v>0</v>
      </c>
      <c r="S211" s="230">
        <v>0</v>
      </c>
      <c r="T211" s="231">
        <f>S211*H211</f>
        <v>0</v>
      </c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R211" s="232" t="s">
        <v>209</v>
      </c>
      <c r="AT211" s="232" t="s">
        <v>118</v>
      </c>
      <c r="AU211" s="232" t="s">
        <v>123</v>
      </c>
      <c r="AY211" s="16" t="s">
        <v>116</v>
      </c>
      <c r="BE211" s="233">
        <f>IF(N211="základná",J211,0)</f>
        <v>0</v>
      </c>
      <c r="BF211" s="233">
        <f>IF(N211="znížená",J211,0)</f>
        <v>0</v>
      </c>
      <c r="BG211" s="233">
        <f>IF(N211="zákl. prenesená",J211,0)</f>
        <v>0</v>
      </c>
      <c r="BH211" s="233">
        <f>IF(N211="zníž. prenesená",J211,0)</f>
        <v>0</v>
      </c>
      <c r="BI211" s="233">
        <f>IF(N211="nulová",J211,0)</f>
        <v>0</v>
      </c>
      <c r="BJ211" s="16" t="s">
        <v>123</v>
      </c>
      <c r="BK211" s="233">
        <f>ROUND(I211*H211,2)</f>
        <v>0</v>
      </c>
      <c r="BL211" s="16" t="s">
        <v>209</v>
      </c>
      <c r="BM211" s="232" t="s">
        <v>394</v>
      </c>
    </row>
    <row r="212" s="12" customFormat="1" ht="22.8" customHeight="1">
      <c r="A212" s="12"/>
      <c r="B212" s="204"/>
      <c r="C212" s="205"/>
      <c r="D212" s="206" t="s">
        <v>74</v>
      </c>
      <c r="E212" s="218" t="s">
        <v>395</v>
      </c>
      <c r="F212" s="218" t="s">
        <v>396</v>
      </c>
      <c r="G212" s="205"/>
      <c r="H212" s="205"/>
      <c r="I212" s="208"/>
      <c r="J212" s="219">
        <f>BK212</f>
        <v>0</v>
      </c>
      <c r="K212" s="205"/>
      <c r="L212" s="210"/>
      <c r="M212" s="211"/>
      <c r="N212" s="212"/>
      <c r="O212" s="212"/>
      <c r="P212" s="213">
        <f>SUM(P213:P229)</f>
        <v>0</v>
      </c>
      <c r="Q212" s="212"/>
      <c r="R212" s="213">
        <f>SUM(R213:R229)</f>
        <v>0.086360000000000006</v>
      </c>
      <c r="S212" s="212"/>
      <c r="T212" s="214">
        <f>SUM(T213:T229)</f>
        <v>0</v>
      </c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R212" s="215" t="s">
        <v>123</v>
      </c>
      <c r="AT212" s="216" t="s">
        <v>74</v>
      </c>
      <c r="AU212" s="216" t="s">
        <v>83</v>
      </c>
      <c r="AY212" s="215" t="s">
        <v>116</v>
      </c>
      <c r="BK212" s="217">
        <f>SUM(BK213:BK229)</f>
        <v>0</v>
      </c>
    </row>
    <row r="213" s="2" customFormat="1" ht="24.15" customHeight="1">
      <c r="A213" s="37"/>
      <c r="B213" s="38"/>
      <c r="C213" s="220" t="s">
        <v>397</v>
      </c>
      <c r="D213" s="220" t="s">
        <v>118</v>
      </c>
      <c r="E213" s="221" t="s">
        <v>398</v>
      </c>
      <c r="F213" s="222" t="s">
        <v>399</v>
      </c>
      <c r="G213" s="223" t="s">
        <v>196</v>
      </c>
      <c r="H213" s="224">
        <v>1</v>
      </c>
      <c r="I213" s="225"/>
      <c r="J213" s="226">
        <f>ROUND(I213*H213,2)</f>
        <v>0</v>
      </c>
      <c r="K213" s="227"/>
      <c r="L213" s="43"/>
      <c r="M213" s="228" t="s">
        <v>1</v>
      </c>
      <c r="N213" s="229" t="s">
        <v>41</v>
      </c>
      <c r="O213" s="91"/>
      <c r="P213" s="230">
        <f>O213*H213</f>
        <v>0</v>
      </c>
      <c r="Q213" s="230">
        <v>0.00017000000000000001</v>
      </c>
      <c r="R213" s="230">
        <f>Q213*H213</f>
        <v>0.00017000000000000001</v>
      </c>
      <c r="S213" s="230">
        <v>0</v>
      </c>
      <c r="T213" s="231">
        <f>S213*H213</f>
        <v>0</v>
      </c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R213" s="232" t="s">
        <v>209</v>
      </c>
      <c r="AT213" s="232" t="s">
        <v>118</v>
      </c>
      <c r="AU213" s="232" t="s">
        <v>123</v>
      </c>
      <c r="AY213" s="16" t="s">
        <v>116</v>
      </c>
      <c r="BE213" s="233">
        <f>IF(N213="základná",J213,0)</f>
        <v>0</v>
      </c>
      <c r="BF213" s="233">
        <f>IF(N213="znížená",J213,0)</f>
        <v>0</v>
      </c>
      <c r="BG213" s="233">
        <f>IF(N213="zákl. prenesená",J213,0)</f>
        <v>0</v>
      </c>
      <c r="BH213" s="233">
        <f>IF(N213="zníž. prenesená",J213,0)</f>
        <v>0</v>
      </c>
      <c r="BI213" s="233">
        <f>IF(N213="nulová",J213,0)</f>
        <v>0</v>
      </c>
      <c r="BJ213" s="16" t="s">
        <v>123</v>
      </c>
      <c r="BK213" s="233">
        <f>ROUND(I213*H213,2)</f>
        <v>0</v>
      </c>
      <c r="BL213" s="16" t="s">
        <v>209</v>
      </c>
      <c r="BM213" s="232" t="s">
        <v>400</v>
      </c>
    </row>
    <row r="214" s="2" customFormat="1" ht="24.15" customHeight="1">
      <c r="A214" s="37"/>
      <c r="B214" s="38"/>
      <c r="C214" s="246" t="s">
        <v>401</v>
      </c>
      <c r="D214" s="246" t="s">
        <v>149</v>
      </c>
      <c r="E214" s="247" t="s">
        <v>402</v>
      </c>
      <c r="F214" s="248" t="s">
        <v>403</v>
      </c>
      <c r="G214" s="249" t="s">
        <v>196</v>
      </c>
      <c r="H214" s="250">
        <v>1</v>
      </c>
      <c r="I214" s="251"/>
      <c r="J214" s="252">
        <f>ROUND(I214*H214,2)</f>
        <v>0</v>
      </c>
      <c r="K214" s="253"/>
      <c r="L214" s="254"/>
      <c r="M214" s="255" t="s">
        <v>1</v>
      </c>
      <c r="N214" s="256" t="s">
        <v>41</v>
      </c>
      <c r="O214" s="91"/>
      <c r="P214" s="230">
        <f>O214*H214</f>
        <v>0</v>
      </c>
      <c r="Q214" s="230">
        <v>0.0135</v>
      </c>
      <c r="R214" s="230">
        <f>Q214*H214</f>
        <v>0.0135</v>
      </c>
      <c r="S214" s="230">
        <v>0</v>
      </c>
      <c r="T214" s="231">
        <f>S214*H214</f>
        <v>0</v>
      </c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R214" s="232" t="s">
        <v>273</v>
      </c>
      <c r="AT214" s="232" t="s">
        <v>149</v>
      </c>
      <c r="AU214" s="232" t="s">
        <v>123</v>
      </c>
      <c r="AY214" s="16" t="s">
        <v>116</v>
      </c>
      <c r="BE214" s="233">
        <f>IF(N214="základná",J214,0)</f>
        <v>0</v>
      </c>
      <c r="BF214" s="233">
        <f>IF(N214="znížená",J214,0)</f>
        <v>0</v>
      </c>
      <c r="BG214" s="233">
        <f>IF(N214="zákl. prenesená",J214,0)</f>
        <v>0</v>
      </c>
      <c r="BH214" s="233">
        <f>IF(N214="zníž. prenesená",J214,0)</f>
        <v>0</v>
      </c>
      <c r="BI214" s="233">
        <f>IF(N214="nulová",J214,0)</f>
        <v>0</v>
      </c>
      <c r="BJ214" s="16" t="s">
        <v>123</v>
      </c>
      <c r="BK214" s="233">
        <f>ROUND(I214*H214,2)</f>
        <v>0</v>
      </c>
      <c r="BL214" s="16" t="s">
        <v>209</v>
      </c>
      <c r="BM214" s="232" t="s">
        <v>404</v>
      </c>
    </row>
    <row r="215" s="2" customFormat="1" ht="24.15" customHeight="1">
      <c r="A215" s="37"/>
      <c r="B215" s="38"/>
      <c r="C215" s="220" t="s">
        <v>405</v>
      </c>
      <c r="D215" s="220" t="s">
        <v>118</v>
      </c>
      <c r="E215" s="221" t="s">
        <v>406</v>
      </c>
      <c r="F215" s="222" t="s">
        <v>407</v>
      </c>
      <c r="G215" s="223" t="s">
        <v>196</v>
      </c>
      <c r="H215" s="224">
        <v>1</v>
      </c>
      <c r="I215" s="225"/>
      <c r="J215" s="226">
        <f>ROUND(I215*H215,2)</f>
        <v>0</v>
      </c>
      <c r="K215" s="227"/>
      <c r="L215" s="43"/>
      <c r="M215" s="228" t="s">
        <v>1</v>
      </c>
      <c r="N215" s="229" t="s">
        <v>41</v>
      </c>
      <c r="O215" s="91"/>
      <c r="P215" s="230">
        <f>O215*H215</f>
        <v>0</v>
      </c>
      <c r="Q215" s="230">
        <v>0.00027999999999999998</v>
      </c>
      <c r="R215" s="230">
        <f>Q215*H215</f>
        <v>0.00027999999999999998</v>
      </c>
      <c r="S215" s="230">
        <v>0</v>
      </c>
      <c r="T215" s="231">
        <f>S215*H215</f>
        <v>0</v>
      </c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R215" s="232" t="s">
        <v>209</v>
      </c>
      <c r="AT215" s="232" t="s">
        <v>118</v>
      </c>
      <c r="AU215" s="232" t="s">
        <v>123</v>
      </c>
      <c r="AY215" s="16" t="s">
        <v>116</v>
      </c>
      <c r="BE215" s="233">
        <f>IF(N215="základná",J215,0)</f>
        <v>0</v>
      </c>
      <c r="BF215" s="233">
        <f>IF(N215="znížená",J215,0)</f>
        <v>0</v>
      </c>
      <c r="BG215" s="233">
        <f>IF(N215="zákl. prenesená",J215,0)</f>
        <v>0</v>
      </c>
      <c r="BH215" s="233">
        <f>IF(N215="zníž. prenesená",J215,0)</f>
        <v>0</v>
      </c>
      <c r="BI215" s="233">
        <f>IF(N215="nulová",J215,0)</f>
        <v>0</v>
      </c>
      <c r="BJ215" s="16" t="s">
        <v>123</v>
      </c>
      <c r="BK215" s="233">
        <f>ROUND(I215*H215,2)</f>
        <v>0</v>
      </c>
      <c r="BL215" s="16" t="s">
        <v>209</v>
      </c>
      <c r="BM215" s="232" t="s">
        <v>408</v>
      </c>
    </row>
    <row r="216" s="2" customFormat="1" ht="24.15" customHeight="1">
      <c r="A216" s="37"/>
      <c r="B216" s="38"/>
      <c r="C216" s="246" t="s">
        <v>409</v>
      </c>
      <c r="D216" s="246" t="s">
        <v>149</v>
      </c>
      <c r="E216" s="247" t="s">
        <v>410</v>
      </c>
      <c r="F216" s="248" t="s">
        <v>411</v>
      </c>
      <c r="G216" s="249" t="s">
        <v>196</v>
      </c>
      <c r="H216" s="250">
        <v>1</v>
      </c>
      <c r="I216" s="251"/>
      <c r="J216" s="252">
        <f>ROUND(I216*H216,2)</f>
        <v>0</v>
      </c>
      <c r="K216" s="253"/>
      <c r="L216" s="254"/>
      <c r="M216" s="255" t="s">
        <v>1</v>
      </c>
      <c r="N216" s="256" t="s">
        <v>41</v>
      </c>
      <c r="O216" s="91"/>
      <c r="P216" s="230">
        <f>O216*H216</f>
        <v>0</v>
      </c>
      <c r="Q216" s="230">
        <v>0.018100000000000002</v>
      </c>
      <c r="R216" s="230">
        <f>Q216*H216</f>
        <v>0.018100000000000002</v>
      </c>
      <c r="S216" s="230">
        <v>0</v>
      </c>
      <c r="T216" s="231">
        <f>S216*H216</f>
        <v>0</v>
      </c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R216" s="232" t="s">
        <v>273</v>
      </c>
      <c r="AT216" s="232" t="s">
        <v>149</v>
      </c>
      <c r="AU216" s="232" t="s">
        <v>123</v>
      </c>
      <c r="AY216" s="16" t="s">
        <v>116</v>
      </c>
      <c r="BE216" s="233">
        <f>IF(N216="základná",J216,0)</f>
        <v>0</v>
      </c>
      <c r="BF216" s="233">
        <f>IF(N216="znížená",J216,0)</f>
        <v>0</v>
      </c>
      <c r="BG216" s="233">
        <f>IF(N216="zákl. prenesená",J216,0)</f>
        <v>0</v>
      </c>
      <c r="BH216" s="233">
        <f>IF(N216="zníž. prenesená",J216,0)</f>
        <v>0</v>
      </c>
      <c r="BI216" s="233">
        <f>IF(N216="nulová",J216,0)</f>
        <v>0</v>
      </c>
      <c r="BJ216" s="16" t="s">
        <v>123</v>
      </c>
      <c r="BK216" s="233">
        <f>ROUND(I216*H216,2)</f>
        <v>0</v>
      </c>
      <c r="BL216" s="16" t="s">
        <v>209</v>
      </c>
      <c r="BM216" s="232" t="s">
        <v>412</v>
      </c>
    </row>
    <row r="217" s="2" customFormat="1" ht="37.8" customHeight="1">
      <c r="A217" s="37"/>
      <c r="B217" s="38"/>
      <c r="C217" s="220" t="s">
        <v>413</v>
      </c>
      <c r="D217" s="220" t="s">
        <v>118</v>
      </c>
      <c r="E217" s="221" t="s">
        <v>414</v>
      </c>
      <c r="F217" s="222" t="s">
        <v>415</v>
      </c>
      <c r="G217" s="223" t="s">
        <v>196</v>
      </c>
      <c r="H217" s="224">
        <v>1</v>
      </c>
      <c r="I217" s="225"/>
      <c r="J217" s="226">
        <f>ROUND(I217*H217,2)</f>
        <v>0</v>
      </c>
      <c r="K217" s="227"/>
      <c r="L217" s="43"/>
      <c r="M217" s="228" t="s">
        <v>1</v>
      </c>
      <c r="N217" s="229" t="s">
        <v>41</v>
      </c>
      <c r="O217" s="91"/>
      <c r="P217" s="230">
        <f>O217*H217</f>
        <v>0</v>
      </c>
      <c r="Q217" s="230">
        <v>0.00084999999999999995</v>
      </c>
      <c r="R217" s="230">
        <f>Q217*H217</f>
        <v>0.00084999999999999995</v>
      </c>
      <c r="S217" s="230">
        <v>0</v>
      </c>
      <c r="T217" s="231">
        <f>S217*H217</f>
        <v>0</v>
      </c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R217" s="232" t="s">
        <v>209</v>
      </c>
      <c r="AT217" s="232" t="s">
        <v>118</v>
      </c>
      <c r="AU217" s="232" t="s">
        <v>123</v>
      </c>
      <c r="AY217" s="16" t="s">
        <v>116</v>
      </c>
      <c r="BE217" s="233">
        <f>IF(N217="základná",J217,0)</f>
        <v>0</v>
      </c>
      <c r="BF217" s="233">
        <f>IF(N217="znížená",J217,0)</f>
        <v>0</v>
      </c>
      <c r="BG217" s="233">
        <f>IF(N217="zákl. prenesená",J217,0)</f>
        <v>0</v>
      </c>
      <c r="BH217" s="233">
        <f>IF(N217="zníž. prenesená",J217,0)</f>
        <v>0</v>
      </c>
      <c r="BI217" s="233">
        <f>IF(N217="nulová",J217,0)</f>
        <v>0</v>
      </c>
      <c r="BJ217" s="16" t="s">
        <v>123</v>
      </c>
      <c r="BK217" s="233">
        <f>ROUND(I217*H217,2)</f>
        <v>0</v>
      </c>
      <c r="BL217" s="16" t="s">
        <v>209</v>
      </c>
      <c r="BM217" s="232" t="s">
        <v>416</v>
      </c>
    </row>
    <row r="218" s="2" customFormat="1" ht="24.15" customHeight="1">
      <c r="A218" s="37"/>
      <c r="B218" s="38"/>
      <c r="C218" s="246" t="s">
        <v>417</v>
      </c>
      <c r="D218" s="246" t="s">
        <v>149</v>
      </c>
      <c r="E218" s="247" t="s">
        <v>418</v>
      </c>
      <c r="F218" s="248" t="s">
        <v>419</v>
      </c>
      <c r="G218" s="249" t="s">
        <v>196</v>
      </c>
      <c r="H218" s="250">
        <v>1</v>
      </c>
      <c r="I218" s="251"/>
      <c r="J218" s="252">
        <f>ROUND(I218*H218,2)</f>
        <v>0</v>
      </c>
      <c r="K218" s="253"/>
      <c r="L218" s="254"/>
      <c r="M218" s="255" t="s">
        <v>1</v>
      </c>
      <c r="N218" s="256" t="s">
        <v>41</v>
      </c>
      <c r="O218" s="91"/>
      <c r="P218" s="230">
        <f>O218*H218</f>
        <v>0</v>
      </c>
      <c r="Q218" s="230">
        <v>0.039</v>
      </c>
      <c r="R218" s="230">
        <f>Q218*H218</f>
        <v>0.039</v>
      </c>
      <c r="S218" s="230">
        <v>0</v>
      </c>
      <c r="T218" s="231">
        <f>S218*H218</f>
        <v>0</v>
      </c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R218" s="232" t="s">
        <v>273</v>
      </c>
      <c r="AT218" s="232" t="s">
        <v>149</v>
      </c>
      <c r="AU218" s="232" t="s">
        <v>123</v>
      </c>
      <c r="AY218" s="16" t="s">
        <v>116</v>
      </c>
      <c r="BE218" s="233">
        <f>IF(N218="základná",J218,0)</f>
        <v>0</v>
      </c>
      <c r="BF218" s="233">
        <f>IF(N218="znížená",J218,0)</f>
        <v>0</v>
      </c>
      <c r="BG218" s="233">
        <f>IF(N218="zákl. prenesená",J218,0)</f>
        <v>0</v>
      </c>
      <c r="BH218" s="233">
        <f>IF(N218="zníž. prenesená",J218,0)</f>
        <v>0</v>
      </c>
      <c r="BI218" s="233">
        <f>IF(N218="nulová",J218,0)</f>
        <v>0</v>
      </c>
      <c r="BJ218" s="16" t="s">
        <v>123</v>
      </c>
      <c r="BK218" s="233">
        <f>ROUND(I218*H218,2)</f>
        <v>0</v>
      </c>
      <c r="BL218" s="16" t="s">
        <v>209</v>
      </c>
      <c r="BM218" s="232" t="s">
        <v>420</v>
      </c>
    </row>
    <row r="219" s="2" customFormat="1" ht="16.5" customHeight="1">
      <c r="A219" s="37"/>
      <c r="B219" s="38"/>
      <c r="C219" s="220" t="s">
        <v>421</v>
      </c>
      <c r="D219" s="220" t="s">
        <v>118</v>
      </c>
      <c r="E219" s="221" t="s">
        <v>422</v>
      </c>
      <c r="F219" s="222" t="s">
        <v>423</v>
      </c>
      <c r="G219" s="223" t="s">
        <v>196</v>
      </c>
      <c r="H219" s="224">
        <v>1</v>
      </c>
      <c r="I219" s="225"/>
      <c r="J219" s="226">
        <f>ROUND(I219*H219,2)</f>
        <v>0</v>
      </c>
      <c r="K219" s="227"/>
      <c r="L219" s="43"/>
      <c r="M219" s="228" t="s">
        <v>1</v>
      </c>
      <c r="N219" s="229" t="s">
        <v>41</v>
      </c>
      <c r="O219" s="91"/>
      <c r="P219" s="230">
        <f>O219*H219</f>
        <v>0</v>
      </c>
      <c r="Q219" s="230">
        <v>0</v>
      </c>
      <c r="R219" s="230">
        <f>Q219*H219</f>
        <v>0</v>
      </c>
      <c r="S219" s="230">
        <v>0</v>
      </c>
      <c r="T219" s="231">
        <f>S219*H219</f>
        <v>0</v>
      </c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R219" s="232" t="s">
        <v>209</v>
      </c>
      <c r="AT219" s="232" t="s">
        <v>118</v>
      </c>
      <c r="AU219" s="232" t="s">
        <v>123</v>
      </c>
      <c r="AY219" s="16" t="s">
        <v>116</v>
      </c>
      <c r="BE219" s="233">
        <f>IF(N219="základná",J219,0)</f>
        <v>0</v>
      </c>
      <c r="BF219" s="233">
        <f>IF(N219="znížená",J219,0)</f>
        <v>0</v>
      </c>
      <c r="BG219" s="233">
        <f>IF(N219="zákl. prenesená",J219,0)</f>
        <v>0</v>
      </c>
      <c r="BH219" s="233">
        <f>IF(N219="zníž. prenesená",J219,0)</f>
        <v>0</v>
      </c>
      <c r="BI219" s="233">
        <f>IF(N219="nulová",J219,0)</f>
        <v>0</v>
      </c>
      <c r="BJ219" s="16" t="s">
        <v>123</v>
      </c>
      <c r="BK219" s="233">
        <f>ROUND(I219*H219,2)</f>
        <v>0</v>
      </c>
      <c r="BL219" s="16" t="s">
        <v>209</v>
      </c>
      <c r="BM219" s="232" t="s">
        <v>424</v>
      </c>
    </row>
    <row r="220" s="2" customFormat="1" ht="16.5" customHeight="1">
      <c r="A220" s="37"/>
      <c r="B220" s="38"/>
      <c r="C220" s="246" t="s">
        <v>425</v>
      </c>
      <c r="D220" s="246" t="s">
        <v>149</v>
      </c>
      <c r="E220" s="247" t="s">
        <v>426</v>
      </c>
      <c r="F220" s="248" t="s">
        <v>427</v>
      </c>
      <c r="G220" s="249" t="s">
        <v>196</v>
      </c>
      <c r="H220" s="250">
        <v>1</v>
      </c>
      <c r="I220" s="251"/>
      <c r="J220" s="252">
        <f>ROUND(I220*H220,2)</f>
        <v>0</v>
      </c>
      <c r="K220" s="253"/>
      <c r="L220" s="254"/>
      <c r="M220" s="255" t="s">
        <v>1</v>
      </c>
      <c r="N220" s="256" t="s">
        <v>41</v>
      </c>
      <c r="O220" s="91"/>
      <c r="P220" s="230">
        <f>O220*H220</f>
        <v>0</v>
      </c>
      <c r="Q220" s="230">
        <v>0.002</v>
      </c>
      <c r="R220" s="230">
        <f>Q220*H220</f>
        <v>0.002</v>
      </c>
      <c r="S220" s="230">
        <v>0</v>
      </c>
      <c r="T220" s="231">
        <f>S220*H220</f>
        <v>0</v>
      </c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R220" s="232" t="s">
        <v>273</v>
      </c>
      <c r="AT220" s="232" t="s">
        <v>149</v>
      </c>
      <c r="AU220" s="232" t="s">
        <v>123</v>
      </c>
      <c r="AY220" s="16" t="s">
        <v>116</v>
      </c>
      <c r="BE220" s="233">
        <f>IF(N220="základná",J220,0)</f>
        <v>0</v>
      </c>
      <c r="BF220" s="233">
        <f>IF(N220="znížená",J220,0)</f>
        <v>0</v>
      </c>
      <c r="BG220" s="233">
        <f>IF(N220="zákl. prenesená",J220,0)</f>
        <v>0</v>
      </c>
      <c r="BH220" s="233">
        <f>IF(N220="zníž. prenesená",J220,0)</f>
        <v>0</v>
      </c>
      <c r="BI220" s="233">
        <f>IF(N220="nulová",J220,0)</f>
        <v>0</v>
      </c>
      <c r="BJ220" s="16" t="s">
        <v>123</v>
      </c>
      <c r="BK220" s="233">
        <f>ROUND(I220*H220,2)</f>
        <v>0</v>
      </c>
      <c r="BL220" s="16" t="s">
        <v>209</v>
      </c>
      <c r="BM220" s="232" t="s">
        <v>428</v>
      </c>
    </row>
    <row r="221" s="2" customFormat="1" ht="16.5" customHeight="1">
      <c r="A221" s="37"/>
      <c r="B221" s="38"/>
      <c r="C221" s="220" t="s">
        <v>429</v>
      </c>
      <c r="D221" s="220" t="s">
        <v>118</v>
      </c>
      <c r="E221" s="221" t="s">
        <v>430</v>
      </c>
      <c r="F221" s="222" t="s">
        <v>431</v>
      </c>
      <c r="G221" s="223" t="s">
        <v>196</v>
      </c>
      <c r="H221" s="224">
        <v>8</v>
      </c>
      <c r="I221" s="225"/>
      <c r="J221" s="226">
        <f>ROUND(I221*H221,2)</f>
        <v>0</v>
      </c>
      <c r="K221" s="227"/>
      <c r="L221" s="43"/>
      <c r="M221" s="228" t="s">
        <v>1</v>
      </c>
      <c r="N221" s="229" t="s">
        <v>41</v>
      </c>
      <c r="O221" s="91"/>
      <c r="P221" s="230">
        <f>O221*H221</f>
        <v>0</v>
      </c>
      <c r="Q221" s="230">
        <v>8.0000000000000007E-05</v>
      </c>
      <c r="R221" s="230">
        <f>Q221*H221</f>
        <v>0.00064000000000000005</v>
      </c>
      <c r="S221" s="230">
        <v>0</v>
      </c>
      <c r="T221" s="231">
        <f>S221*H221</f>
        <v>0</v>
      </c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R221" s="232" t="s">
        <v>209</v>
      </c>
      <c r="AT221" s="232" t="s">
        <v>118</v>
      </c>
      <c r="AU221" s="232" t="s">
        <v>123</v>
      </c>
      <c r="AY221" s="16" t="s">
        <v>116</v>
      </c>
      <c r="BE221" s="233">
        <f>IF(N221="základná",J221,0)</f>
        <v>0</v>
      </c>
      <c r="BF221" s="233">
        <f>IF(N221="znížená",J221,0)</f>
        <v>0</v>
      </c>
      <c r="BG221" s="233">
        <f>IF(N221="zákl. prenesená",J221,0)</f>
        <v>0</v>
      </c>
      <c r="BH221" s="233">
        <f>IF(N221="zníž. prenesená",J221,0)</f>
        <v>0</v>
      </c>
      <c r="BI221" s="233">
        <f>IF(N221="nulová",J221,0)</f>
        <v>0</v>
      </c>
      <c r="BJ221" s="16" t="s">
        <v>123</v>
      </c>
      <c r="BK221" s="233">
        <f>ROUND(I221*H221,2)</f>
        <v>0</v>
      </c>
      <c r="BL221" s="16" t="s">
        <v>209</v>
      </c>
      <c r="BM221" s="232" t="s">
        <v>432</v>
      </c>
    </row>
    <row r="222" s="2" customFormat="1" ht="24.15" customHeight="1">
      <c r="A222" s="37"/>
      <c r="B222" s="38"/>
      <c r="C222" s="246" t="s">
        <v>433</v>
      </c>
      <c r="D222" s="246" t="s">
        <v>149</v>
      </c>
      <c r="E222" s="247" t="s">
        <v>434</v>
      </c>
      <c r="F222" s="248" t="s">
        <v>435</v>
      </c>
      <c r="G222" s="249" t="s">
        <v>196</v>
      </c>
      <c r="H222" s="250">
        <v>8</v>
      </c>
      <c r="I222" s="251"/>
      <c r="J222" s="252">
        <f>ROUND(I222*H222,2)</f>
        <v>0</v>
      </c>
      <c r="K222" s="253"/>
      <c r="L222" s="254"/>
      <c r="M222" s="255" t="s">
        <v>1</v>
      </c>
      <c r="N222" s="256" t="s">
        <v>41</v>
      </c>
      <c r="O222" s="91"/>
      <c r="P222" s="230">
        <f>O222*H222</f>
        <v>0</v>
      </c>
      <c r="Q222" s="230">
        <v>0.00050000000000000001</v>
      </c>
      <c r="R222" s="230">
        <f>Q222*H222</f>
        <v>0.0040000000000000001</v>
      </c>
      <c r="S222" s="230">
        <v>0</v>
      </c>
      <c r="T222" s="231">
        <f>S222*H222</f>
        <v>0</v>
      </c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R222" s="232" t="s">
        <v>273</v>
      </c>
      <c r="AT222" s="232" t="s">
        <v>149</v>
      </c>
      <c r="AU222" s="232" t="s">
        <v>123</v>
      </c>
      <c r="AY222" s="16" t="s">
        <v>116</v>
      </c>
      <c r="BE222" s="233">
        <f>IF(N222="základná",J222,0)</f>
        <v>0</v>
      </c>
      <c r="BF222" s="233">
        <f>IF(N222="znížená",J222,0)</f>
        <v>0</v>
      </c>
      <c r="BG222" s="233">
        <f>IF(N222="zákl. prenesená",J222,0)</f>
        <v>0</v>
      </c>
      <c r="BH222" s="233">
        <f>IF(N222="zníž. prenesená",J222,0)</f>
        <v>0</v>
      </c>
      <c r="BI222" s="233">
        <f>IF(N222="nulová",J222,0)</f>
        <v>0</v>
      </c>
      <c r="BJ222" s="16" t="s">
        <v>123</v>
      </c>
      <c r="BK222" s="233">
        <f>ROUND(I222*H222,2)</f>
        <v>0</v>
      </c>
      <c r="BL222" s="16" t="s">
        <v>209</v>
      </c>
      <c r="BM222" s="232" t="s">
        <v>436</v>
      </c>
    </row>
    <row r="223" s="2" customFormat="1" ht="33" customHeight="1">
      <c r="A223" s="37"/>
      <c r="B223" s="38"/>
      <c r="C223" s="220" t="s">
        <v>437</v>
      </c>
      <c r="D223" s="220" t="s">
        <v>118</v>
      </c>
      <c r="E223" s="221" t="s">
        <v>438</v>
      </c>
      <c r="F223" s="222" t="s">
        <v>439</v>
      </c>
      <c r="G223" s="223" t="s">
        <v>196</v>
      </c>
      <c r="H223" s="224">
        <v>2</v>
      </c>
      <c r="I223" s="225"/>
      <c r="J223" s="226">
        <f>ROUND(I223*H223,2)</f>
        <v>0</v>
      </c>
      <c r="K223" s="227"/>
      <c r="L223" s="43"/>
      <c r="M223" s="228" t="s">
        <v>1</v>
      </c>
      <c r="N223" s="229" t="s">
        <v>41</v>
      </c>
      <c r="O223" s="91"/>
      <c r="P223" s="230">
        <f>O223*H223</f>
        <v>0</v>
      </c>
      <c r="Q223" s="230">
        <v>0.00010000000000000001</v>
      </c>
      <c r="R223" s="230">
        <f>Q223*H223</f>
        <v>0.00020000000000000001</v>
      </c>
      <c r="S223" s="230">
        <v>0</v>
      </c>
      <c r="T223" s="231">
        <f>S223*H223</f>
        <v>0</v>
      </c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R223" s="232" t="s">
        <v>209</v>
      </c>
      <c r="AT223" s="232" t="s">
        <v>118</v>
      </c>
      <c r="AU223" s="232" t="s">
        <v>123</v>
      </c>
      <c r="AY223" s="16" t="s">
        <v>116</v>
      </c>
      <c r="BE223" s="233">
        <f>IF(N223="základná",J223,0)</f>
        <v>0</v>
      </c>
      <c r="BF223" s="233">
        <f>IF(N223="znížená",J223,0)</f>
        <v>0</v>
      </c>
      <c r="BG223" s="233">
        <f>IF(N223="zákl. prenesená",J223,0)</f>
        <v>0</v>
      </c>
      <c r="BH223" s="233">
        <f>IF(N223="zníž. prenesená",J223,0)</f>
        <v>0</v>
      </c>
      <c r="BI223" s="233">
        <f>IF(N223="nulová",J223,0)</f>
        <v>0</v>
      </c>
      <c r="BJ223" s="16" t="s">
        <v>123</v>
      </c>
      <c r="BK223" s="233">
        <f>ROUND(I223*H223,2)</f>
        <v>0</v>
      </c>
      <c r="BL223" s="16" t="s">
        <v>209</v>
      </c>
      <c r="BM223" s="232" t="s">
        <v>440</v>
      </c>
    </row>
    <row r="224" s="2" customFormat="1" ht="16.5" customHeight="1">
      <c r="A224" s="37"/>
      <c r="B224" s="38"/>
      <c r="C224" s="246" t="s">
        <v>441</v>
      </c>
      <c r="D224" s="246" t="s">
        <v>149</v>
      </c>
      <c r="E224" s="247" t="s">
        <v>442</v>
      </c>
      <c r="F224" s="248" t="s">
        <v>443</v>
      </c>
      <c r="G224" s="249" t="s">
        <v>196</v>
      </c>
      <c r="H224" s="250">
        <v>2</v>
      </c>
      <c r="I224" s="251"/>
      <c r="J224" s="252">
        <f>ROUND(I224*H224,2)</f>
        <v>0</v>
      </c>
      <c r="K224" s="253"/>
      <c r="L224" s="254"/>
      <c r="M224" s="255" t="s">
        <v>1</v>
      </c>
      <c r="N224" s="256" t="s">
        <v>41</v>
      </c>
      <c r="O224" s="91"/>
      <c r="P224" s="230">
        <f>O224*H224</f>
        <v>0</v>
      </c>
      <c r="Q224" s="230">
        <v>0.002</v>
      </c>
      <c r="R224" s="230">
        <f>Q224*H224</f>
        <v>0.0040000000000000001</v>
      </c>
      <c r="S224" s="230">
        <v>0</v>
      </c>
      <c r="T224" s="231">
        <f>S224*H224</f>
        <v>0</v>
      </c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R224" s="232" t="s">
        <v>273</v>
      </c>
      <c r="AT224" s="232" t="s">
        <v>149</v>
      </c>
      <c r="AU224" s="232" t="s">
        <v>123</v>
      </c>
      <c r="AY224" s="16" t="s">
        <v>116</v>
      </c>
      <c r="BE224" s="233">
        <f>IF(N224="základná",J224,0)</f>
        <v>0</v>
      </c>
      <c r="BF224" s="233">
        <f>IF(N224="znížená",J224,0)</f>
        <v>0</v>
      </c>
      <c r="BG224" s="233">
        <f>IF(N224="zákl. prenesená",J224,0)</f>
        <v>0</v>
      </c>
      <c r="BH224" s="233">
        <f>IF(N224="zníž. prenesená",J224,0)</f>
        <v>0</v>
      </c>
      <c r="BI224" s="233">
        <f>IF(N224="nulová",J224,0)</f>
        <v>0</v>
      </c>
      <c r="BJ224" s="16" t="s">
        <v>123</v>
      </c>
      <c r="BK224" s="233">
        <f>ROUND(I224*H224,2)</f>
        <v>0</v>
      </c>
      <c r="BL224" s="16" t="s">
        <v>209</v>
      </c>
      <c r="BM224" s="232" t="s">
        <v>444</v>
      </c>
    </row>
    <row r="225" s="2" customFormat="1" ht="21.75" customHeight="1">
      <c r="A225" s="37"/>
      <c r="B225" s="38"/>
      <c r="C225" s="220" t="s">
        <v>445</v>
      </c>
      <c r="D225" s="220" t="s">
        <v>118</v>
      </c>
      <c r="E225" s="221" t="s">
        <v>446</v>
      </c>
      <c r="F225" s="222" t="s">
        <v>447</v>
      </c>
      <c r="G225" s="223" t="s">
        <v>196</v>
      </c>
      <c r="H225" s="224">
        <v>1</v>
      </c>
      <c r="I225" s="225"/>
      <c r="J225" s="226">
        <f>ROUND(I225*H225,2)</f>
        <v>0</v>
      </c>
      <c r="K225" s="227"/>
      <c r="L225" s="43"/>
      <c r="M225" s="228" t="s">
        <v>1</v>
      </c>
      <c r="N225" s="229" t="s">
        <v>41</v>
      </c>
      <c r="O225" s="91"/>
      <c r="P225" s="230">
        <f>O225*H225</f>
        <v>0</v>
      </c>
      <c r="Q225" s="230">
        <v>0</v>
      </c>
      <c r="R225" s="230">
        <f>Q225*H225</f>
        <v>0</v>
      </c>
      <c r="S225" s="230">
        <v>0</v>
      </c>
      <c r="T225" s="231">
        <f>S225*H225</f>
        <v>0</v>
      </c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R225" s="232" t="s">
        <v>209</v>
      </c>
      <c r="AT225" s="232" t="s">
        <v>118</v>
      </c>
      <c r="AU225" s="232" t="s">
        <v>123</v>
      </c>
      <c r="AY225" s="16" t="s">
        <v>116</v>
      </c>
      <c r="BE225" s="233">
        <f>IF(N225="základná",J225,0)</f>
        <v>0</v>
      </c>
      <c r="BF225" s="233">
        <f>IF(N225="znížená",J225,0)</f>
        <v>0</v>
      </c>
      <c r="BG225" s="233">
        <f>IF(N225="zákl. prenesená",J225,0)</f>
        <v>0</v>
      </c>
      <c r="BH225" s="233">
        <f>IF(N225="zníž. prenesená",J225,0)</f>
        <v>0</v>
      </c>
      <c r="BI225" s="233">
        <f>IF(N225="nulová",J225,0)</f>
        <v>0</v>
      </c>
      <c r="BJ225" s="16" t="s">
        <v>123</v>
      </c>
      <c r="BK225" s="233">
        <f>ROUND(I225*H225,2)</f>
        <v>0</v>
      </c>
      <c r="BL225" s="16" t="s">
        <v>209</v>
      </c>
      <c r="BM225" s="232" t="s">
        <v>448</v>
      </c>
    </row>
    <row r="226" s="2" customFormat="1" ht="33" customHeight="1">
      <c r="A226" s="37"/>
      <c r="B226" s="38"/>
      <c r="C226" s="246" t="s">
        <v>449</v>
      </c>
      <c r="D226" s="246" t="s">
        <v>149</v>
      </c>
      <c r="E226" s="247" t="s">
        <v>450</v>
      </c>
      <c r="F226" s="248" t="s">
        <v>451</v>
      </c>
      <c r="G226" s="249" t="s">
        <v>196</v>
      </c>
      <c r="H226" s="250">
        <v>1</v>
      </c>
      <c r="I226" s="251"/>
      <c r="J226" s="252">
        <f>ROUND(I226*H226,2)</f>
        <v>0</v>
      </c>
      <c r="K226" s="253"/>
      <c r="L226" s="254"/>
      <c r="M226" s="255" t="s">
        <v>1</v>
      </c>
      <c r="N226" s="256" t="s">
        <v>41</v>
      </c>
      <c r="O226" s="91"/>
      <c r="P226" s="230">
        <f>O226*H226</f>
        <v>0</v>
      </c>
      <c r="Q226" s="230">
        <v>0.0014</v>
      </c>
      <c r="R226" s="230">
        <f>Q226*H226</f>
        <v>0.0014</v>
      </c>
      <c r="S226" s="230">
        <v>0</v>
      </c>
      <c r="T226" s="231">
        <f>S226*H226</f>
        <v>0</v>
      </c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R226" s="232" t="s">
        <v>273</v>
      </c>
      <c r="AT226" s="232" t="s">
        <v>149</v>
      </c>
      <c r="AU226" s="232" t="s">
        <v>123</v>
      </c>
      <c r="AY226" s="16" t="s">
        <v>116</v>
      </c>
      <c r="BE226" s="233">
        <f>IF(N226="základná",J226,0)</f>
        <v>0</v>
      </c>
      <c r="BF226" s="233">
        <f>IF(N226="znížená",J226,0)</f>
        <v>0</v>
      </c>
      <c r="BG226" s="233">
        <f>IF(N226="zákl. prenesená",J226,0)</f>
        <v>0</v>
      </c>
      <c r="BH226" s="233">
        <f>IF(N226="zníž. prenesená",J226,0)</f>
        <v>0</v>
      </c>
      <c r="BI226" s="233">
        <f>IF(N226="nulová",J226,0)</f>
        <v>0</v>
      </c>
      <c r="BJ226" s="16" t="s">
        <v>123</v>
      </c>
      <c r="BK226" s="233">
        <f>ROUND(I226*H226,2)</f>
        <v>0</v>
      </c>
      <c r="BL226" s="16" t="s">
        <v>209</v>
      </c>
      <c r="BM226" s="232" t="s">
        <v>452</v>
      </c>
    </row>
    <row r="227" s="2" customFormat="1" ht="33" customHeight="1">
      <c r="A227" s="37"/>
      <c r="B227" s="38"/>
      <c r="C227" s="220" t="s">
        <v>453</v>
      </c>
      <c r="D227" s="220" t="s">
        <v>118</v>
      </c>
      <c r="E227" s="221" t="s">
        <v>454</v>
      </c>
      <c r="F227" s="222" t="s">
        <v>455</v>
      </c>
      <c r="G227" s="223" t="s">
        <v>196</v>
      </c>
      <c r="H227" s="224">
        <v>3</v>
      </c>
      <c r="I227" s="225"/>
      <c r="J227" s="226">
        <f>ROUND(I227*H227,2)</f>
        <v>0</v>
      </c>
      <c r="K227" s="227"/>
      <c r="L227" s="43"/>
      <c r="M227" s="228" t="s">
        <v>1</v>
      </c>
      <c r="N227" s="229" t="s">
        <v>41</v>
      </c>
      <c r="O227" s="91"/>
      <c r="P227" s="230">
        <f>O227*H227</f>
        <v>0</v>
      </c>
      <c r="Q227" s="230">
        <v>0</v>
      </c>
      <c r="R227" s="230">
        <f>Q227*H227</f>
        <v>0</v>
      </c>
      <c r="S227" s="230">
        <v>0</v>
      </c>
      <c r="T227" s="231">
        <f>S227*H227</f>
        <v>0</v>
      </c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R227" s="232" t="s">
        <v>209</v>
      </c>
      <c r="AT227" s="232" t="s">
        <v>118</v>
      </c>
      <c r="AU227" s="232" t="s">
        <v>123</v>
      </c>
      <c r="AY227" s="16" t="s">
        <v>116</v>
      </c>
      <c r="BE227" s="233">
        <f>IF(N227="základná",J227,0)</f>
        <v>0</v>
      </c>
      <c r="BF227" s="233">
        <f>IF(N227="znížená",J227,0)</f>
        <v>0</v>
      </c>
      <c r="BG227" s="233">
        <f>IF(N227="zákl. prenesená",J227,0)</f>
        <v>0</v>
      </c>
      <c r="BH227" s="233">
        <f>IF(N227="zníž. prenesená",J227,0)</f>
        <v>0</v>
      </c>
      <c r="BI227" s="233">
        <f>IF(N227="nulová",J227,0)</f>
        <v>0</v>
      </c>
      <c r="BJ227" s="16" t="s">
        <v>123</v>
      </c>
      <c r="BK227" s="233">
        <f>ROUND(I227*H227,2)</f>
        <v>0</v>
      </c>
      <c r="BL227" s="16" t="s">
        <v>209</v>
      </c>
      <c r="BM227" s="232" t="s">
        <v>456</v>
      </c>
    </row>
    <row r="228" s="2" customFormat="1" ht="16.5" customHeight="1">
      <c r="A228" s="37"/>
      <c r="B228" s="38"/>
      <c r="C228" s="246" t="s">
        <v>457</v>
      </c>
      <c r="D228" s="246" t="s">
        <v>149</v>
      </c>
      <c r="E228" s="247" t="s">
        <v>458</v>
      </c>
      <c r="F228" s="248" t="s">
        <v>459</v>
      </c>
      <c r="G228" s="249" t="s">
        <v>196</v>
      </c>
      <c r="H228" s="250">
        <v>3</v>
      </c>
      <c r="I228" s="251"/>
      <c r="J228" s="252">
        <f>ROUND(I228*H228,2)</f>
        <v>0</v>
      </c>
      <c r="K228" s="253"/>
      <c r="L228" s="254"/>
      <c r="M228" s="255" t="s">
        <v>1</v>
      </c>
      <c r="N228" s="256" t="s">
        <v>41</v>
      </c>
      <c r="O228" s="91"/>
      <c r="P228" s="230">
        <f>O228*H228</f>
        <v>0</v>
      </c>
      <c r="Q228" s="230">
        <v>0.00073999999999999999</v>
      </c>
      <c r="R228" s="230">
        <f>Q228*H228</f>
        <v>0.0022199999999999998</v>
      </c>
      <c r="S228" s="230">
        <v>0</v>
      </c>
      <c r="T228" s="231">
        <f>S228*H228</f>
        <v>0</v>
      </c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R228" s="232" t="s">
        <v>273</v>
      </c>
      <c r="AT228" s="232" t="s">
        <v>149</v>
      </c>
      <c r="AU228" s="232" t="s">
        <v>123</v>
      </c>
      <c r="AY228" s="16" t="s">
        <v>116</v>
      </c>
      <c r="BE228" s="233">
        <f>IF(N228="základná",J228,0)</f>
        <v>0</v>
      </c>
      <c r="BF228" s="233">
        <f>IF(N228="znížená",J228,0)</f>
        <v>0</v>
      </c>
      <c r="BG228" s="233">
        <f>IF(N228="zákl. prenesená",J228,0)</f>
        <v>0</v>
      </c>
      <c r="BH228" s="233">
        <f>IF(N228="zníž. prenesená",J228,0)</f>
        <v>0</v>
      </c>
      <c r="BI228" s="233">
        <f>IF(N228="nulová",J228,0)</f>
        <v>0</v>
      </c>
      <c r="BJ228" s="16" t="s">
        <v>123</v>
      </c>
      <c r="BK228" s="233">
        <f>ROUND(I228*H228,2)</f>
        <v>0</v>
      </c>
      <c r="BL228" s="16" t="s">
        <v>209</v>
      </c>
      <c r="BM228" s="232" t="s">
        <v>460</v>
      </c>
    </row>
    <row r="229" s="2" customFormat="1" ht="24.15" customHeight="1">
      <c r="A229" s="37"/>
      <c r="B229" s="38"/>
      <c r="C229" s="220" t="s">
        <v>461</v>
      </c>
      <c r="D229" s="220" t="s">
        <v>118</v>
      </c>
      <c r="E229" s="221" t="s">
        <v>462</v>
      </c>
      <c r="F229" s="222" t="s">
        <v>463</v>
      </c>
      <c r="G229" s="223" t="s">
        <v>152</v>
      </c>
      <c r="H229" s="224">
        <v>0.085999999999999993</v>
      </c>
      <c r="I229" s="225"/>
      <c r="J229" s="226">
        <f>ROUND(I229*H229,2)</f>
        <v>0</v>
      </c>
      <c r="K229" s="227"/>
      <c r="L229" s="43"/>
      <c r="M229" s="268" t="s">
        <v>1</v>
      </c>
      <c r="N229" s="269" t="s">
        <v>41</v>
      </c>
      <c r="O229" s="270"/>
      <c r="P229" s="271">
        <f>O229*H229</f>
        <v>0</v>
      </c>
      <c r="Q229" s="271">
        <v>0</v>
      </c>
      <c r="R229" s="271">
        <f>Q229*H229</f>
        <v>0</v>
      </c>
      <c r="S229" s="271">
        <v>0</v>
      </c>
      <c r="T229" s="272">
        <f>S229*H229</f>
        <v>0</v>
      </c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R229" s="232" t="s">
        <v>209</v>
      </c>
      <c r="AT229" s="232" t="s">
        <v>118</v>
      </c>
      <c r="AU229" s="232" t="s">
        <v>123</v>
      </c>
      <c r="AY229" s="16" t="s">
        <v>116</v>
      </c>
      <c r="BE229" s="233">
        <f>IF(N229="základná",J229,0)</f>
        <v>0</v>
      </c>
      <c r="BF229" s="233">
        <f>IF(N229="znížená",J229,0)</f>
        <v>0</v>
      </c>
      <c r="BG229" s="233">
        <f>IF(N229="zákl. prenesená",J229,0)</f>
        <v>0</v>
      </c>
      <c r="BH229" s="233">
        <f>IF(N229="zníž. prenesená",J229,0)</f>
        <v>0</v>
      </c>
      <c r="BI229" s="233">
        <f>IF(N229="nulová",J229,0)</f>
        <v>0</v>
      </c>
      <c r="BJ229" s="16" t="s">
        <v>123</v>
      </c>
      <c r="BK229" s="233">
        <f>ROUND(I229*H229,2)</f>
        <v>0</v>
      </c>
      <c r="BL229" s="16" t="s">
        <v>209</v>
      </c>
      <c r="BM229" s="232" t="s">
        <v>464</v>
      </c>
    </row>
    <row r="230" s="2" customFormat="1" ht="6.96" customHeight="1">
      <c r="A230" s="37"/>
      <c r="B230" s="66"/>
      <c r="C230" s="67"/>
      <c r="D230" s="67"/>
      <c r="E230" s="67"/>
      <c r="F230" s="67"/>
      <c r="G230" s="67"/>
      <c r="H230" s="67"/>
      <c r="I230" s="67"/>
      <c r="J230" s="67"/>
      <c r="K230" s="67"/>
      <c r="L230" s="43"/>
      <c r="M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</row>
  </sheetData>
  <sheetProtection sheet="1" autoFilter="0" formatColumns="0" formatRows="0" objects="1" scenarios="1" spinCount="100000" saltValue="1463TqhXCueZa8/K707yB7IjHvcSwICdVRY9lro6FRvYBjfn0h1avLnzSA453Wfga0C/HQn400MraakaHNoPOA==" hashValue="V+a5SElgKptYKjSQvf5TL1gVVDGBNaHBgiS9hn0ZG3cX0Yex9GRnZJuiLpebCke8zBqdNal7TAdpE6gIa3wmXg==" algorithmName="SHA-512" password="CC35"/>
  <autoFilter ref="C124:K229"/>
  <mergeCells count="9">
    <mergeCell ref="E7:H7"/>
    <mergeCell ref="E9:H9"/>
    <mergeCell ref="E18:H18"/>
    <mergeCell ref="E27:H27"/>
    <mergeCell ref="E85:H85"/>
    <mergeCell ref="E87:H87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Zdeno-THINK\Zdeno</dc:creator>
  <cp:lastModifiedBy>Zdeno-THINK\Zdeno</cp:lastModifiedBy>
  <dcterms:created xsi:type="dcterms:W3CDTF">2022-05-06T07:06:03Z</dcterms:created>
  <dcterms:modified xsi:type="dcterms:W3CDTF">2022-05-06T07:06:06Z</dcterms:modified>
</cp:coreProperties>
</file>