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28920" yWindow="-30" windowWidth="19440" windowHeight="15600"/>
  </bookViews>
  <sheets>
    <sheet name="Rekapitulácia stavby" sheetId="1" r:id="rId1"/>
    <sheet name="SO01-2 - Rekonštrukcia a ..." sheetId="2" r:id="rId2"/>
  </sheets>
  <definedNames>
    <definedName name="_xlnm._FilterDatabase" localSheetId="1" hidden="1">'SO01-2 - Rekonštrukcia a ...'!$C$131:$K$203</definedName>
    <definedName name="_xlnm.Print_Titles" localSheetId="0">'Rekapitulácia stavby'!$92:$92</definedName>
    <definedName name="_xlnm.Print_Titles" localSheetId="1">'SO01-2 - Rekonštrukcia a ...'!$131:$131</definedName>
    <definedName name="_xlnm.Print_Area" localSheetId="0">'Rekapitulácia stavby'!$D$4:$AO$76,'Rekapitulácia stavby'!$C$82:$AQ$96</definedName>
    <definedName name="_xlnm.Print_Area" localSheetId="1">'SO01-2 - Rekonštrukcia a ...'!$C$4:$J$76,'SO01-2 - Rekonštrukcia a ...'!$C$82:$J$113,'SO01-2 - Rekonštrukcia a ...'!$C$119:$J$203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2" i="2"/>
  <c r="J196"/>
  <c r="W201" l="1"/>
  <c r="W202"/>
  <c r="W203"/>
  <c r="W204"/>
  <c r="W205"/>
  <c r="W206"/>
  <c r="W207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169"/>
  <c r="W170"/>
  <c r="W171"/>
  <c r="W172"/>
  <c r="W173"/>
  <c r="W174"/>
  <c r="W175"/>
  <c r="W176"/>
  <c r="W177"/>
  <c r="W178"/>
  <c r="W179"/>
  <c r="W180"/>
  <c r="W181"/>
  <c r="W182"/>
  <c r="W183"/>
  <c r="W159"/>
  <c r="W160"/>
  <c r="W161"/>
  <c r="W162"/>
  <c r="W163"/>
  <c r="W164"/>
  <c r="W165"/>
  <c r="W166"/>
  <c r="W167"/>
  <c r="W168"/>
  <c r="W149"/>
  <c r="W150"/>
  <c r="W151"/>
  <c r="W152"/>
  <c r="W153"/>
  <c r="W154"/>
  <c r="W155"/>
  <c r="W156"/>
  <c r="W157"/>
  <c r="W158"/>
  <c r="W136"/>
  <c r="W137"/>
  <c r="W138"/>
  <c r="W139"/>
  <c r="W140"/>
  <c r="W141"/>
  <c r="W142"/>
  <c r="W143"/>
  <c r="W144"/>
  <c r="W145"/>
  <c r="W146"/>
  <c r="W147"/>
  <c r="W148"/>
  <c r="W135"/>
  <c r="J37"/>
  <c r="J36"/>
  <c r="AY95" i="1" s="1"/>
  <c r="J35" i="2"/>
  <c r="AX95" i="1" s="1"/>
  <c r="BI203" i="2"/>
  <c r="BH203"/>
  <c r="BG203"/>
  <c r="BE203"/>
  <c r="T203"/>
  <c r="T202" s="1"/>
  <c r="T201" s="1"/>
  <c r="R203"/>
  <c r="R202" s="1"/>
  <c r="R201" s="1"/>
  <c r="P203"/>
  <c r="P202" s="1"/>
  <c r="P201" s="1"/>
  <c r="BI200"/>
  <c r="BH200"/>
  <c r="BG200"/>
  <c r="BE200"/>
  <c r="T200"/>
  <c r="T199" s="1"/>
  <c r="R200"/>
  <c r="R199" s="1"/>
  <c r="P200"/>
  <c r="P199" s="1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T170" s="1"/>
  <c r="R171"/>
  <c r="R170" s="1"/>
  <c r="P171"/>
  <c r="P170" s="1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T164" s="1"/>
  <c r="R165"/>
  <c r="R164" s="1"/>
  <c r="P165"/>
  <c r="P164" s="1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9"/>
  <c r="J128"/>
  <c r="F126"/>
  <c r="E124"/>
  <c r="J92"/>
  <c r="J91"/>
  <c r="F89"/>
  <c r="E87"/>
  <c r="J18"/>
  <c r="E18"/>
  <c r="F92" s="1"/>
  <c r="J17"/>
  <c r="J15"/>
  <c r="E15"/>
  <c r="F91" s="1"/>
  <c r="J14"/>
  <c r="J12"/>
  <c r="J126" s="1"/>
  <c r="E7"/>
  <c r="E85"/>
  <c r="L90" i="1"/>
  <c r="AM90"/>
  <c r="AM89"/>
  <c r="L89"/>
  <c r="AM87"/>
  <c r="L87"/>
  <c r="L85"/>
  <c r="L84"/>
  <c r="BK203" i="2"/>
  <c r="J203"/>
  <c r="BK200"/>
  <c r="J200"/>
  <c r="J197"/>
  <c r="BK195"/>
  <c r="BK194"/>
  <c r="BK193"/>
  <c r="BK191"/>
  <c r="J189"/>
  <c r="BK187"/>
  <c r="BK186"/>
  <c r="J186"/>
  <c r="BK183"/>
  <c r="J180"/>
  <c r="BK177"/>
  <c r="BK167"/>
  <c r="J165"/>
  <c r="BK159"/>
  <c r="J149"/>
  <c r="BK148"/>
  <c r="J142"/>
  <c r="J198"/>
  <c r="J193"/>
  <c r="BK192"/>
  <c r="J191"/>
  <c r="J188"/>
  <c r="J185"/>
  <c r="BK184"/>
  <c r="J181"/>
  <c r="BK180"/>
  <c r="J179"/>
  <c r="BK178"/>
  <c r="J168"/>
  <c r="J160"/>
  <c r="J156"/>
  <c r="J151"/>
  <c r="J147"/>
  <c r="BK144"/>
  <c r="BK141"/>
  <c r="BK140"/>
  <c r="J139"/>
  <c r="BK136"/>
  <c r="J135"/>
  <c r="BK198"/>
  <c r="BK197"/>
  <c r="J195"/>
  <c r="J194"/>
  <c r="J192"/>
  <c r="BK190"/>
  <c r="J190"/>
  <c r="J187"/>
  <c r="J183"/>
  <c r="BK181"/>
  <c r="BK179"/>
  <c r="J178"/>
  <c r="BK171"/>
  <c r="J163"/>
  <c r="J161"/>
  <c r="J158"/>
  <c r="BK153"/>
  <c r="BK147"/>
  <c r="BK143"/>
  <c r="BK142"/>
  <c r="J141"/>
  <c r="J136"/>
  <c r="BK189"/>
  <c r="BK185"/>
  <c r="J177"/>
  <c r="J175"/>
  <c r="BK174"/>
  <c r="J171"/>
  <c r="BK168"/>
  <c r="J167"/>
  <c r="BK165"/>
  <c r="BK162"/>
  <c r="J157"/>
  <c r="BK154"/>
  <c r="BK149"/>
  <c r="J148"/>
  <c r="J143"/>
  <c r="J140"/>
  <c r="BK137"/>
  <c r="BK188"/>
  <c r="J184"/>
  <c r="BK175"/>
  <c r="J169"/>
  <c r="BK163"/>
  <c r="BK158"/>
  <c r="BK157"/>
  <c r="BK156"/>
  <c r="J153"/>
  <c r="J150"/>
  <c r="J145"/>
  <c r="J137"/>
  <c r="BK135"/>
  <c r="AS94" i="1"/>
  <c r="J174" i="2"/>
  <c r="BK169"/>
  <c r="J154"/>
  <c r="BK146"/>
  <c r="BK145"/>
  <c r="BK139"/>
  <c r="J162"/>
  <c r="BK161"/>
  <c r="BK160"/>
  <c r="J159"/>
  <c r="BK151"/>
  <c r="BK150"/>
  <c r="J146"/>
  <c r="J144"/>
  <c r="J152" l="1"/>
  <c r="J100" s="1"/>
  <c r="J134"/>
  <c r="J138"/>
  <c r="BK134"/>
  <c r="P134"/>
  <c r="R134"/>
  <c r="T134"/>
  <c r="BK138"/>
  <c r="P138"/>
  <c r="R138"/>
  <c r="T138"/>
  <c r="BK152"/>
  <c r="P152"/>
  <c r="R152"/>
  <c r="T152"/>
  <c r="BK155"/>
  <c r="J155" s="1"/>
  <c r="J101" s="1"/>
  <c r="P155"/>
  <c r="R155"/>
  <c r="T155"/>
  <c r="BK166"/>
  <c r="J166" s="1"/>
  <c r="J103" s="1"/>
  <c r="P166"/>
  <c r="R166"/>
  <c r="T166"/>
  <c r="BK173"/>
  <c r="J173" s="1"/>
  <c r="J106" s="1"/>
  <c r="P173"/>
  <c r="R173"/>
  <c r="T173"/>
  <c r="BK176"/>
  <c r="J176" s="1"/>
  <c r="J107" s="1"/>
  <c r="P176"/>
  <c r="R176"/>
  <c r="T176"/>
  <c r="BK182"/>
  <c r="J108" s="1"/>
  <c r="P182"/>
  <c r="R182"/>
  <c r="T182"/>
  <c r="BK196"/>
  <c r="J109" s="1"/>
  <c r="P196"/>
  <c r="R196"/>
  <c r="T196"/>
  <c r="F128"/>
  <c r="BF136"/>
  <c r="BF137"/>
  <c r="BF146"/>
  <c r="BF163"/>
  <c r="E122"/>
  <c r="BF141"/>
  <c r="BF142"/>
  <c r="BF147"/>
  <c r="BF156"/>
  <c r="BF198"/>
  <c r="J89"/>
  <c r="BF154"/>
  <c r="BF158"/>
  <c r="BF168"/>
  <c r="BF180"/>
  <c r="F129"/>
  <c r="BF143"/>
  <c r="BF144"/>
  <c r="BF157"/>
  <c r="BF159"/>
  <c r="BF188"/>
  <c r="BF189"/>
  <c r="BF139"/>
  <c r="BF148"/>
  <c r="BF150"/>
  <c r="BF160"/>
  <c r="BF167"/>
  <c r="BF177"/>
  <c r="BF178"/>
  <c r="BF186"/>
  <c r="BF190"/>
  <c r="BF192"/>
  <c r="BF200"/>
  <c r="BF149"/>
  <c r="BF161"/>
  <c r="BF162"/>
  <c r="BF165"/>
  <c r="BF174"/>
  <c r="BF179"/>
  <c r="BF183"/>
  <c r="BF187"/>
  <c r="BF191"/>
  <c r="BF193"/>
  <c r="BF195"/>
  <c r="BF197"/>
  <c r="BF135"/>
  <c r="BF140"/>
  <c r="BF145"/>
  <c r="BF151"/>
  <c r="BF153"/>
  <c r="BF169"/>
  <c r="BF171"/>
  <c r="BF175"/>
  <c r="BF181"/>
  <c r="BF184"/>
  <c r="BF185"/>
  <c r="BF194"/>
  <c r="BF203"/>
  <c r="BK164"/>
  <c r="J164" s="1"/>
  <c r="J102" s="1"/>
  <c r="BK170"/>
  <c r="J170" s="1"/>
  <c r="J104" s="1"/>
  <c r="BK199"/>
  <c r="J199" s="1"/>
  <c r="J110" s="1"/>
  <c r="BK202"/>
  <c r="J202" s="1"/>
  <c r="J112" s="1"/>
  <c r="J33"/>
  <c r="AV95" i="1" s="1"/>
  <c r="F35" i="2"/>
  <c r="BB95" i="1" s="1"/>
  <c r="BB94" s="1"/>
  <c r="W31" s="1"/>
  <c r="F36" i="2"/>
  <c r="BC95" i="1" s="1"/>
  <c r="BC94" s="1"/>
  <c r="W32" s="1"/>
  <c r="F33" i="2"/>
  <c r="AZ95" i="1" s="1"/>
  <c r="AZ94" s="1"/>
  <c r="AV94" s="1"/>
  <c r="AK29" s="1"/>
  <c r="F37" i="2"/>
  <c r="BD95" i="1" s="1"/>
  <c r="BD94" s="1"/>
  <c r="W33" s="1"/>
  <c r="J98" i="2" l="1"/>
  <c r="J99"/>
  <c r="T172"/>
  <c r="R172"/>
  <c r="P172"/>
  <c r="R133"/>
  <c r="T133"/>
  <c r="P133"/>
  <c r="BK133"/>
  <c r="J133" s="1"/>
  <c r="J97" s="1"/>
  <c r="BK172"/>
  <c r="J172" s="1"/>
  <c r="J105" s="1"/>
  <c r="BK201"/>
  <c r="J201" s="1"/>
  <c r="J111" s="1"/>
  <c r="AX94" i="1"/>
  <c r="W29"/>
  <c r="J34" i="2"/>
  <c r="AW95" i="1" s="1"/>
  <c r="AT95" s="1"/>
  <c r="F34" i="2"/>
  <c r="BA95" i="1" s="1"/>
  <c r="BA94" s="1"/>
  <c r="W30" s="1"/>
  <c r="AY94"/>
  <c r="P132" i="2" l="1"/>
  <c r="AU95" i="1" s="1"/>
  <c r="AU94" s="1"/>
  <c r="T132" i="2"/>
  <c r="R132"/>
  <c r="BK132"/>
  <c r="J132" s="1"/>
  <c r="J30" s="1"/>
  <c r="AG95" i="1" s="1"/>
  <c r="AN95" s="1"/>
  <c r="AW94"/>
  <c r="AK30" s="1"/>
  <c r="J39" i="2" l="1"/>
  <c r="J96"/>
  <c r="AG94" i="1"/>
  <c r="AT94"/>
  <c r="AN94" l="1"/>
  <c r="AK26"/>
  <c r="AK35" s="1"/>
</calcChain>
</file>

<file path=xl/sharedStrings.xml><?xml version="1.0" encoding="utf-8"?>
<sst xmlns="http://schemas.openxmlformats.org/spreadsheetml/2006/main" count="1140" uniqueCount="370">
  <si>
    <t>Export Komplet</t>
  </si>
  <si>
    <t/>
  </si>
  <si>
    <t>2.0</t>
  </si>
  <si>
    <t>False</t>
  </si>
  <si>
    <t>{96d5699c-267c-465b-af61-9f26bbb159eb}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</si>
  <si>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</si>
  <si>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</si>
  <si>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</si>
  <si>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</si>
  <si>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</si>
  <si>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</si>
  <si>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</si>
  <si>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SO01</t>
  </si>
  <si>
    <t>Stavba:</t>
  </si>
  <si>
    <t>Stankovce</t>
  </si>
  <si>
    <t>JKSO:</t>
  </si>
  <si>
    <t>KS:</t>
  </si>
  <si>
    <t>Miesto:</t>
  </si>
  <si>
    <t>Trebišov, obec: Stankovce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</si>
  <si>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</si>
  <si>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</si>
  <si>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</si>
  <si>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</si>
  <si>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</si>
  <si>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</si>
  <si>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</si>
  <si>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51 098 270</t>
  </si>
  <si>
    <t>VEQER,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</si>
  <si>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</si>
  <si>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</si>
  <si>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</si>
  <si>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</si>
  <si>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</si>
  <si>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</si>
  <si>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</si>
  <si>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</si>
  <si>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</si>
  <si>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</si>
  <si>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</si>
  <si>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</si>
  <si>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</si>
  <si>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</si>
  <si>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</si>
  <si>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</si>
  <si>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</si>
  <si>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</si>
  <si>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</si>
  <si>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</si>
  <si>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</si>
  <si>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</si>
  <si>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</si>
  <si>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</si>
  <si>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</si>
  <si>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</si>
  <si>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</si>
  <si>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</si>
  <si>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</si>
  <si>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</si>
  <si>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</si>
  <si>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</si>
  <si>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</si>
  <si>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</si>
  <si>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</si>
  <si>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</si>
  <si>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</si>
  <si>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</si>
  <si>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</si>
  <si>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</si>
  <si>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</si>
  <si>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</si>
  <si>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</si>
  <si>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</si>
  <si>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</si>
  <si>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</si>
  <si>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</si>
  <si>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</si>
  <si>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SO01-2</t>
  </si>
  <si>
    <t>STA</t>
  </si>
  <si>
    <t>1</t>
  </si>
  <si>
    <t>{6130ad98-683a-4258-925a-7931c9d1cc93}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</si>
  <si>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</si>
  <si>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</si>
  <si>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</si>
  <si>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</si>
  <si>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</si>
  <si>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</si>
  <si>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</si>
  <si>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</si>
  <si>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</si>
  <si>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</si>
  <si>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</si>
  <si>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</si>
  <si>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</si>
  <si>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</si>
  <si>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</si>
  <si>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</si>
  <si>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</si>
  <si>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</si>
  <si>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</si>
  <si>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</si>
  <si>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783 - Nátery</t>
  </si>
  <si>
    <t>M - Práce a dodávky M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</si>
  <si>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</si>
  <si>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</si>
  <si>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</si>
  <si>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</si>
  <si>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</si>
  <si>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</si>
  <si>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</si>
  <si>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</si>
  <si>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</si>
  <si>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</si>
  <si>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</si>
  <si>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</si>
  <si>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</si>
  <si>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</si>
  <si>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</si>
  <si>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</si>
  <si>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</si>
  <si>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</si>
  <si>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122101401.S</t>
  </si>
  <si>
    <t>Výkop v zemníku na suchu v horninách 1-2, do 100 m3</t>
  </si>
  <si>
    <t>m3</t>
  </si>
  <si>
    <t>4</t>
  </si>
  <si>
    <t>2</t>
  </si>
  <si>
    <t>2025039295</t>
  </si>
  <si>
    <t>171151101.S</t>
  </si>
  <si>
    <t>Hutnenie bokov násypov z hornín súdržných a sypkých</t>
  </si>
  <si>
    <t>m2</t>
  </si>
  <si>
    <t>210263027</t>
  </si>
  <si>
    <t>3</t>
  </si>
  <si>
    <t>174101001.S</t>
  </si>
  <si>
    <t>Zásyp sypaninou so zhutnením zárezov alebo okolo objektov do 100 m3</t>
  </si>
  <si>
    <t>1560057318</t>
  </si>
  <si>
    <t>Zakladanie</t>
  </si>
  <si>
    <t>273315911.S</t>
  </si>
  <si>
    <t xml:space="preserve">Príplatok k cenám prostého betónu základových dosiek za vykonanie betonáže </t>
  </si>
  <si>
    <t>-1566904370</t>
  </si>
  <si>
    <t>5</t>
  </si>
  <si>
    <t>M</t>
  </si>
  <si>
    <t>589350000100.S</t>
  </si>
  <si>
    <t>Betón STN EN 206-1-C 25/30-XC3, XA1 (SK)-Cl 1,0-Dmax 8 - S1 z cementu portlandského, betón odolný voči agresívnemu prostrediu</t>
  </si>
  <si>
    <t>8</t>
  </si>
  <si>
    <t>-264201564</t>
  </si>
  <si>
    <t>6</t>
  </si>
  <si>
    <t>583410002100.S</t>
  </si>
  <si>
    <t>Kamenivo drvené hrubé frakcia 8-32 mm</t>
  </si>
  <si>
    <t>t</t>
  </si>
  <si>
    <t>-622312082</t>
  </si>
  <si>
    <t>7</t>
  </si>
  <si>
    <t>273351215.S</t>
  </si>
  <si>
    <t>Debnenie stien základových dosiek, zhotovenie-dielce</t>
  </si>
  <si>
    <t>-1469467199</t>
  </si>
  <si>
    <t>273351216.S</t>
  </si>
  <si>
    <t>Debnenie stien základových dosiek, odstránenie-dielce</t>
  </si>
  <si>
    <t>-974362495</t>
  </si>
  <si>
    <t>9</t>
  </si>
  <si>
    <t>274271314</t>
  </si>
  <si>
    <t>Murovanie základových pásov 50x40x25 hr. 400 mm</t>
  </si>
  <si>
    <t>-1708694885</t>
  </si>
  <si>
    <t>10</t>
  </si>
  <si>
    <t>274325911.S</t>
  </si>
  <si>
    <t>Príplatok k cenám betónu železového základových pásov  za vykonanie betonáže pod hladinou bentonitovej suspenzie</t>
  </si>
  <si>
    <t>-708691337</t>
  </si>
  <si>
    <t>11</t>
  </si>
  <si>
    <t>595120000500</t>
  </si>
  <si>
    <t>Tvárnica debniaca DT40, šxlxv 400x500x250 mm</t>
  </si>
  <si>
    <t>ks</t>
  </si>
  <si>
    <t>1282405568</t>
  </si>
  <si>
    <t>12</t>
  </si>
  <si>
    <t>589350000900.S</t>
  </si>
  <si>
    <t>Betón STN EN 206-1-C 30/37-XC4, XD2, XA2 (SK)-Cl 0,4-Dmax 16 - S1 z cementu portlandského, betón odolný voči agresívnemu prostrediu</t>
  </si>
  <si>
    <t>-1134348041</t>
  </si>
  <si>
    <t>13</t>
  </si>
  <si>
    <t>142110003200.S</t>
  </si>
  <si>
    <t>Rúra oceľová hladká kruhová d 160 mm, hr. steny 10,0 mm</t>
  </si>
  <si>
    <t>m</t>
  </si>
  <si>
    <t>461424093</t>
  </si>
  <si>
    <t>14</t>
  </si>
  <si>
    <t>605710003100</t>
  </si>
  <si>
    <t>1108231880</t>
  </si>
  <si>
    <t>15</t>
  </si>
  <si>
    <t>273362442.S</t>
  </si>
  <si>
    <t>Výstuž základových dosiek zo zvár. sietí KARI, priemer drôtu 8/8 mm, veľkosť oka 150x150 mm</t>
  </si>
  <si>
    <t>-1467520268</t>
  </si>
  <si>
    <t>16</t>
  </si>
  <si>
    <t>313110006300.S</t>
  </si>
  <si>
    <t>Sieť KARI rozmer siete 6x2,4 m, veľkosť oka 150x150 mm, drôt D 8/8 mm</t>
  </si>
  <si>
    <t>-307232470</t>
  </si>
  <si>
    <t>Zvislé a kompletné konštrukcie</t>
  </si>
  <si>
    <t>17</t>
  </si>
  <si>
    <t>311231124.S</t>
  </si>
  <si>
    <t>Murivo nosné, hr. 300 mm, na maltu MVC</t>
  </si>
  <si>
    <t>920802212</t>
  </si>
  <si>
    <t>18</t>
  </si>
  <si>
    <t>342242022</t>
  </si>
  <si>
    <t>Priečky z tehál keramických pálených hr. 150 mm</t>
  </si>
  <si>
    <t>-1911048590</t>
  </si>
  <si>
    <t>Vodorovné konštrukcie</t>
  </si>
  <si>
    <t>19</t>
  </si>
  <si>
    <t>411321414.S</t>
  </si>
  <si>
    <t>Betón stropov doskových a trámových,  železový tr. C 25/30</t>
  </si>
  <si>
    <t>1064780123</t>
  </si>
  <si>
    <t>411351101.S</t>
  </si>
  <si>
    <t>Debnenie stropov doskových zhotovenie-dielce</t>
  </si>
  <si>
    <t>-1981732036</t>
  </si>
  <si>
    <t>21</t>
  </si>
  <si>
    <t>411351102.S</t>
  </si>
  <si>
    <t>Debnenie stropov doskových odstránenie-dielce</t>
  </si>
  <si>
    <t>606332297</t>
  </si>
  <si>
    <t>22</t>
  </si>
  <si>
    <t>411354173.S</t>
  </si>
  <si>
    <t>Podporná konštrukcia stropov výšky do 4 m pre zaťaženie do 12 kPa zhotovenie</t>
  </si>
  <si>
    <t>-890979282</t>
  </si>
  <si>
    <t>23</t>
  </si>
  <si>
    <t>411354174.S</t>
  </si>
  <si>
    <t>Podporná konštrukcia stropov výšky do 4 m pre zaťaženie do 12 kPa odstránenie</t>
  </si>
  <si>
    <t>-679340455</t>
  </si>
  <si>
    <t>25</t>
  </si>
  <si>
    <t>417321515.S</t>
  </si>
  <si>
    <t>Betón stužujúcich pásov a vencov železový tr. C 25/30</t>
  </si>
  <si>
    <t>361128705</t>
  </si>
  <si>
    <t>26</t>
  </si>
  <si>
    <t>417351115.S</t>
  </si>
  <si>
    <t>Debnenie bočníc stužujúcich pásov a vencov vrátane vzpier zhotovenie</t>
  </si>
  <si>
    <t>-94537012</t>
  </si>
  <si>
    <t>27</t>
  </si>
  <si>
    <t>417351116.S</t>
  </si>
  <si>
    <t>Debnenie bočníc stužujúcich pásov a vencov vrátane vzpier odstránenie</t>
  </si>
  <si>
    <t>-622888273</t>
  </si>
  <si>
    <t>Úpravy povrchov, podlahy, osadenie</t>
  </si>
  <si>
    <t>28</t>
  </si>
  <si>
    <t>631345721.S</t>
  </si>
  <si>
    <t>Mazanina z betónu perlitového (m3) hr.nad 20 do 240 mm</t>
  </si>
  <si>
    <t>-1921197581</t>
  </si>
  <si>
    <t>Ostatné konštrukcie a práce-búranie</t>
  </si>
  <si>
    <t>29</t>
  </si>
  <si>
    <t>962032231.S</t>
  </si>
  <si>
    <t>Búranie muriva alebo vybúranie otvorov plochy nad 4 m2 nadzákladového z tehál pálených, vápenopieskových, cementových na maltu,  -1,90500t</t>
  </si>
  <si>
    <t>1552800758</t>
  </si>
  <si>
    <t>30</t>
  </si>
  <si>
    <t>963012510.S</t>
  </si>
  <si>
    <t>Búranie stropov z dosiek alebo panelov zo železobetónu prefabrikovaných s dutinami hr. do 140 mm,  -2,10000t</t>
  </si>
  <si>
    <t>-1224074477</t>
  </si>
  <si>
    <t>32</t>
  </si>
  <si>
    <t>34</t>
  </si>
  <si>
    <t>979087017.S</t>
  </si>
  <si>
    <t>Odvoz na skládku, demontovaných konštrukcií azbestocementových do 5000m</t>
  </si>
  <si>
    <t>-395962639</t>
  </si>
  <si>
    <t>99</t>
  </si>
  <si>
    <t>Presun hmôt HSV</t>
  </si>
  <si>
    <t>38</t>
  </si>
  <si>
    <t>998011001.S</t>
  </si>
  <si>
    <t>Presun hmôt pre budovy (801, 803, 812), zvislá konštr. z tehál, tvárnic, z kovu výšky do 6 m</t>
  </si>
  <si>
    <t>-148965643</t>
  </si>
  <si>
    <t>PSV</t>
  </si>
  <si>
    <t>Práce a dodávky PSV</t>
  </si>
  <si>
    <t>712</t>
  </si>
  <si>
    <t>Izolácie striech, povlakové krytiny</t>
  </si>
  <si>
    <t>39</t>
  </si>
  <si>
    <t>712331101.S</t>
  </si>
  <si>
    <t>Zhotovenie povlak. krytiny striech plochých do 10° pásmi na sucho AIP, NAIP alebo tkaniny</t>
  </si>
  <si>
    <t>-1933912808</t>
  </si>
  <si>
    <t>40</t>
  </si>
  <si>
    <t>283220002100</t>
  </si>
  <si>
    <t xml:space="preserve">Hydroizolačná fólia PVC </t>
  </si>
  <si>
    <t>1435780622</t>
  </si>
  <si>
    <t>762</t>
  </si>
  <si>
    <t>Konštrukcie tesárske</t>
  </si>
  <si>
    <t>42</t>
  </si>
  <si>
    <t>762112130.S</t>
  </si>
  <si>
    <t>Montáž konštr.krokiev a drevenych konštrukcii</t>
  </si>
  <si>
    <t>234902452</t>
  </si>
  <si>
    <t>43</t>
  </si>
  <si>
    <t>762341201.S</t>
  </si>
  <si>
    <t>Montáž klieštín jednoduchých striech pre sklon do 60°</t>
  </si>
  <si>
    <t>615254683</t>
  </si>
  <si>
    <t>44</t>
  </si>
  <si>
    <t>605120002800.S</t>
  </si>
  <si>
    <t>Hranoly z mäkkého reziva neopracované nehranené akosť II, prierez 25-100 cm2</t>
  </si>
  <si>
    <t>1245991403</t>
  </si>
  <si>
    <t>45</t>
  </si>
  <si>
    <t>762351811.S</t>
  </si>
  <si>
    <t>Demontáž nadstrešných konštrukcií krovov, svetlíkov z hraneného reziva plochy do 120 cm2, -0,00700 t</t>
  </si>
  <si>
    <t>-1021960653</t>
  </si>
  <si>
    <t>46</t>
  </si>
  <si>
    <t>762354803.S</t>
  </si>
  <si>
    <t>Demontáž strešných vikierov, svetlíkov z reziva prierezu do 120 cm2 - 0,20000 t</t>
  </si>
  <si>
    <t>-1267965038</t>
  </si>
  <si>
    <t>764</t>
  </si>
  <si>
    <t>Konštrukcie klampiarske</t>
  </si>
  <si>
    <t>47</t>
  </si>
  <si>
    <t>764171712.S</t>
  </si>
  <si>
    <t>1806806849</t>
  </si>
  <si>
    <t>48</t>
  </si>
  <si>
    <t>354420000300.S</t>
  </si>
  <si>
    <t>128</t>
  </si>
  <si>
    <t>39652867</t>
  </si>
  <si>
    <t>49</t>
  </si>
  <si>
    <t>764311201.S</t>
  </si>
  <si>
    <t>-1236116044</t>
  </si>
  <si>
    <t>50</t>
  </si>
  <si>
    <t>553450016600</t>
  </si>
  <si>
    <t>-211550038</t>
  </si>
  <si>
    <t>51</t>
  </si>
  <si>
    <t>553450005300</t>
  </si>
  <si>
    <t>1654075113</t>
  </si>
  <si>
    <t>52</t>
  </si>
  <si>
    <t>553440018500.S</t>
  </si>
  <si>
    <t>1426785597</t>
  </si>
  <si>
    <t>53</t>
  </si>
  <si>
    <t>553440024600.S</t>
  </si>
  <si>
    <t>990185374</t>
  </si>
  <si>
    <t>54</t>
  </si>
  <si>
    <t>553440037600.S</t>
  </si>
  <si>
    <t>1982255016</t>
  </si>
  <si>
    <t>55</t>
  </si>
  <si>
    <t>553440061700</t>
  </si>
  <si>
    <t>1164867213</t>
  </si>
  <si>
    <t>57</t>
  </si>
  <si>
    <t>764352221.S</t>
  </si>
  <si>
    <t>Žľaby z ALUZINK plechu, pododkvapové polkruhové r.š. 200 mm</t>
  </si>
  <si>
    <t>-808970049</t>
  </si>
  <si>
    <t>59</t>
  </si>
  <si>
    <t>764430420.S</t>
  </si>
  <si>
    <t>Oplechovanie muriva a atík z pozinkovaného farbeného PZf plechu, vrátane rohov r.š. 330 mm</t>
  </si>
  <si>
    <t>-442362333</t>
  </si>
  <si>
    <t>60</t>
  </si>
  <si>
    <t>764454254.S</t>
  </si>
  <si>
    <t>Zvodové rúry, kruhové priemer 125 mm</t>
  </si>
  <si>
    <t>818950394</t>
  </si>
  <si>
    <t>61</t>
  </si>
  <si>
    <t>998764102.S</t>
  </si>
  <si>
    <t>Presun hmôt pre konštrukcie klampiarske v objektoch výšky nad 6 do 12 m</t>
  </si>
  <si>
    <t>-42752846</t>
  </si>
  <si>
    <t>765</t>
  </si>
  <si>
    <t>Konštrukcie - krytiny tvrdé</t>
  </si>
  <si>
    <t>62</t>
  </si>
  <si>
    <t>765321811</t>
  </si>
  <si>
    <t>Demontáž azbestocementovej krytiny zo štvorcov alebo šablón do sutiny, na latovaní, sklon do 45°, -0,01300 t</t>
  </si>
  <si>
    <t>1688186978</t>
  </si>
  <si>
    <t>63</t>
  </si>
  <si>
    <t>765328811</t>
  </si>
  <si>
    <t>Demontáž azbestocementových hrebeňov a nároží do sute krytiny hladkej, sklon do 45°, -0,00200 t</t>
  </si>
  <si>
    <t>1459536803</t>
  </si>
  <si>
    <t>783</t>
  </si>
  <si>
    <t>Nátery</t>
  </si>
  <si>
    <t>64</t>
  </si>
  <si>
    <t>783782404</t>
  </si>
  <si>
    <t>Nátery tesárskych konštrukcií, povrchová impregnácia proti drevokaznému hmyzu, hubám a plesniam, jednonásobná</t>
  </si>
  <si>
    <t>-1065143459</t>
  </si>
  <si>
    <t>Práce a dodávky M</t>
  </si>
  <si>
    <t>43-M</t>
  </si>
  <si>
    <t>Montáž oceľových konštrukcií</t>
  </si>
  <si>
    <t>65</t>
  </si>
  <si>
    <t>430865001.S</t>
  </si>
  <si>
    <t>Montáž oceľové konštrukcie a prvky, celkovej hmotnosti do 300 kg</t>
  </si>
  <si>
    <t>kg</t>
  </si>
  <si>
    <t>-212049023</t>
  </si>
  <si>
    <t>Rekonštrukcia maštale pre zlepšenie životných podmienok ustajnených zvierat</t>
  </si>
  <si>
    <t>SO01-2 - Rekonštrukcia maštale pre zlepšenie životných podmienok ustajnených zvierat</t>
  </si>
  <si>
    <t>Konštrukčné drevo - hranoly rozmer 80x160</t>
  </si>
  <si>
    <t>Krytina trapézová pozink ALUZINK T55, hr. 0,5 mm, sklon strechy do 30°</t>
  </si>
  <si>
    <t>Montáž krytin, trapézová ALUZINK T55</t>
  </si>
  <si>
    <t>Krytiny trapézová zo systému ALUZINK T55, sklon do 30°</t>
  </si>
  <si>
    <t>Latovanie z dosák 50x30</t>
  </si>
  <si>
    <t>Ocelový jakel 120x120</t>
  </si>
  <si>
    <t xml:space="preserve">Montáž ocelových stĺpov </t>
  </si>
  <si>
    <t>Zváračské práce</t>
  </si>
  <si>
    <t>sub.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</si>
</sst>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 applyProtection="1">
      <alignment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49" fontId="17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2" xfId="0" applyFont="1" applyFill="1" applyBorder="1" applyAlignment="1" applyProtection="1">
      <alignment horizontal="left" vertical="center" wrapText="1"/>
      <protection locked="0"/>
    </xf>
    <xf numFmtId="0" fontId="17" fillId="0" borderId="22" xfId="0" applyFont="1" applyFill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Fill="1" applyBorder="1" applyAlignment="1" applyProtection="1">
      <alignment vertical="center"/>
      <protection locked="0"/>
    </xf>
    <xf numFmtId="4" fontId="17" fillId="0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vertical="center"/>
    </xf>
    <xf numFmtId="166" fontId="18" fillId="0" borderId="1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vertical="center"/>
    </xf>
    <xf numFmtId="0" fontId="29" fillId="0" borderId="22" xfId="0" applyFont="1" applyFill="1" applyBorder="1" applyAlignment="1" applyProtection="1">
      <alignment horizontal="center" vertical="center"/>
      <protection locked="0"/>
    </xf>
    <xf numFmtId="49" fontId="29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22" xfId="0" applyFont="1" applyFill="1" applyBorder="1" applyAlignment="1" applyProtection="1">
      <alignment horizontal="left" vertical="center" wrapText="1"/>
      <protection locked="0"/>
    </xf>
    <xf numFmtId="0" fontId="29" fillId="0" borderId="22" xfId="0" applyFont="1" applyFill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Fill="1" applyBorder="1" applyAlignment="1" applyProtection="1">
      <alignment vertical="center"/>
      <protection locked="0"/>
    </xf>
    <xf numFmtId="4" fontId="29" fillId="0" borderId="22" xfId="0" applyNumberFormat="1" applyFont="1" applyFill="1" applyBorder="1" applyAlignment="1" applyProtection="1">
      <alignment vertical="center"/>
      <protection locked="0"/>
    </xf>
    <xf numFmtId="0" fontId="30" fillId="0" borderId="22" xfId="0" applyFont="1" applyFill="1" applyBorder="1" applyAlignment="1" applyProtection="1">
      <alignment vertical="center"/>
      <protection locked="0"/>
    </xf>
    <xf numFmtId="0" fontId="30" fillId="0" borderId="3" xfId="0" applyFont="1" applyFill="1" applyBorder="1" applyAlignment="1">
      <alignment vertical="center"/>
    </xf>
    <xf numFmtId="0" fontId="29" fillId="0" borderId="1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tabSelected="1" workbookViewId="0">
      <selection activeCell="J96" sqref="J9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1" t="s">
        <v>5</v>
      </c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219" t="s">
        <v>12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220" t="s">
        <v>14</v>
      </c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162">
        <v>44630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21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22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AK16" s="23" t="s">
        <v>21</v>
      </c>
      <c r="AN16" s="21" t="s">
        <v>26</v>
      </c>
      <c r="AR16" s="17"/>
      <c r="BS16" s="14" t="s">
        <v>3</v>
      </c>
    </row>
    <row r="17" spans="1:71" s="1" customFormat="1" ht="18.399999999999999" customHeight="1">
      <c r="B17" s="17"/>
      <c r="E17" s="21" t="s">
        <v>27</v>
      </c>
      <c r="AK17" s="23" t="s">
        <v>23</v>
      </c>
      <c r="AN17" s="21" t="s">
        <v>1</v>
      </c>
      <c r="AR17" s="17"/>
      <c r="BS17" s="14" t="s">
        <v>28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29</v>
      </c>
      <c r="AK19" s="23" t="s">
        <v>21</v>
      </c>
      <c r="AN19" s="21" t="s">
        <v>26</v>
      </c>
      <c r="AR19" s="17"/>
      <c r="BS19" s="14" t="s">
        <v>6</v>
      </c>
    </row>
    <row r="20" spans="1:71" s="1" customFormat="1" ht="18.399999999999999" customHeight="1">
      <c r="B20" s="17"/>
      <c r="E20" s="21" t="s">
        <v>27</v>
      </c>
      <c r="AK20" s="23" t="s">
        <v>23</v>
      </c>
      <c r="AN20" s="21" t="s">
        <v>1</v>
      </c>
      <c r="AR20" s="17"/>
      <c r="BS20" s="14" t="s">
        <v>28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30</v>
      </c>
      <c r="AR22" s="17"/>
    </row>
    <row r="23" spans="1:71" s="1" customFormat="1" ht="16.5" customHeight="1">
      <c r="B23" s="17"/>
      <c r="E23" s="221" t="s">
        <v>1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22">
        <f>ROUND(AG94,2)</f>
        <v>94093.88</v>
      </c>
      <c r="AL26" s="223"/>
      <c r="AM26" s="223"/>
      <c r="AN26" s="223"/>
      <c r="AO26" s="223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24" t="s">
        <v>32</v>
      </c>
      <c r="M28" s="224"/>
      <c r="N28" s="224"/>
      <c r="O28" s="224"/>
      <c r="P28" s="224"/>
      <c r="Q28" s="26"/>
      <c r="R28" s="26"/>
      <c r="S28" s="26"/>
      <c r="T28" s="26"/>
      <c r="U28" s="26"/>
      <c r="V28" s="26"/>
      <c r="W28" s="224" t="s">
        <v>33</v>
      </c>
      <c r="X28" s="224"/>
      <c r="Y28" s="224"/>
      <c r="Z28" s="224"/>
      <c r="AA28" s="224"/>
      <c r="AB28" s="224"/>
      <c r="AC28" s="224"/>
      <c r="AD28" s="224"/>
      <c r="AE28" s="224"/>
      <c r="AF28" s="26"/>
      <c r="AG28" s="26"/>
      <c r="AH28" s="26"/>
      <c r="AI28" s="26"/>
      <c r="AJ28" s="26"/>
      <c r="AK28" s="224" t="s">
        <v>34</v>
      </c>
      <c r="AL28" s="224"/>
      <c r="AM28" s="224"/>
      <c r="AN28" s="224"/>
      <c r="AO28" s="224"/>
      <c r="AP28" s="26"/>
      <c r="AQ28" s="26"/>
      <c r="AR28" s="27"/>
      <c r="BE28" s="26"/>
    </row>
    <row r="29" spans="1:71" s="3" customFormat="1" ht="14.45" customHeight="1">
      <c r="B29" s="31"/>
      <c r="D29" s="23" t="s">
        <v>35</v>
      </c>
      <c r="F29" s="23" t="s">
        <v>36</v>
      </c>
      <c r="L29" s="209">
        <v>0.2</v>
      </c>
      <c r="M29" s="208"/>
      <c r="N29" s="208"/>
      <c r="O29" s="208"/>
      <c r="P29" s="208"/>
      <c r="W29" s="207">
        <f>ROUND(AZ94, 2)</f>
        <v>0</v>
      </c>
      <c r="X29" s="208"/>
      <c r="Y29" s="208"/>
      <c r="Z29" s="208"/>
      <c r="AA29" s="208"/>
      <c r="AB29" s="208"/>
      <c r="AC29" s="208"/>
      <c r="AD29" s="208"/>
      <c r="AE29" s="208"/>
      <c r="AK29" s="207">
        <f>ROUND(AV94, 2)</f>
        <v>0</v>
      </c>
      <c r="AL29" s="208"/>
      <c r="AM29" s="208"/>
      <c r="AN29" s="208"/>
      <c r="AO29" s="208"/>
      <c r="AR29" s="31"/>
    </row>
    <row r="30" spans="1:71" s="3" customFormat="1" ht="14.45" customHeight="1">
      <c r="B30" s="31"/>
      <c r="F30" s="23" t="s">
        <v>37</v>
      </c>
      <c r="L30" s="209">
        <v>0.2</v>
      </c>
      <c r="M30" s="208"/>
      <c r="N30" s="208"/>
      <c r="O30" s="208"/>
      <c r="P30" s="208"/>
      <c r="W30" s="207">
        <f>ROUND(BA94, 2)</f>
        <v>94093.88</v>
      </c>
      <c r="X30" s="208"/>
      <c r="Y30" s="208"/>
      <c r="Z30" s="208"/>
      <c r="AA30" s="208"/>
      <c r="AB30" s="208"/>
      <c r="AC30" s="208"/>
      <c r="AD30" s="208"/>
      <c r="AE30" s="208"/>
      <c r="AK30" s="207">
        <f>ROUND(AW94, 2)</f>
        <v>18818.78</v>
      </c>
      <c r="AL30" s="208"/>
      <c r="AM30" s="208"/>
      <c r="AN30" s="208"/>
      <c r="AO30" s="208"/>
      <c r="AR30" s="31"/>
    </row>
    <row r="31" spans="1:71" s="3" customFormat="1" ht="14.45" hidden="1" customHeight="1">
      <c r="B31" s="31"/>
      <c r="F31" s="23" t="s">
        <v>38</v>
      </c>
      <c r="L31" s="209">
        <v>0.2</v>
      </c>
      <c r="M31" s="208"/>
      <c r="N31" s="208"/>
      <c r="O31" s="208"/>
      <c r="P31" s="208"/>
      <c r="W31" s="207">
        <f>ROUND(BB94, 2)</f>
        <v>0</v>
      </c>
      <c r="X31" s="208"/>
      <c r="Y31" s="208"/>
      <c r="Z31" s="208"/>
      <c r="AA31" s="208"/>
      <c r="AB31" s="208"/>
      <c r="AC31" s="208"/>
      <c r="AD31" s="208"/>
      <c r="AE31" s="208"/>
      <c r="AK31" s="207">
        <v>0</v>
      </c>
      <c r="AL31" s="208"/>
      <c r="AM31" s="208"/>
      <c r="AN31" s="208"/>
      <c r="AO31" s="208"/>
      <c r="AR31" s="31"/>
    </row>
    <row r="32" spans="1:71" s="3" customFormat="1" ht="14.45" hidden="1" customHeight="1">
      <c r="B32" s="31"/>
      <c r="F32" s="23" t="s">
        <v>39</v>
      </c>
      <c r="L32" s="209">
        <v>0.2</v>
      </c>
      <c r="M32" s="208"/>
      <c r="N32" s="208"/>
      <c r="O32" s="208"/>
      <c r="P32" s="208"/>
      <c r="W32" s="207">
        <f>ROUND(BC94, 2)</f>
        <v>0</v>
      </c>
      <c r="X32" s="208"/>
      <c r="Y32" s="208"/>
      <c r="Z32" s="208"/>
      <c r="AA32" s="208"/>
      <c r="AB32" s="208"/>
      <c r="AC32" s="208"/>
      <c r="AD32" s="208"/>
      <c r="AE32" s="208"/>
      <c r="AK32" s="207">
        <v>0</v>
      </c>
      <c r="AL32" s="208"/>
      <c r="AM32" s="208"/>
      <c r="AN32" s="208"/>
      <c r="AO32" s="208"/>
      <c r="AR32" s="31"/>
    </row>
    <row r="33" spans="1:57" s="3" customFormat="1" ht="14.45" hidden="1" customHeight="1">
      <c r="B33" s="31"/>
      <c r="F33" s="23" t="s">
        <v>40</v>
      </c>
      <c r="L33" s="209">
        <v>0</v>
      </c>
      <c r="M33" s="208"/>
      <c r="N33" s="208"/>
      <c r="O33" s="208"/>
      <c r="P33" s="208"/>
      <c r="W33" s="207">
        <f>ROUND(BD94, 2)</f>
        <v>0</v>
      </c>
      <c r="X33" s="208"/>
      <c r="Y33" s="208"/>
      <c r="Z33" s="208"/>
      <c r="AA33" s="208"/>
      <c r="AB33" s="208"/>
      <c r="AC33" s="208"/>
      <c r="AD33" s="208"/>
      <c r="AE33" s="208"/>
      <c r="AK33" s="207">
        <v>0</v>
      </c>
      <c r="AL33" s="208"/>
      <c r="AM33" s="208"/>
      <c r="AN33" s="208"/>
      <c r="AO33" s="208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42</v>
      </c>
      <c r="U35" s="34"/>
      <c r="V35" s="34"/>
      <c r="W35" s="34"/>
      <c r="X35" s="210" t="s">
        <v>43</v>
      </c>
      <c r="Y35" s="211"/>
      <c r="Z35" s="211"/>
      <c r="AA35" s="211"/>
      <c r="AB35" s="211"/>
      <c r="AC35" s="34"/>
      <c r="AD35" s="34"/>
      <c r="AE35" s="34"/>
      <c r="AF35" s="34"/>
      <c r="AG35" s="34"/>
      <c r="AH35" s="34"/>
      <c r="AI35" s="34"/>
      <c r="AJ35" s="34"/>
      <c r="AK35" s="212">
        <f>SUM(AK26:AK33)</f>
        <v>112912.66</v>
      </c>
      <c r="AL35" s="211"/>
      <c r="AM35" s="211"/>
      <c r="AN35" s="211"/>
      <c r="AO35" s="213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46</v>
      </c>
      <c r="AI60" s="29"/>
      <c r="AJ60" s="29"/>
      <c r="AK60" s="29"/>
      <c r="AL60" s="29"/>
      <c r="AM60" s="39" t="s">
        <v>47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48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49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46</v>
      </c>
      <c r="AI75" s="29"/>
      <c r="AJ75" s="29"/>
      <c r="AK75" s="29"/>
      <c r="AL75" s="29"/>
      <c r="AM75" s="39" t="s">
        <v>47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 t="str">
        <f>K5</f>
        <v>SO01</v>
      </c>
      <c r="AR84" s="45"/>
    </row>
    <row r="85" spans="1:91" s="5" customFormat="1" ht="36.950000000000003" customHeight="1">
      <c r="B85" s="46"/>
      <c r="C85" s="47" t="s">
        <v>13</v>
      </c>
      <c r="L85" s="198" t="str">
        <f>K6</f>
        <v>Stankovce</v>
      </c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Trebišov, obec: Stankovce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200">
        <f>IF(AN8= "","",AN8)</f>
        <v>44630</v>
      </c>
      <c r="AN87" s="200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201" t="str">
        <f>IF(E17="","",E17)</f>
        <v>VEQER, s.r.o.</v>
      </c>
      <c r="AN89" s="202"/>
      <c r="AO89" s="202"/>
      <c r="AP89" s="202"/>
      <c r="AQ89" s="26"/>
      <c r="AR89" s="27"/>
      <c r="AS89" s="203" t="s">
        <v>51</v>
      </c>
      <c r="AT89" s="204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29</v>
      </c>
      <c r="AJ90" s="26"/>
      <c r="AK90" s="26"/>
      <c r="AL90" s="26"/>
      <c r="AM90" s="201" t="str">
        <f>IF(E20="","",E20)</f>
        <v>VEQER, s.r.o.</v>
      </c>
      <c r="AN90" s="202"/>
      <c r="AO90" s="202"/>
      <c r="AP90" s="202"/>
      <c r="AQ90" s="26"/>
      <c r="AR90" s="27"/>
      <c r="AS90" s="205"/>
      <c r="AT90" s="206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05"/>
      <c r="AT91" s="206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3" t="s">
        <v>52</v>
      </c>
      <c r="D92" s="194"/>
      <c r="E92" s="194"/>
      <c r="F92" s="194"/>
      <c r="G92" s="194"/>
      <c r="H92" s="54"/>
      <c r="I92" s="195" t="s">
        <v>53</v>
      </c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6" t="s">
        <v>54</v>
      </c>
      <c r="AH92" s="194"/>
      <c r="AI92" s="194"/>
      <c r="AJ92" s="194"/>
      <c r="AK92" s="194"/>
      <c r="AL92" s="194"/>
      <c r="AM92" s="194"/>
      <c r="AN92" s="195" t="s">
        <v>55</v>
      </c>
      <c r="AO92" s="194"/>
      <c r="AP92" s="197"/>
      <c r="AQ92" s="55" t="s">
        <v>56</v>
      </c>
      <c r="AR92" s="27"/>
      <c r="AS92" s="56" t="s">
        <v>57</v>
      </c>
      <c r="AT92" s="57" t="s">
        <v>58</v>
      </c>
      <c r="AU92" s="57" t="s">
        <v>59</v>
      </c>
      <c r="AV92" s="57" t="s">
        <v>60</v>
      </c>
      <c r="AW92" s="57" t="s">
        <v>61</v>
      </c>
      <c r="AX92" s="57" t="s">
        <v>62</v>
      </c>
      <c r="AY92" s="57" t="s">
        <v>63</v>
      </c>
      <c r="AZ92" s="57" t="s">
        <v>64</v>
      </c>
      <c r="BA92" s="57" t="s">
        <v>65</v>
      </c>
      <c r="BB92" s="57" t="s">
        <v>66</v>
      </c>
      <c r="BC92" s="57" t="s">
        <v>67</v>
      </c>
      <c r="BD92" s="58" t="s">
        <v>68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69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7">
        <f>ROUND(AG95,2)</f>
        <v>94093.88</v>
      </c>
      <c r="AH94" s="217"/>
      <c r="AI94" s="217"/>
      <c r="AJ94" s="217"/>
      <c r="AK94" s="217"/>
      <c r="AL94" s="217"/>
      <c r="AM94" s="217"/>
      <c r="AN94" s="218">
        <f>SUM(AG94,AT94)</f>
        <v>112912.66</v>
      </c>
      <c r="AO94" s="218"/>
      <c r="AP94" s="218"/>
      <c r="AQ94" s="66" t="s">
        <v>1</v>
      </c>
      <c r="AR94" s="62"/>
      <c r="AS94" s="67">
        <f>ROUND(AS95,2)</f>
        <v>0</v>
      </c>
      <c r="AT94" s="68">
        <f>ROUND(SUM(AV94:AW94),2)</f>
        <v>18818.78</v>
      </c>
      <c r="AU94" s="69">
        <f>ROUND(AU95,5)</f>
        <v>2019.1921600000001</v>
      </c>
      <c r="AV94" s="68">
        <f>ROUND(AZ94*L29,2)</f>
        <v>0</v>
      </c>
      <c r="AW94" s="68">
        <f>ROUND(BA94*L30,2)</f>
        <v>18818.78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94093.88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70</v>
      </c>
      <c r="BT94" s="71" t="s">
        <v>71</v>
      </c>
      <c r="BU94" s="72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1" s="7" customFormat="1" ht="24.75" customHeight="1">
      <c r="A95" s="73" t="s">
        <v>75</v>
      </c>
      <c r="B95" s="74"/>
      <c r="C95" s="75"/>
      <c r="D95" s="216" t="s">
        <v>76</v>
      </c>
      <c r="E95" s="216"/>
      <c r="F95" s="216"/>
      <c r="G95" s="216"/>
      <c r="H95" s="216"/>
      <c r="I95" s="76"/>
      <c r="J95" s="216" t="s">
        <v>359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4">
        <f>'SO01-2 - Rekonštrukcia a ...'!J30</f>
        <v>94093.88</v>
      </c>
      <c r="AH95" s="215"/>
      <c r="AI95" s="215"/>
      <c r="AJ95" s="215"/>
      <c r="AK95" s="215"/>
      <c r="AL95" s="215"/>
      <c r="AM95" s="215"/>
      <c r="AN95" s="214">
        <f>SUM(AG95,AT95)</f>
        <v>112912.66</v>
      </c>
      <c r="AO95" s="215"/>
      <c r="AP95" s="215"/>
      <c r="AQ95" s="77" t="s">
        <v>77</v>
      </c>
      <c r="AR95" s="74"/>
      <c r="AS95" s="78">
        <v>0</v>
      </c>
      <c r="AT95" s="79">
        <f>ROUND(SUM(AV95:AW95),2)</f>
        <v>18818.78</v>
      </c>
      <c r="AU95" s="80">
        <f>'SO01-2 - Rekonštrukcia a ...'!P132</f>
        <v>2019.1921582000004</v>
      </c>
      <c r="AV95" s="79">
        <f>'SO01-2 - Rekonštrukcia a ...'!J33</f>
        <v>0</v>
      </c>
      <c r="AW95" s="79">
        <f>'SO01-2 - Rekonštrukcia a ...'!J34</f>
        <v>18818.78</v>
      </c>
      <c r="AX95" s="79">
        <f>'SO01-2 - Rekonštrukcia a ...'!J35</f>
        <v>0</v>
      </c>
      <c r="AY95" s="79">
        <f>'SO01-2 - Rekonštrukcia a ...'!J36</f>
        <v>0</v>
      </c>
      <c r="AZ95" s="79">
        <f>'SO01-2 - Rekonštrukcia a ...'!F33</f>
        <v>0</v>
      </c>
      <c r="BA95" s="79">
        <f>'SO01-2 - Rekonštrukcia a ...'!F34</f>
        <v>94093.88</v>
      </c>
      <c r="BB95" s="79">
        <f>'SO01-2 - Rekonštrukcia a ...'!F35</f>
        <v>0</v>
      </c>
      <c r="BC95" s="79">
        <f>'SO01-2 - Rekonštrukcia a ...'!F36</f>
        <v>0</v>
      </c>
      <c r="BD95" s="81">
        <f>'SO01-2 - Rekonštrukcia a ...'!F37</f>
        <v>0</v>
      </c>
      <c r="BT95" s="82" t="s">
        <v>78</v>
      </c>
      <c r="BV95" s="82" t="s">
        <v>73</v>
      </c>
      <c r="BW95" s="82" t="s">
        <v>79</v>
      </c>
      <c r="BX95" s="82" t="s">
        <v>4</v>
      </c>
      <c r="CL95" s="82" t="s">
        <v>1</v>
      </c>
      <c r="CM95" s="82" t="s">
        <v>71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SO01-2 - Rekonštrukcia a 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207"/>
  <sheetViews>
    <sheetView showGridLines="0" topLeftCell="A23" workbookViewId="0">
      <selection activeCell="J172" sqref="J17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L2" s="191" t="s">
        <v>5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AT2" s="14" t="s">
        <v>79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80</v>
      </c>
      <c r="L4" s="17"/>
      <c r="M4" s="8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226" t="str">
        <f>'Rekapitulácia stavby'!K6</f>
        <v>Stankovce</v>
      </c>
      <c r="F7" s="227"/>
      <c r="G7" s="227"/>
      <c r="H7" s="227"/>
      <c r="L7" s="17"/>
    </row>
    <row r="8" spans="1:46" s="2" customFormat="1" ht="12" customHeight="1">
      <c r="A8" s="26"/>
      <c r="B8" s="27"/>
      <c r="C8" s="26"/>
      <c r="D8" s="23" t="s">
        <v>81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24.75" customHeight="1">
      <c r="A9" s="26"/>
      <c r="B9" s="27"/>
      <c r="C9" s="26"/>
      <c r="D9" s="26"/>
      <c r="E9" s="198" t="s">
        <v>360</v>
      </c>
      <c r="F9" s="225"/>
      <c r="G9" s="225"/>
      <c r="H9" s="22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18</v>
      </c>
      <c r="G12" s="26"/>
      <c r="H12" s="26"/>
      <c r="I12" s="23" t="s">
        <v>19</v>
      </c>
      <c r="J12" s="49">
        <f>'Rekapitulácia stavby'!AN8</f>
        <v>44630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tr">
        <f>IF('Rekapitulácia stavby'!AN10="","",'Rekapitulácia stavby'!AN10)</f>
        <v/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23</v>
      </c>
      <c r="J15" s="21" t="str">
        <f>IF('Rekapitulácia stavby'!AN11="","",'Rekapitulácia stavby'!AN11)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9" t="str">
        <f>'Rekapitulácia stavby'!E14</f>
        <v xml:space="preserve"> </v>
      </c>
      <c r="F18" s="219"/>
      <c r="G18" s="219"/>
      <c r="H18" s="219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21</v>
      </c>
      <c r="J20" s="21" t="s">
        <v>26</v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27</v>
      </c>
      <c r="F21" s="26"/>
      <c r="G21" s="26"/>
      <c r="H21" s="26"/>
      <c r="I21" s="23" t="s">
        <v>23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">
        <v>26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27</v>
      </c>
      <c r="F24" s="26"/>
      <c r="G24" s="26"/>
      <c r="H24" s="26"/>
      <c r="I24" s="23" t="s">
        <v>23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5"/>
      <c r="B27" s="86"/>
      <c r="C27" s="85"/>
      <c r="D27" s="85"/>
      <c r="E27" s="221" t="s">
        <v>1</v>
      </c>
      <c r="F27" s="221"/>
      <c r="G27" s="221"/>
      <c r="H27" s="221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88" t="s">
        <v>31</v>
      </c>
      <c r="E30" s="26"/>
      <c r="F30" s="26"/>
      <c r="G30" s="26"/>
      <c r="H30" s="26"/>
      <c r="I30" s="26"/>
      <c r="J30" s="65">
        <f>ROUND(J132, 2)</f>
        <v>94093.88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33</v>
      </c>
      <c r="G32" s="26"/>
      <c r="H32" s="26"/>
      <c r="I32" s="30" t="s">
        <v>32</v>
      </c>
      <c r="J32" s="30" t="s">
        <v>34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89" t="s">
        <v>35</v>
      </c>
      <c r="E33" s="23" t="s">
        <v>36</v>
      </c>
      <c r="F33" s="90">
        <f>ROUND((SUM(BE132:BE203)),  2)</f>
        <v>0</v>
      </c>
      <c r="G33" s="26"/>
      <c r="H33" s="26"/>
      <c r="I33" s="91">
        <v>0.2</v>
      </c>
      <c r="J33" s="90">
        <f>ROUND(((SUM(BE132:BE203))*I33),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37</v>
      </c>
      <c r="F34" s="90">
        <f>ROUND((SUM(BF132:BF203)),  2)</f>
        <v>94093.88</v>
      </c>
      <c r="G34" s="26"/>
      <c r="H34" s="26"/>
      <c r="I34" s="91">
        <v>0.2</v>
      </c>
      <c r="J34" s="90">
        <f>ROUND(((SUM(BF132:BF203))*I34),  2)</f>
        <v>18818.78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38</v>
      </c>
      <c r="F35" s="90">
        <f>ROUND((SUM(BG132:BG203)),  2)</f>
        <v>0</v>
      </c>
      <c r="G35" s="26"/>
      <c r="H35" s="26"/>
      <c r="I35" s="91">
        <v>0.2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39</v>
      </c>
      <c r="F36" s="90">
        <f>ROUND((SUM(BH132:BH203)),  2)</f>
        <v>0</v>
      </c>
      <c r="G36" s="26"/>
      <c r="H36" s="26"/>
      <c r="I36" s="91">
        <v>0.2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40</v>
      </c>
      <c r="F37" s="90">
        <f>ROUND((SUM(BI132:BI203)),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2"/>
      <c r="D39" s="93" t="s">
        <v>41</v>
      </c>
      <c r="E39" s="54"/>
      <c r="F39" s="54"/>
      <c r="G39" s="94" t="s">
        <v>42</v>
      </c>
      <c r="H39" s="95" t="s">
        <v>43</v>
      </c>
      <c r="I39" s="54"/>
      <c r="J39" s="96">
        <f>SUM(J30:J37)</f>
        <v>112912.66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46</v>
      </c>
      <c r="E61" s="29"/>
      <c r="F61" s="98" t="s">
        <v>47</v>
      </c>
      <c r="G61" s="39" t="s">
        <v>46</v>
      </c>
      <c r="H61" s="29"/>
      <c r="I61" s="29"/>
      <c r="J61" s="99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46</v>
      </c>
      <c r="E76" s="29"/>
      <c r="F76" s="98" t="s">
        <v>47</v>
      </c>
      <c r="G76" s="39" t="s">
        <v>46</v>
      </c>
      <c r="H76" s="29"/>
      <c r="I76" s="29"/>
      <c r="J76" s="99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82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26" t="str">
        <f>E7</f>
        <v>Stankovce</v>
      </c>
      <c r="F85" s="227"/>
      <c r="G85" s="227"/>
      <c r="H85" s="22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81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24.75" customHeight="1">
      <c r="A87" s="26"/>
      <c r="B87" s="27"/>
      <c r="C87" s="26"/>
      <c r="D87" s="26"/>
      <c r="E87" s="198" t="str">
        <f>E9</f>
        <v>SO01-2 - Rekonštrukcia maštale pre zlepšenie životných podmienok ustajnených zvierat</v>
      </c>
      <c r="F87" s="225"/>
      <c r="G87" s="225"/>
      <c r="H87" s="22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17</v>
      </c>
      <c r="D89" s="26"/>
      <c r="E89" s="26"/>
      <c r="F89" s="21" t="str">
        <f>F12</f>
        <v>Trebišov, obec: Stankovce</v>
      </c>
      <c r="G89" s="26"/>
      <c r="H89" s="26"/>
      <c r="I89" s="23" t="s">
        <v>19</v>
      </c>
      <c r="J89" s="49">
        <f>IF(J12="","",J12)</f>
        <v>44630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>
      <c r="A91" s="26"/>
      <c r="B91" s="27"/>
      <c r="C91" s="23" t="s">
        <v>20</v>
      </c>
      <c r="D91" s="26"/>
      <c r="E91" s="26"/>
      <c r="F91" s="21" t="str">
        <f>E15</f>
        <v xml:space="preserve"> </v>
      </c>
      <c r="G91" s="26"/>
      <c r="H91" s="26"/>
      <c r="I91" s="23" t="s">
        <v>25</v>
      </c>
      <c r="J91" s="24" t="str">
        <f>E21</f>
        <v>VEQER, s.r.o.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>VEQER, s.r.o.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0" t="s">
        <v>83</v>
      </c>
      <c r="D94" s="92"/>
      <c r="E94" s="92"/>
      <c r="F94" s="92"/>
      <c r="G94" s="92"/>
      <c r="H94" s="92"/>
      <c r="I94" s="92"/>
      <c r="J94" s="101" t="s">
        <v>84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>
      <c r="A96" s="26"/>
      <c r="B96" s="27"/>
      <c r="C96" s="102" t="s">
        <v>85</v>
      </c>
      <c r="D96" s="26"/>
      <c r="E96" s="26"/>
      <c r="F96" s="26"/>
      <c r="G96" s="26"/>
      <c r="H96" s="26"/>
      <c r="I96" s="26"/>
      <c r="J96" s="65">
        <f>J132</f>
        <v>94093.88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86</v>
      </c>
    </row>
    <row r="97" spans="2:12" s="9" customFormat="1" ht="24.95" customHeight="1">
      <c r="B97" s="103"/>
      <c r="D97" s="104" t="s">
        <v>87</v>
      </c>
      <c r="E97" s="105"/>
      <c r="F97" s="105"/>
      <c r="G97" s="105"/>
      <c r="H97" s="105"/>
      <c r="I97" s="105"/>
      <c r="J97" s="106">
        <f>J133</f>
        <v>55468.08</v>
      </c>
      <c r="L97" s="103"/>
    </row>
    <row r="98" spans="2:12" s="10" customFormat="1" ht="19.899999999999999" customHeight="1">
      <c r="B98" s="107"/>
      <c r="D98" s="108" t="s">
        <v>88</v>
      </c>
      <c r="E98" s="109"/>
      <c r="F98" s="109"/>
      <c r="G98" s="109"/>
      <c r="H98" s="109"/>
      <c r="I98" s="109"/>
      <c r="J98" s="110">
        <f>J134</f>
        <v>1385.4</v>
      </c>
      <c r="L98" s="107"/>
    </row>
    <row r="99" spans="2:12" s="10" customFormat="1" ht="19.899999999999999" customHeight="1">
      <c r="B99" s="107"/>
      <c r="D99" s="108" t="s">
        <v>89</v>
      </c>
      <c r="E99" s="109"/>
      <c r="F99" s="109"/>
      <c r="G99" s="109"/>
      <c r="H99" s="109"/>
      <c r="I99" s="109"/>
      <c r="J99" s="110">
        <f>J138</f>
        <v>44584.47</v>
      </c>
      <c r="L99" s="107"/>
    </row>
    <row r="100" spans="2:12" s="10" customFormat="1" ht="19.899999999999999" customHeight="1">
      <c r="B100" s="107"/>
      <c r="D100" s="108" t="s">
        <v>90</v>
      </c>
      <c r="E100" s="109"/>
      <c r="F100" s="109"/>
      <c r="G100" s="109"/>
      <c r="H100" s="109"/>
      <c r="I100" s="109"/>
      <c r="J100" s="110">
        <f>J152</f>
        <v>1074.6399999999999</v>
      </c>
      <c r="L100" s="107"/>
    </row>
    <row r="101" spans="2:12" s="10" customFormat="1" ht="19.899999999999999" customHeight="1">
      <c r="B101" s="107"/>
      <c r="D101" s="108" t="s">
        <v>91</v>
      </c>
      <c r="E101" s="109"/>
      <c r="F101" s="109"/>
      <c r="G101" s="109"/>
      <c r="H101" s="109"/>
      <c r="I101" s="109"/>
      <c r="J101" s="110">
        <f>J155</f>
        <v>3085</v>
      </c>
      <c r="L101" s="107"/>
    </row>
    <row r="102" spans="2:12" s="10" customFormat="1" ht="19.899999999999999" customHeight="1">
      <c r="B102" s="107"/>
      <c r="D102" s="108" t="s">
        <v>92</v>
      </c>
      <c r="E102" s="109"/>
      <c r="F102" s="109"/>
      <c r="G102" s="109"/>
      <c r="H102" s="109"/>
      <c r="I102" s="109"/>
      <c r="J102" s="110">
        <f>J164</f>
        <v>1178.9000000000001</v>
      </c>
      <c r="L102" s="107"/>
    </row>
    <row r="103" spans="2:12" s="10" customFormat="1" ht="19.899999999999999" customHeight="1">
      <c r="B103" s="107"/>
      <c r="D103" s="108" t="s">
        <v>93</v>
      </c>
      <c r="E103" s="109"/>
      <c r="F103" s="109"/>
      <c r="G103" s="109"/>
      <c r="H103" s="109"/>
      <c r="I103" s="109"/>
      <c r="J103" s="110">
        <f>J166</f>
        <v>1402.9699999999998</v>
      </c>
      <c r="L103" s="107"/>
    </row>
    <row r="104" spans="2:12" s="10" customFormat="1" ht="19.899999999999999" customHeight="1">
      <c r="B104" s="107"/>
      <c r="D104" s="108" t="s">
        <v>94</v>
      </c>
      <c r="E104" s="109"/>
      <c r="F104" s="109"/>
      <c r="G104" s="109"/>
      <c r="H104" s="109"/>
      <c r="I104" s="109"/>
      <c r="J104" s="110">
        <f>J170</f>
        <v>2756.7</v>
      </c>
      <c r="L104" s="107"/>
    </row>
    <row r="105" spans="2:12" s="9" customFormat="1" ht="24.95" customHeight="1">
      <c r="B105" s="103"/>
      <c r="D105" s="104" t="s">
        <v>95</v>
      </c>
      <c r="E105" s="105"/>
      <c r="F105" s="105"/>
      <c r="G105" s="105"/>
      <c r="H105" s="105"/>
      <c r="I105" s="105"/>
      <c r="J105" s="106">
        <f>J172</f>
        <v>38502.199999999997</v>
      </c>
      <c r="L105" s="103"/>
    </row>
    <row r="106" spans="2:12" s="10" customFormat="1" ht="19.899999999999999" customHeight="1">
      <c r="B106" s="107"/>
      <c r="D106" s="108" t="s">
        <v>96</v>
      </c>
      <c r="E106" s="109"/>
      <c r="F106" s="109"/>
      <c r="G106" s="109"/>
      <c r="H106" s="109"/>
      <c r="I106" s="109"/>
      <c r="J106" s="110">
        <f>J173</f>
        <v>790.06999999999994</v>
      </c>
      <c r="L106" s="107"/>
    </row>
    <row r="107" spans="2:12" s="10" customFormat="1" ht="19.899999999999999" customHeight="1">
      <c r="B107" s="107"/>
      <c r="D107" s="108" t="s">
        <v>97</v>
      </c>
      <c r="E107" s="109"/>
      <c r="F107" s="109"/>
      <c r="G107" s="109"/>
      <c r="H107" s="109"/>
      <c r="I107" s="109"/>
      <c r="J107" s="110">
        <f>J176</f>
        <v>7001.18</v>
      </c>
      <c r="L107" s="107"/>
    </row>
    <row r="108" spans="2:12" s="10" customFormat="1" ht="19.899999999999999" customHeight="1">
      <c r="B108" s="107"/>
      <c r="D108" s="108" t="s">
        <v>98</v>
      </c>
      <c r="E108" s="109"/>
      <c r="F108" s="109"/>
      <c r="G108" s="109"/>
      <c r="H108" s="109"/>
      <c r="I108" s="109"/>
      <c r="J108" s="110">
        <f>J182</f>
        <v>26766.46</v>
      </c>
      <c r="L108" s="107"/>
    </row>
    <row r="109" spans="2:12" s="10" customFormat="1" ht="19.899999999999999" customHeight="1">
      <c r="B109" s="107"/>
      <c r="D109" s="108" t="s">
        <v>99</v>
      </c>
      <c r="E109" s="109"/>
      <c r="F109" s="109"/>
      <c r="G109" s="109"/>
      <c r="H109" s="109"/>
      <c r="I109" s="109"/>
      <c r="J109" s="110">
        <f>J196</f>
        <v>3813.28</v>
      </c>
      <c r="L109" s="107"/>
    </row>
    <row r="110" spans="2:12" s="10" customFormat="1" ht="19.899999999999999" customHeight="1">
      <c r="B110" s="107"/>
      <c r="D110" s="108" t="s">
        <v>100</v>
      </c>
      <c r="E110" s="109"/>
      <c r="F110" s="109"/>
      <c r="G110" s="109"/>
      <c r="H110" s="109"/>
      <c r="I110" s="109"/>
      <c r="J110" s="110">
        <f>J199</f>
        <v>131.21</v>
      </c>
      <c r="L110" s="107"/>
    </row>
    <row r="111" spans="2:12" s="9" customFormat="1" ht="24.95" customHeight="1">
      <c r="B111" s="103"/>
      <c r="D111" s="104" t="s">
        <v>101</v>
      </c>
      <c r="E111" s="105"/>
      <c r="F111" s="105"/>
      <c r="G111" s="105"/>
      <c r="H111" s="105"/>
      <c r="I111" s="105"/>
      <c r="J111" s="106">
        <f>J201</f>
        <v>123.6</v>
      </c>
      <c r="L111" s="103"/>
    </row>
    <row r="112" spans="2:12" s="10" customFormat="1" ht="19.899999999999999" customHeight="1">
      <c r="B112" s="107"/>
      <c r="D112" s="108" t="s">
        <v>102</v>
      </c>
      <c r="E112" s="109"/>
      <c r="F112" s="109"/>
      <c r="G112" s="109"/>
      <c r="H112" s="109"/>
      <c r="I112" s="109"/>
      <c r="J112" s="110">
        <f>J202</f>
        <v>123.6</v>
      </c>
      <c r="L112" s="107"/>
    </row>
    <row r="113" spans="1:31" s="2" customFormat="1" ht="21.7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6.95" customHeight="1">
      <c r="A114" s="26"/>
      <c r="B114" s="41"/>
      <c r="C114" s="42"/>
      <c r="D114" s="42"/>
      <c r="E114" s="42"/>
      <c r="F114" s="42"/>
      <c r="G114" s="42"/>
      <c r="H114" s="42"/>
      <c r="I114" s="42"/>
      <c r="J114" s="42"/>
      <c r="K114" s="42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8" spans="1:31" s="2" customFormat="1" ht="6.95" customHeight="1">
      <c r="A118" s="26"/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24.95" customHeight="1">
      <c r="A119" s="26"/>
      <c r="B119" s="27"/>
      <c r="C119" s="18" t="s">
        <v>103</v>
      </c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6.9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2" customHeight="1">
      <c r="A121" s="26"/>
      <c r="B121" s="27"/>
      <c r="C121" s="23" t="s">
        <v>13</v>
      </c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16.5" customHeight="1">
      <c r="A122" s="26"/>
      <c r="B122" s="27"/>
      <c r="C122" s="26"/>
      <c r="D122" s="26"/>
      <c r="E122" s="226" t="str">
        <f>E7</f>
        <v>Stankovce</v>
      </c>
      <c r="F122" s="227"/>
      <c r="G122" s="227"/>
      <c r="H122" s="227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81</v>
      </c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24.75" customHeight="1">
      <c r="A124" s="26"/>
      <c r="B124" s="27"/>
      <c r="C124" s="26"/>
      <c r="D124" s="26"/>
      <c r="E124" s="198" t="str">
        <f>E9</f>
        <v>SO01-2 - Rekonštrukcia maštale pre zlepšenie životných podmienok ustajnených zvierat</v>
      </c>
      <c r="F124" s="225"/>
      <c r="G124" s="225"/>
      <c r="H124" s="225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6.95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2" customHeight="1">
      <c r="A126" s="26"/>
      <c r="B126" s="27"/>
      <c r="C126" s="23" t="s">
        <v>17</v>
      </c>
      <c r="D126" s="26"/>
      <c r="E126" s="26"/>
      <c r="F126" s="21" t="str">
        <f>F12</f>
        <v>Trebišov, obec: Stankovce</v>
      </c>
      <c r="G126" s="26"/>
      <c r="H126" s="26"/>
      <c r="I126" s="23" t="s">
        <v>19</v>
      </c>
      <c r="J126" s="49">
        <f>IF(J12="","",J12)</f>
        <v>44630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6.95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5.2" customHeight="1">
      <c r="A128" s="26"/>
      <c r="B128" s="27"/>
      <c r="C128" s="23" t="s">
        <v>20</v>
      </c>
      <c r="D128" s="26"/>
      <c r="E128" s="26"/>
      <c r="F128" s="21" t="str">
        <f>E15</f>
        <v xml:space="preserve"> </v>
      </c>
      <c r="G128" s="26"/>
      <c r="H128" s="26"/>
      <c r="I128" s="23" t="s">
        <v>25</v>
      </c>
      <c r="J128" s="24" t="str">
        <f>E21</f>
        <v>VEQER, s.r.o.</v>
      </c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5.2" customHeight="1">
      <c r="A129" s="26"/>
      <c r="B129" s="27"/>
      <c r="C129" s="23" t="s">
        <v>24</v>
      </c>
      <c r="D129" s="26"/>
      <c r="E129" s="26"/>
      <c r="F129" s="21" t="str">
        <f>IF(E18="","",E18)</f>
        <v xml:space="preserve"> </v>
      </c>
      <c r="G129" s="26"/>
      <c r="H129" s="26"/>
      <c r="I129" s="23" t="s">
        <v>29</v>
      </c>
      <c r="J129" s="24" t="str">
        <f>E24</f>
        <v>VEQER, s.r.o.</v>
      </c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0.3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11" customFormat="1" ht="29.25" customHeight="1">
      <c r="A131" s="111"/>
      <c r="B131" s="112"/>
      <c r="C131" s="113" t="s">
        <v>104</v>
      </c>
      <c r="D131" s="114" t="s">
        <v>56</v>
      </c>
      <c r="E131" s="114" t="s">
        <v>52</v>
      </c>
      <c r="F131" s="114" t="s">
        <v>53</v>
      </c>
      <c r="G131" s="114" t="s">
        <v>105</v>
      </c>
      <c r="H131" s="114" t="s">
        <v>106</v>
      </c>
      <c r="I131" s="114" t="s">
        <v>107</v>
      </c>
      <c r="J131" s="115" t="s">
        <v>84</v>
      </c>
      <c r="K131" s="116" t="s">
        <v>108</v>
      </c>
      <c r="L131" s="117"/>
      <c r="M131" s="56" t="s">
        <v>1</v>
      </c>
      <c r="N131" s="57" t="s">
        <v>35</v>
      </c>
      <c r="O131" s="57" t="s">
        <v>109</v>
      </c>
      <c r="P131" s="57" t="s">
        <v>110</v>
      </c>
      <c r="Q131" s="57" t="s">
        <v>111</v>
      </c>
      <c r="R131" s="57" t="s">
        <v>112</v>
      </c>
      <c r="S131" s="57" t="s">
        <v>113</v>
      </c>
      <c r="T131" s="58" t="s">
        <v>114</v>
      </c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</row>
    <row r="132" spans="1:65" s="2" customFormat="1" ht="22.9" customHeight="1">
      <c r="A132" s="26"/>
      <c r="B132" s="27"/>
      <c r="C132" s="63" t="s">
        <v>85</v>
      </c>
      <c r="D132" s="26"/>
      <c r="E132" s="26"/>
      <c r="F132" s="26"/>
      <c r="G132" s="26"/>
      <c r="H132" s="26"/>
      <c r="I132" s="26"/>
      <c r="J132" s="118">
        <f>BK132</f>
        <v>94093.88</v>
      </c>
      <c r="K132" s="26"/>
      <c r="L132" s="27"/>
      <c r="M132" s="59"/>
      <c r="N132" s="50"/>
      <c r="O132" s="60"/>
      <c r="P132" s="119">
        <f>P133+P172+P201</f>
        <v>2019.1921582000004</v>
      </c>
      <c r="Q132" s="60"/>
      <c r="R132" s="119">
        <f>R133+R172+R201</f>
        <v>447.68306065000007</v>
      </c>
      <c r="S132" s="60"/>
      <c r="T132" s="120">
        <f>T133+T172+T201</f>
        <v>49.307350000000007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70</v>
      </c>
      <c r="AU132" s="14" t="s">
        <v>86</v>
      </c>
      <c r="BK132" s="121">
        <f>BK133+BK172+BK201</f>
        <v>94093.88</v>
      </c>
    </row>
    <row r="133" spans="1:65" s="12" customFormat="1" ht="25.9" customHeight="1">
      <c r="B133" s="122"/>
      <c r="D133" s="123" t="s">
        <v>70</v>
      </c>
      <c r="E133" s="124" t="s">
        <v>115</v>
      </c>
      <c r="F133" s="124" t="s">
        <v>116</v>
      </c>
      <c r="J133" s="125">
        <f>BK133</f>
        <v>55468.08</v>
      </c>
      <c r="L133" s="122"/>
      <c r="M133" s="126"/>
      <c r="N133" s="127"/>
      <c r="O133" s="127"/>
      <c r="P133" s="128">
        <f>P134+P138+P152+P155+P164+P166+P170</f>
        <v>789.4042012000001</v>
      </c>
      <c r="Q133" s="127"/>
      <c r="R133" s="128">
        <f>R134+R138+R152+R155+R164+R166+R170</f>
        <v>439.74811918000006</v>
      </c>
      <c r="S133" s="127"/>
      <c r="T133" s="129">
        <f>T134+T138+T152+T155+T164+T166+T170</f>
        <v>41.204265000000007</v>
      </c>
      <c r="AR133" s="123" t="s">
        <v>78</v>
      </c>
      <c r="AT133" s="130" t="s">
        <v>70</v>
      </c>
      <c r="AU133" s="130" t="s">
        <v>71</v>
      </c>
      <c r="AY133" s="123" t="s">
        <v>117</v>
      </c>
      <c r="BK133" s="131">
        <f>BK134+BK138+BK152+BK155+BK164+BK166+BK170</f>
        <v>55468.08</v>
      </c>
    </row>
    <row r="134" spans="1:65" s="12" customFormat="1" ht="22.9" customHeight="1">
      <c r="B134" s="122"/>
      <c r="D134" s="123" t="s">
        <v>70</v>
      </c>
      <c r="E134" s="132" t="s">
        <v>78</v>
      </c>
      <c r="F134" s="132" t="s">
        <v>118</v>
      </c>
      <c r="J134" s="133">
        <f>SUM(J135:J137)</f>
        <v>1385.4</v>
      </c>
      <c r="L134" s="122"/>
      <c r="M134" s="126"/>
      <c r="N134" s="127"/>
      <c r="O134" s="127"/>
      <c r="P134" s="128">
        <f>SUM(P135:P137)</f>
        <v>71.83</v>
      </c>
      <c r="Q134" s="127"/>
      <c r="R134" s="128">
        <f>SUM(R135:R137)</f>
        <v>0</v>
      </c>
      <c r="S134" s="127"/>
      <c r="T134" s="129">
        <f>SUM(T135:T137)</f>
        <v>0</v>
      </c>
      <c r="AR134" s="123" t="s">
        <v>78</v>
      </c>
      <c r="AT134" s="130" t="s">
        <v>70</v>
      </c>
      <c r="AU134" s="130" t="s">
        <v>78</v>
      </c>
      <c r="AY134" s="123" t="s">
        <v>117</v>
      </c>
      <c r="BK134" s="131">
        <f>SUM(BK135:BK137)</f>
        <v>1385.4</v>
      </c>
    </row>
    <row r="135" spans="1:65" s="2" customFormat="1" ht="14.45" customHeight="1">
      <c r="A135" s="26"/>
      <c r="B135" s="134"/>
      <c r="C135" s="135" t="s">
        <v>78</v>
      </c>
      <c r="D135" s="135" t="s">
        <v>119</v>
      </c>
      <c r="E135" s="136" t="s">
        <v>120</v>
      </c>
      <c r="F135" s="137" t="s">
        <v>121</v>
      </c>
      <c r="G135" s="138" t="s">
        <v>122</v>
      </c>
      <c r="H135" s="139">
        <v>65</v>
      </c>
      <c r="I135" s="140">
        <v>2.76</v>
      </c>
      <c r="J135" s="140">
        <f>ROUND(I135*H135,2)</f>
        <v>179.4</v>
      </c>
      <c r="K135" s="141"/>
      <c r="L135" s="27"/>
      <c r="M135" s="142" t="s">
        <v>1</v>
      </c>
      <c r="N135" s="143" t="s">
        <v>37</v>
      </c>
      <c r="O135" s="144">
        <v>0.13200000000000001</v>
      </c>
      <c r="P135" s="144">
        <f>O135*H135</f>
        <v>8.58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U135" s="26"/>
      <c r="V135" s="26"/>
      <c r="W135" s="26">
        <f>SUM(I135*1.2)</f>
        <v>3.3119999999999998</v>
      </c>
      <c r="X135" s="26"/>
      <c r="Y135" s="26"/>
      <c r="Z135" s="26"/>
      <c r="AA135" s="26"/>
      <c r="AB135" s="26"/>
      <c r="AC135" s="26"/>
      <c r="AD135" s="26"/>
      <c r="AE135" s="26"/>
      <c r="AR135" s="146" t="s">
        <v>123</v>
      </c>
      <c r="AT135" s="146" t="s">
        <v>119</v>
      </c>
      <c r="AU135" s="146" t="s">
        <v>124</v>
      </c>
      <c r="AY135" s="14" t="s">
        <v>117</v>
      </c>
      <c r="BE135" s="147">
        <f>IF(N135="základná",J135,0)</f>
        <v>0</v>
      </c>
      <c r="BF135" s="147">
        <f>IF(N135="znížená",J135,0)</f>
        <v>179.4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4" t="s">
        <v>124</v>
      </c>
      <c r="BK135" s="147">
        <f>ROUND(I135*H135,2)</f>
        <v>179.4</v>
      </c>
      <c r="BL135" s="14" t="s">
        <v>123</v>
      </c>
      <c r="BM135" s="146" t="s">
        <v>125</v>
      </c>
    </row>
    <row r="136" spans="1:65" s="2" customFormat="1" ht="14.45" customHeight="1">
      <c r="A136" s="26"/>
      <c r="B136" s="134"/>
      <c r="C136" s="135" t="s">
        <v>124</v>
      </c>
      <c r="D136" s="135" t="s">
        <v>119</v>
      </c>
      <c r="E136" s="136" t="s">
        <v>126</v>
      </c>
      <c r="F136" s="137" t="s">
        <v>127</v>
      </c>
      <c r="G136" s="138" t="s">
        <v>128</v>
      </c>
      <c r="H136" s="139">
        <v>250</v>
      </c>
      <c r="I136" s="140">
        <v>1.1040000000000001</v>
      </c>
      <c r="J136" s="140">
        <f>ROUND(I136*H136,2)</f>
        <v>276</v>
      </c>
      <c r="K136" s="141"/>
      <c r="L136" s="27"/>
      <c r="M136" s="142" t="s">
        <v>1</v>
      </c>
      <c r="N136" s="143" t="s">
        <v>37</v>
      </c>
      <c r="O136" s="144">
        <v>1.0999999999999999E-2</v>
      </c>
      <c r="P136" s="144">
        <f>O136*H136</f>
        <v>2.75</v>
      </c>
      <c r="Q136" s="144">
        <v>0</v>
      </c>
      <c r="R136" s="144">
        <f>Q136*H136</f>
        <v>0</v>
      </c>
      <c r="S136" s="144">
        <v>0</v>
      </c>
      <c r="T136" s="145">
        <f>S136*H136</f>
        <v>0</v>
      </c>
      <c r="U136" s="26"/>
      <c r="V136" s="26"/>
      <c r="W136" s="26">
        <f t="shared" ref="W136:W191" si="0">SUM(I136*1.2)</f>
        <v>1.3248</v>
      </c>
      <c r="X136" s="26"/>
      <c r="Y136" s="26"/>
      <c r="Z136" s="26"/>
      <c r="AA136" s="26"/>
      <c r="AB136" s="26"/>
      <c r="AC136" s="26"/>
      <c r="AD136" s="26"/>
      <c r="AE136" s="26"/>
      <c r="AR136" s="146" t="s">
        <v>123</v>
      </c>
      <c r="AT136" s="146" t="s">
        <v>119</v>
      </c>
      <c r="AU136" s="146" t="s">
        <v>124</v>
      </c>
      <c r="AY136" s="14" t="s">
        <v>117</v>
      </c>
      <c r="BE136" s="147">
        <f>IF(N136="základná",J136,0)</f>
        <v>0</v>
      </c>
      <c r="BF136" s="147">
        <f>IF(N136="znížená",J136,0)</f>
        <v>276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4" t="s">
        <v>124</v>
      </c>
      <c r="BK136" s="147">
        <f>ROUND(I136*H136,2)</f>
        <v>276</v>
      </c>
      <c r="BL136" s="14" t="s">
        <v>123</v>
      </c>
      <c r="BM136" s="146" t="s">
        <v>129</v>
      </c>
    </row>
    <row r="137" spans="1:65" s="2" customFormat="1" ht="24.2" customHeight="1">
      <c r="A137" s="26"/>
      <c r="B137" s="134"/>
      <c r="C137" s="135" t="s">
        <v>130</v>
      </c>
      <c r="D137" s="135" t="s">
        <v>119</v>
      </c>
      <c r="E137" s="136" t="s">
        <v>131</v>
      </c>
      <c r="F137" s="137" t="s">
        <v>132</v>
      </c>
      <c r="G137" s="138" t="s">
        <v>122</v>
      </c>
      <c r="H137" s="139">
        <v>250</v>
      </c>
      <c r="I137" s="140">
        <v>3.72</v>
      </c>
      <c r="J137" s="140">
        <f>ROUND(I137*H137,2)</f>
        <v>930</v>
      </c>
      <c r="K137" s="141"/>
      <c r="L137" s="27"/>
      <c r="M137" s="142" t="s">
        <v>1</v>
      </c>
      <c r="N137" s="143" t="s">
        <v>37</v>
      </c>
      <c r="O137" s="144">
        <v>0.24199999999999999</v>
      </c>
      <c r="P137" s="144">
        <f>O137*H137</f>
        <v>60.5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U137" s="26"/>
      <c r="V137" s="26"/>
      <c r="W137" s="26">
        <f t="shared" si="0"/>
        <v>4.4640000000000004</v>
      </c>
      <c r="X137" s="26"/>
      <c r="Y137" s="26"/>
      <c r="Z137" s="26"/>
      <c r="AA137" s="26"/>
      <c r="AB137" s="26"/>
      <c r="AC137" s="26"/>
      <c r="AD137" s="26"/>
      <c r="AE137" s="26"/>
      <c r="AR137" s="146" t="s">
        <v>123</v>
      </c>
      <c r="AT137" s="146" t="s">
        <v>119</v>
      </c>
      <c r="AU137" s="146" t="s">
        <v>124</v>
      </c>
      <c r="AY137" s="14" t="s">
        <v>117</v>
      </c>
      <c r="BE137" s="147">
        <f>IF(N137="základná",J137,0)</f>
        <v>0</v>
      </c>
      <c r="BF137" s="147">
        <f>IF(N137="znížená",J137,0)</f>
        <v>930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4" t="s">
        <v>124</v>
      </c>
      <c r="BK137" s="147">
        <f>ROUND(I137*H137,2)</f>
        <v>930</v>
      </c>
      <c r="BL137" s="14" t="s">
        <v>123</v>
      </c>
      <c r="BM137" s="146" t="s">
        <v>133</v>
      </c>
    </row>
    <row r="138" spans="1:65" s="12" customFormat="1" ht="22.9" customHeight="1">
      <c r="B138" s="122"/>
      <c r="D138" s="123" t="s">
        <v>70</v>
      </c>
      <c r="E138" s="132" t="s">
        <v>124</v>
      </c>
      <c r="F138" s="132" t="s">
        <v>134</v>
      </c>
      <c r="J138" s="133">
        <f>SUM(J139:J151)</f>
        <v>44584.47</v>
      </c>
      <c r="L138" s="122"/>
      <c r="M138" s="126"/>
      <c r="N138" s="127"/>
      <c r="O138" s="127"/>
      <c r="P138" s="128">
        <f>SUM(P139:P151)</f>
        <v>337.57812170000005</v>
      </c>
      <c r="Q138" s="127"/>
      <c r="R138" s="128">
        <f>SUM(R139:R151)</f>
        <v>406.57008160000009</v>
      </c>
      <c r="S138" s="127"/>
      <c r="T138" s="129">
        <f>SUM(T139:T151)</f>
        <v>0</v>
      </c>
      <c r="W138" s="26">
        <f t="shared" si="0"/>
        <v>0</v>
      </c>
      <c r="AR138" s="123" t="s">
        <v>78</v>
      </c>
      <c r="AT138" s="130" t="s">
        <v>70</v>
      </c>
      <c r="AU138" s="130" t="s">
        <v>78</v>
      </c>
      <c r="AY138" s="123" t="s">
        <v>117</v>
      </c>
      <c r="BK138" s="131">
        <f>SUM(BK139:BK151)</f>
        <v>44584.47</v>
      </c>
    </row>
    <row r="139" spans="1:65" s="177" customFormat="1" ht="24.2" customHeight="1">
      <c r="A139" s="163"/>
      <c r="B139" s="164"/>
      <c r="C139" s="165" t="s">
        <v>123</v>
      </c>
      <c r="D139" s="165" t="s">
        <v>119</v>
      </c>
      <c r="E139" s="166" t="s">
        <v>135</v>
      </c>
      <c r="F139" s="167" t="s">
        <v>136</v>
      </c>
      <c r="G139" s="168" t="s">
        <v>122</v>
      </c>
      <c r="H139" s="169">
        <v>122.68</v>
      </c>
      <c r="I139" s="170">
        <v>87.203999999999994</v>
      </c>
      <c r="J139" s="170">
        <f t="shared" ref="J139:J151" si="1">ROUND(I139*H139,2)</f>
        <v>10698.19</v>
      </c>
      <c r="K139" s="171"/>
      <c r="L139" s="172"/>
      <c r="M139" s="173" t="s">
        <v>1</v>
      </c>
      <c r="N139" s="174" t="s">
        <v>37</v>
      </c>
      <c r="O139" s="175">
        <v>1.6851499999999999</v>
      </c>
      <c r="P139" s="175">
        <f t="shared" ref="P139:P151" si="2">O139*H139</f>
        <v>206.73420200000001</v>
      </c>
      <c r="Q139" s="175">
        <v>2.2300000000000002E-3</v>
      </c>
      <c r="R139" s="175">
        <f t="shared" ref="R139:R151" si="3">Q139*H139</f>
        <v>0.27357640000000005</v>
      </c>
      <c r="S139" s="175">
        <v>0</v>
      </c>
      <c r="T139" s="176">
        <f t="shared" ref="T139:T151" si="4">S139*H139</f>
        <v>0</v>
      </c>
      <c r="U139" s="163"/>
      <c r="V139" s="163"/>
      <c r="W139" s="163">
        <f t="shared" si="0"/>
        <v>104.64479999999999</v>
      </c>
      <c r="X139" s="163"/>
      <c r="Y139" s="163"/>
      <c r="Z139" s="163"/>
      <c r="AA139" s="163"/>
      <c r="AB139" s="163"/>
      <c r="AC139" s="163"/>
      <c r="AD139" s="163"/>
      <c r="AE139" s="163"/>
      <c r="AR139" s="178" t="s">
        <v>123</v>
      </c>
      <c r="AT139" s="178" t="s">
        <v>119</v>
      </c>
      <c r="AU139" s="178" t="s">
        <v>124</v>
      </c>
      <c r="AY139" s="179" t="s">
        <v>117</v>
      </c>
      <c r="BE139" s="180">
        <f t="shared" ref="BE139:BE151" si="5">IF(N139="základná",J139,0)</f>
        <v>0</v>
      </c>
      <c r="BF139" s="180">
        <f t="shared" ref="BF139:BF151" si="6">IF(N139="znížená",J139,0)</f>
        <v>10698.19</v>
      </c>
      <c r="BG139" s="180">
        <f t="shared" ref="BG139:BG151" si="7">IF(N139="zákl. prenesená",J139,0)</f>
        <v>0</v>
      </c>
      <c r="BH139" s="180">
        <f t="shared" ref="BH139:BH151" si="8">IF(N139="zníž. prenesená",J139,0)</f>
        <v>0</v>
      </c>
      <c r="BI139" s="180">
        <f t="shared" ref="BI139:BI151" si="9">IF(N139="nulová",J139,0)</f>
        <v>0</v>
      </c>
      <c r="BJ139" s="179" t="s">
        <v>124</v>
      </c>
      <c r="BK139" s="180">
        <f t="shared" ref="BK139:BK151" si="10">ROUND(I139*H139,2)</f>
        <v>10698.19</v>
      </c>
      <c r="BL139" s="179" t="s">
        <v>123</v>
      </c>
      <c r="BM139" s="178" t="s">
        <v>137</v>
      </c>
    </row>
    <row r="140" spans="1:65" s="177" customFormat="1" ht="37.9" customHeight="1">
      <c r="A140" s="163"/>
      <c r="B140" s="164"/>
      <c r="C140" s="181" t="s">
        <v>138</v>
      </c>
      <c r="D140" s="181" t="s">
        <v>139</v>
      </c>
      <c r="E140" s="182" t="s">
        <v>140</v>
      </c>
      <c r="F140" s="183" t="s">
        <v>141</v>
      </c>
      <c r="G140" s="184" t="s">
        <v>122</v>
      </c>
      <c r="H140" s="185">
        <v>122.68</v>
      </c>
      <c r="I140" s="186">
        <v>119.94</v>
      </c>
      <c r="J140" s="186">
        <f t="shared" si="1"/>
        <v>14714.24</v>
      </c>
      <c r="K140" s="187"/>
      <c r="L140" s="188"/>
      <c r="M140" s="189" t="s">
        <v>1</v>
      </c>
      <c r="N140" s="190" t="s">
        <v>37</v>
      </c>
      <c r="O140" s="175">
        <v>0</v>
      </c>
      <c r="P140" s="175">
        <f t="shared" si="2"/>
        <v>0</v>
      </c>
      <c r="Q140" s="175">
        <v>2.2978000000000001</v>
      </c>
      <c r="R140" s="175">
        <f t="shared" si="3"/>
        <v>281.89410400000003</v>
      </c>
      <c r="S140" s="175">
        <v>0</v>
      </c>
      <c r="T140" s="176">
        <f t="shared" si="4"/>
        <v>0</v>
      </c>
      <c r="U140" s="163"/>
      <c r="V140" s="163"/>
      <c r="W140" s="163">
        <f t="shared" si="0"/>
        <v>143.928</v>
      </c>
      <c r="X140" s="163"/>
      <c r="Y140" s="163"/>
      <c r="Z140" s="163"/>
      <c r="AA140" s="163"/>
      <c r="AB140" s="163"/>
      <c r="AC140" s="163"/>
      <c r="AD140" s="163"/>
      <c r="AE140" s="163"/>
      <c r="AR140" s="178" t="s">
        <v>142</v>
      </c>
      <c r="AT140" s="178" t="s">
        <v>139</v>
      </c>
      <c r="AU140" s="178" t="s">
        <v>124</v>
      </c>
      <c r="AY140" s="179" t="s">
        <v>117</v>
      </c>
      <c r="BE140" s="180">
        <f t="shared" si="5"/>
        <v>0</v>
      </c>
      <c r="BF140" s="180">
        <f t="shared" si="6"/>
        <v>14714.24</v>
      </c>
      <c r="BG140" s="180">
        <f t="shared" si="7"/>
        <v>0</v>
      </c>
      <c r="BH140" s="180">
        <f t="shared" si="8"/>
        <v>0</v>
      </c>
      <c r="BI140" s="180">
        <f t="shared" si="9"/>
        <v>0</v>
      </c>
      <c r="BJ140" s="179" t="s">
        <v>124</v>
      </c>
      <c r="BK140" s="180">
        <f t="shared" si="10"/>
        <v>14714.24</v>
      </c>
      <c r="BL140" s="179" t="s">
        <v>123</v>
      </c>
      <c r="BM140" s="178" t="s">
        <v>143</v>
      </c>
    </row>
    <row r="141" spans="1:65" s="177" customFormat="1" ht="14.45" customHeight="1">
      <c r="A141" s="163"/>
      <c r="B141" s="164"/>
      <c r="C141" s="181" t="s">
        <v>144</v>
      </c>
      <c r="D141" s="181" t="s">
        <v>139</v>
      </c>
      <c r="E141" s="182" t="s">
        <v>145</v>
      </c>
      <c r="F141" s="183" t="s">
        <v>146</v>
      </c>
      <c r="G141" s="184" t="s">
        <v>147</v>
      </c>
      <c r="H141" s="185">
        <v>45</v>
      </c>
      <c r="I141" s="186">
        <v>17.184000000000001</v>
      </c>
      <c r="J141" s="186">
        <f t="shared" si="1"/>
        <v>773.28</v>
      </c>
      <c r="K141" s="187"/>
      <c r="L141" s="188"/>
      <c r="M141" s="189" t="s">
        <v>1</v>
      </c>
      <c r="N141" s="190" t="s">
        <v>37</v>
      </c>
      <c r="O141" s="175">
        <v>0</v>
      </c>
      <c r="P141" s="175">
        <f t="shared" si="2"/>
        <v>0</v>
      </c>
      <c r="Q141" s="175">
        <v>1</v>
      </c>
      <c r="R141" s="175">
        <f t="shared" si="3"/>
        <v>45</v>
      </c>
      <c r="S141" s="175">
        <v>0</v>
      </c>
      <c r="T141" s="176">
        <f t="shared" si="4"/>
        <v>0</v>
      </c>
      <c r="U141" s="163"/>
      <c r="V141" s="163"/>
      <c r="W141" s="163">
        <f t="shared" si="0"/>
        <v>20.620799999999999</v>
      </c>
      <c r="X141" s="163"/>
      <c r="Y141" s="163"/>
      <c r="Z141" s="163"/>
      <c r="AA141" s="163"/>
      <c r="AB141" s="163"/>
      <c r="AC141" s="163"/>
      <c r="AD141" s="163"/>
      <c r="AE141" s="163"/>
      <c r="AR141" s="178" t="s">
        <v>142</v>
      </c>
      <c r="AT141" s="178" t="s">
        <v>139</v>
      </c>
      <c r="AU141" s="178" t="s">
        <v>124</v>
      </c>
      <c r="AY141" s="179" t="s">
        <v>117</v>
      </c>
      <c r="BE141" s="180">
        <f t="shared" si="5"/>
        <v>0</v>
      </c>
      <c r="BF141" s="180">
        <f t="shared" si="6"/>
        <v>773.28</v>
      </c>
      <c r="BG141" s="180">
        <f t="shared" si="7"/>
        <v>0</v>
      </c>
      <c r="BH141" s="180">
        <f t="shared" si="8"/>
        <v>0</v>
      </c>
      <c r="BI141" s="180">
        <f t="shared" si="9"/>
        <v>0</v>
      </c>
      <c r="BJ141" s="179" t="s">
        <v>124</v>
      </c>
      <c r="BK141" s="180">
        <f t="shared" si="10"/>
        <v>773.28</v>
      </c>
      <c r="BL141" s="179" t="s">
        <v>123</v>
      </c>
      <c r="BM141" s="178" t="s">
        <v>148</v>
      </c>
    </row>
    <row r="142" spans="1:65" s="177" customFormat="1" ht="14.45" customHeight="1">
      <c r="A142" s="163"/>
      <c r="B142" s="164"/>
      <c r="C142" s="165" t="s">
        <v>149</v>
      </c>
      <c r="D142" s="165" t="s">
        <v>119</v>
      </c>
      <c r="E142" s="166" t="s">
        <v>150</v>
      </c>
      <c r="F142" s="167" t="s">
        <v>151</v>
      </c>
      <c r="G142" s="168" t="s">
        <v>128</v>
      </c>
      <c r="H142" s="169">
        <v>55.25</v>
      </c>
      <c r="I142" s="170">
        <v>14.087999999999999</v>
      </c>
      <c r="J142" s="170">
        <f t="shared" si="1"/>
        <v>778.36</v>
      </c>
      <c r="K142" s="171"/>
      <c r="L142" s="172"/>
      <c r="M142" s="173" t="s">
        <v>1</v>
      </c>
      <c r="N142" s="174" t="s">
        <v>37</v>
      </c>
      <c r="O142" s="175">
        <v>0.35799999999999998</v>
      </c>
      <c r="P142" s="175">
        <f t="shared" si="2"/>
        <v>19.779499999999999</v>
      </c>
      <c r="Q142" s="175">
        <v>6.7000000000000002E-4</v>
      </c>
      <c r="R142" s="175">
        <f t="shared" si="3"/>
        <v>3.7017500000000002E-2</v>
      </c>
      <c r="S142" s="175">
        <v>0</v>
      </c>
      <c r="T142" s="176">
        <f t="shared" si="4"/>
        <v>0</v>
      </c>
      <c r="U142" s="163"/>
      <c r="V142" s="163"/>
      <c r="W142" s="163">
        <f t="shared" si="0"/>
        <v>16.9056</v>
      </c>
      <c r="X142" s="163"/>
      <c r="Y142" s="163"/>
      <c r="Z142" s="163"/>
      <c r="AA142" s="163"/>
      <c r="AB142" s="163"/>
      <c r="AC142" s="163"/>
      <c r="AD142" s="163"/>
      <c r="AE142" s="163"/>
      <c r="AR142" s="178" t="s">
        <v>123</v>
      </c>
      <c r="AT142" s="178" t="s">
        <v>119</v>
      </c>
      <c r="AU142" s="178" t="s">
        <v>124</v>
      </c>
      <c r="AY142" s="179" t="s">
        <v>117</v>
      </c>
      <c r="BE142" s="180">
        <f t="shared" si="5"/>
        <v>0</v>
      </c>
      <c r="BF142" s="180">
        <f t="shared" si="6"/>
        <v>778.36</v>
      </c>
      <c r="BG142" s="180">
        <f t="shared" si="7"/>
        <v>0</v>
      </c>
      <c r="BH142" s="180">
        <f t="shared" si="8"/>
        <v>0</v>
      </c>
      <c r="BI142" s="180">
        <f t="shared" si="9"/>
        <v>0</v>
      </c>
      <c r="BJ142" s="179" t="s">
        <v>124</v>
      </c>
      <c r="BK142" s="180">
        <f t="shared" si="10"/>
        <v>778.36</v>
      </c>
      <c r="BL142" s="179" t="s">
        <v>123</v>
      </c>
      <c r="BM142" s="178" t="s">
        <v>152</v>
      </c>
    </row>
    <row r="143" spans="1:65" s="177" customFormat="1" ht="26.25" customHeight="1">
      <c r="A143" s="163"/>
      <c r="B143" s="164"/>
      <c r="C143" s="165" t="s">
        <v>142</v>
      </c>
      <c r="D143" s="165" t="s">
        <v>119</v>
      </c>
      <c r="E143" s="166" t="s">
        <v>153</v>
      </c>
      <c r="F143" s="167" t="s">
        <v>154</v>
      </c>
      <c r="G143" s="168" t="s">
        <v>128</v>
      </c>
      <c r="H143" s="169">
        <v>55.25</v>
      </c>
      <c r="I143" s="170">
        <v>3.012</v>
      </c>
      <c r="J143" s="170">
        <f t="shared" si="1"/>
        <v>166.41</v>
      </c>
      <c r="K143" s="171"/>
      <c r="L143" s="172"/>
      <c r="M143" s="173" t="s">
        <v>1</v>
      </c>
      <c r="N143" s="174" t="s">
        <v>37</v>
      </c>
      <c r="O143" s="175">
        <v>0.19900000000000001</v>
      </c>
      <c r="P143" s="175">
        <f t="shared" si="2"/>
        <v>10.99475</v>
      </c>
      <c r="Q143" s="175">
        <v>0</v>
      </c>
      <c r="R143" s="175">
        <f t="shared" si="3"/>
        <v>0</v>
      </c>
      <c r="S143" s="175">
        <v>0</v>
      </c>
      <c r="T143" s="176">
        <f t="shared" si="4"/>
        <v>0</v>
      </c>
      <c r="U143" s="163"/>
      <c r="V143" s="163"/>
      <c r="W143" s="163">
        <f t="shared" si="0"/>
        <v>3.6143999999999998</v>
      </c>
      <c r="X143" s="163"/>
      <c r="Y143" s="163"/>
      <c r="Z143" s="163"/>
      <c r="AA143" s="163"/>
      <c r="AB143" s="163"/>
      <c r="AC143" s="163"/>
      <c r="AD143" s="163"/>
      <c r="AE143" s="163"/>
      <c r="AR143" s="178" t="s">
        <v>123</v>
      </c>
      <c r="AT143" s="178" t="s">
        <v>119</v>
      </c>
      <c r="AU143" s="178" t="s">
        <v>124</v>
      </c>
      <c r="AY143" s="179" t="s">
        <v>117</v>
      </c>
      <c r="BE143" s="180">
        <f t="shared" si="5"/>
        <v>0</v>
      </c>
      <c r="BF143" s="180">
        <f t="shared" si="6"/>
        <v>166.41</v>
      </c>
      <c r="BG143" s="180">
        <f t="shared" si="7"/>
        <v>0</v>
      </c>
      <c r="BH143" s="180">
        <f t="shared" si="8"/>
        <v>0</v>
      </c>
      <c r="BI143" s="180">
        <f t="shared" si="9"/>
        <v>0</v>
      </c>
      <c r="BJ143" s="179" t="s">
        <v>124</v>
      </c>
      <c r="BK143" s="180">
        <f t="shared" si="10"/>
        <v>166.41</v>
      </c>
      <c r="BL143" s="179" t="s">
        <v>123</v>
      </c>
      <c r="BM143" s="178" t="s">
        <v>155</v>
      </c>
    </row>
    <row r="144" spans="1:65" s="177" customFormat="1" ht="14.45" customHeight="1">
      <c r="A144" s="163"/>
      <c r="B144" s="164"/>
      <c r="C144" s="165" t="s">
        <v>156</v>
      </c>
      <c r="D144" s="165" t="s">
        <v>119</v>
      </c>
      <c r="E144" s="166" t="s">
        <v>157</v>
      </c>
      <c r="F144" s="167" t="s">
        <v>158</v>
      </c>
      <c r="G144" s="168" t="s">
        <v>122</v>
      </c>
      <c r="H144" s="169">
        <v>12.2</v>
      </c>
      <c r="I144" s="170">
        <v>139.6</v>
      </c>
      <c r="J144" s="170">
        <f t="shared" si="1"/>
        <v>1703.12</v>
      </c>
      <c r="K144" s="171"/>
      <c r="L144" s="172"/>
      <c r="M144" s="173" t="s">
        <v>1</v>
      </c>
      <c r="N144" s="174" t="s">
        <v>37</v>
      </c>
      <c r="O144" s="175">
        <v>3.3210000000000002</v>
      </c>
      <c r="P144" s="175">
        <f t="shared" si="2"/>
        <v>40.516199999999998</v>
      </c>
      <c r="Q144" s="175">
        <v>1.5424500000000001</v>
      </c>
      <c r="R144" s="175">
        <f t="shared" si="3"/>
        <v>18.817889999999998</v>
      </c>
      <c r="S144" s="175">
        <v>0</v>
      </c>
      <c r="T144" s="176">
        <f t="shared" si="4"/>
        <v>0</v>
      </c>
      <c r="U144" s="163"/>
      <c r="V144" s="163"/>
      <c r="W144" s="163">
        <f t="shared" si="0"/>
        <v>167.51999999999998</v>
      </c>
      <c r="X144" s="163"/>
      <c r="Y144" s="163"/>
      <c r="Z144" s="163"/>
      <c r="AA144" s="163"/>
      <c r="AB144" s="163"/>
      <c r="AC144" s="163"/>
      <c r="AD144" s="163"/>
      <c r="AE144" s="163"/>
      <c r="AR144" s="178" t="s">
        <v>123</v>
      </c>
      <c r="AT144" s="178" t="s">
        <v>119</v>
      </c>
      <c r="AU144" s="178" t="s">
        <v>124</v>
      </c>
      <c r="AY144" s="179" t="s">
        <v>117</v>
      </c>
      <c r="BE144" s="180">
        <f t="shared" si="5"/>
        <v>0</v>
      </c>
      <c r="BF144" s="180">
        <f t="shared" si="6"/>
        <v>1703.12</v>
      </c>
      <c r="BG144" s="180">
        <f t="shared" si="7"/>
        <v>0</v>
      </c>
      <c r="BH144" s="180">
        <f t="shared" si="8"/>
        <v>0</v>
      </c>
      <c r="BI144" s="180">
        <f t="shared" si="9"/>
        <v>0</v>
      </c>
      <c r="BJ144" s="179" t="s">
        <v>124</v>
      </c>
      <c r="BK144" s="180">
        <f t="shared" si="10"/>
        <v>1703.12</v>
      </c>
      <c r="BL144" s="179" t="s">
        <v>123</v>
      </c>
      <c r="BM144" s="178" t="s">
        <v>159</v>
      </c>
    </row>
    <row r="145" spans="1:65" s="177" customFormat="1" ht="37.9" customHeight="1">
      <c r="A145" s="163"/>
      <c r="B145" s="164"/>
      <c r="C145" s="165" t="s">
        <v>160</v>
      </c>
      <c r="D145" s="165" t="s">
        <v>119</v>
      </c>
      <c r="E145" s="166" t="s">
        <v>161</v>
      </c>
      <c r="F145" s="167" t="s">
        <v>162</v>
      </c>
      <c r="G145" s="168" t="s">
        <v>122</v>
      </c>
      <c r="H145" s="169">
        <v>18.329999999999998</v>
      </c>
      <c r="I145" s="170">
        <v>87.52</v>
      </c>
      <c r="J145" s="170">
        <f t="shared" si="1"/>
        <v>1604.24</v>
      </c>
      <c r="K145" s="171"/>
      <c r="L145" s="172"/>
      <c r="M145" s="173" t="s">
        <v>1</v>
      </c>
      <c r="N145" s="174" t="s">
        <v>37</v>
      </c>
      <c r="O145" s="175">
        <v>1.4840899999999999</v>
      </c>
      <c r="P145" s="175">
        <f t="shared" si="2"/>
        <v>27.203369699999996</v>
      </c>
      <c r="Q145" s="175">
        <v>2.2300000000000002E-3</v>
      </c>
      <c r="R145" s="175">
        <f t="shared" si="3"/>
        <v>4.08759E-2</v>
      </c>
      <c r="S145" s="175">
        <v>0</v>
      </c>
      <c r="T145" s="176">
        <f t="shared" si="4"/>
        <v>0</v>
      </c>
      <c r="U145" s="163"/>
      <c r="V145" s="163"/>
      <c r="W145" s="163">
        <f t="shared" si="0"/>
        <v>105.02399999999999</v>
      </c>
      <c r="X145" s="163"/>
      <c r="Y145" s="163"/>
      <c r="Z145" s="163"/>
      <c r="AA145" s="163"/>
      <c r="AB145" s="163"/>
      <c r="AC145" s="163"/>
      <c r="AD145" s="163"/>
      <c r="AE145" s="163"/>
      <c r="AR145" s="178" t="s">
        <v>123</v>
      </c>
      <c r="AT145" s="178" t="s">
        <v>119</v>
      </c>
      <c r="AU145" s="178" t="s">
        <v>124</v>
      </c>
      <c r="AY145" s="179" t="s">
        <v>117</v>
      </c>
      <c r="BE145" s="180">
        <f t="shared" si="5"/>
        <v>0</v>
      </c>
      <c r="BF145" s="180">
        <f t="shared" si="6"/>
        <v>1604.24</v>
      </c>
      <c r="BG145" s="180">
        <f t="shared" si="7"/>
        <v>0</v>
      </c>
      <c r="BH145" s="180">
        <f t="shared" si="8"/>
        <v>0</v>
      </c>
      <c r="BI145" s="180">
        <f t="shared" si="9"/>
        <v>0</v>
      </c>
      <c r="BJ145" s="179" t="s">
        <v>124</v>
      </c>
      <c r="BK145" s="180">
        <f t="shared" si="10"/>
        <v>1604.24</v>
      </c>
      <c r="BL145" s="179" t="s">
        <v>123</v>
      </c>
      <c r="BM145" s="178" t="s">
        <v>163</v>
      </c>
    </row>
    <row r="146" spans="1:65" s="177" customFormat="1" ht="14.45" customHeight="1">
      <c r="A146" s="163"/>
      <c r="B146" s="164"/>
      <c r="C146" s="181" t="s">
        <v>164</v>
      </c>
      <c r="D146" s="181" t="s">
        <v>139</v>
      </c>
      <c r="E146" s="182" t="s">
        <v>165</v>
      </c>
      <c r="F146" s="183" t="s">
        <v>166</v>
      </c>
      <c r="G146" s="184" t="s">
        <v>167</v>
      </c>
      <c r="H146" s="185">
        <v>252</v>
      </c>
      <c r="I146" s="186">
        <v>3.91</v>
      </c>
      <c r="J146" s="186">
        <f t="shared" si="1"/>
        <v>985.32</v>
      </c>
      <c r="K146" s="187"/>
      <c r="L146" s="188"/>
      <c r="M146" s="189" t="s">
        <v>1</v>
      </c>
      <c r="N146" s="190" t="s">
        <v>37</v>
      </c>
      <c r="O146" s="175">
        <v>0</v>
      </c>
      <c r="P146" s="175">
        <f t="shared" si="2"/>
        <v>0</v>
      </c>
      <c r="Q146" s="175">
        <v>0.03</v>
      </c>
      <c r="R146" s="175">
        <f t="shared" si="3"/>
        <v>7.56</v>
      </c>
      <c r="S146" s="175">
        <v>0</v>
      </c>
      <c r="T146" s="176">
        <f t="shared" si="4"/>
        <v>0</v>
      </c>
      <c r="U146" s="163"/>
      <c r="V146" s="163"/>
      <c r="W146" s="163">
        <f t="shared" si="0"/>
        <v>4.6920000000000002</v>
      </c>
      <c r="X146" s="163"/>
      <c r="Y146" s="163"/>
      <c r="Z146" s="163"/>
      <c r="AA146" s="163"/>
      <c r="AB146" s="163"/>
      <c r="AC146" s="163"/>
      <c r="AD146" s="163"/>
      <c r="AE146" s="163"/>
      <c r="AR146" s="178" t="s">
        <v>142</v>
      </c>
      <c r="AT146" s="178" t="s">
        <v>139</v>
      </c>
      <c r="AU146" s="178" t="s">
        <v>124</v>
      </c>
      <c r="AY146" s="179" t="s">
        <v>117</v>
      </c>
      <c r="BE146" s="180">
        <f t="shared" si="5"/>
        <v>0</v>
      </c>
      <c r="BF146" s="180">
        <f t="shared" si="6"/>
        <v>985.32</v>
      </c>
      <c r="BG146" s="180">
        <f t="shared" si="7"/>
        <v>0</v>
      </c>
      <c r="BH146" s="180">
        <f t="shared" si="8"/>
        <v>0</v>
      </c>
      <c r="BI146" s="180">
        <f t="shared" si="9"/>
        <v>0</v>
      </c>
      <c r="BJ146" s="179" t="s">
        <v>124</v>
      </c>
      <c r="BK146" s="180">
        <f t="shared" si="10"/>
        <v>985.32</v>
      </c>
      <c r="BL146" s="179" t="s">
        <v>123</v>
      </c>
      <c r="BM146" s="178" t="s">
        <v>168</v>
      </c>
    </row>
    <row r="147" spans="1:65" s="177" customFormat="1" ht="37.9" customHeight="1">
      <c r="A147" s="163"/>
      <c r="B147" s="164"/>
      <c r="C147" s="181" t="s">
        <v>169</v>
      </c>
      <c r="D147" s="181" t="s">
        <v>139</v>
      </c>
      <c r="E147" s="182" t="s">
        <v>170</v>
      </c>
      <c r="F147" s="183" t="s">
        <v>171</v>
      </c>
      <c r="G147" s="184" t="s">
        <v>122</v>
      </c>
      <c r="H147" s="185">
        <v>18.329999999999998</v>
      </c>
      <c r="I147" s="186">
        <v>124.52</v>
      </c>
      <c r="J147" s="186">
        <f t="shared" si="1"/>
        <v>2282.4499999999998</v>
      </c>
      <c r="K147" s="187"/>
      <c r="L147" s="188"/>
      <c r="M147" s="189" t="s">
        <v>1</v>
      </c>
      <c r="N147" s="190" t="s">
        <v>37</v>
      </c>
      <c r="O147" s="175">
        <v>0</v>
      </c>
      <c r="P147" s="175">
        <f t="shared" si="2"/>
        <v>0</v>
      </c>
      <c r="Q147" s="175">
        <v>2.2882600000000002</v>
      </c>
      <c r="R147" s="175">
        <f t="shared" si="3"/>
        <v>41.9438058</v>
      </c>
      <c r="S147" s="175">
        <v>0</v>
      </c>
      <c r="T147" s="176">
        <f t="shared" si="4"/>
        <v>0</v>
      </c>
      <c r="U147" s="163"/>
      <c r="V147" s="163"/>
      <c r="W147" s="163">
        <f t="shared" si="0"/>
        <v>149.42399999999998</v>
      </c>
      <c r="X147" s="163"/>
      <c r="Y147" s="163"/>
      <c r="Z147" s="163"/>
      <c r="AA147" s="163"/>
      <c r="AB147" s="163"/>
      <c r="AC147" s="163"/>
      <c r="AD147" s="163"/>
      <c r="AE147" s="163"/>
      <c r="AR147" s="178" t="s">
        <v>142</v>
      </c>
      <c r="AT147" s="178" t="s">
        <v>139</v>
      </c>
      <c r="AU147" s="178" t="s">
        <v>124</v>
      </c>
      <c r="AY147" s="179" t="s">
        <v>117</v>
      </c>
      <c r="BE147" s="180">
        <f t="shared" si="5"/>
        <v>0</v>
      </c>
      <c r="BF147" s="180">
        <f t="shared" si="6"/>
        <v>2282.4499999999998</v>
      </c>
      <c r="BG147" s="180">
        <f t="shared" si="7"/>
        <v>0</v>
      </c>
      <c r="BH147" s="180">
        <f t="shared" si="8"/>
        <v>0</v>
      </c>
      <c r="BI147" s="180">
        <f t="shared" si="9"/>
        <v>0</v>
      </c>
      <c r="BJ147" s="179" t="s">
        <v>124</v>
      </c>
      <c r="BK147" s="180">
        <f t="shared" si="10"/>
        <v>2282.4499999999998</v>
      </c>
      <c r="BL147" s="179" t="s">
        <v>123</v>
      </c>
      <c r="BM147" s="178" t="s">
        <v>172</v>
      </c>
    </row>
    <row r="148" spans="1:65" s="177" customFormat="1" ht="24.2" customHeight="1">
      <c r="A148" s="163"/>
      <c r="B148" s="164"/>
      <c r="C148" s="181" t="s">
        <v>173</v>
      </c>
      <c r="D148" s="181" t="s">
        <v>139</v>
      </c>
      <c r="E148" s="182" t="s">
        <v>174</v>
      </c>
      <c r="F148" s="183" t="s">
        <v>175</v>
      </c>
      <c r="G148" s="184" t="s">
        <v>176</v>
      </c>
      <c r="H148" s="185">
        <v>39</v>
      </c>
      <c r="I148" s="186">
        <v>45.9</v>
      </c>
      <c r="J148" s="186">
        <f t="shared" si="1"/>
        <v>1790.1</v>
      </c>
      <c r="K148" s="187"/>
      <c r="L148" s="188"/>
      <c r="M148" s="189" t="s">
        <v>1</v>
      </c>
      <c r="N148" s="190" t="s">
        <v>37</v>
      </c>
      <c r="O148" s="175">
        <v>0</v>
      </c>
      <c r="P148" s="175">
        <f t="shared" si="2"/>
        <v>0</v>
      </c>
      <c r="Q148" s="175">
        <v>3.8969999999999998E-2</v>
      </c>
      <c r="R148" s="175">
        <f t="shared" si="3"/>
        <v>1.51983</v>
      </c>
      <c r="S148" s="175">
        <v>0</v>
      </c>
      <c r="T148" s="176">
        <f t="shared" si="4"/>
        <v>0</v>
      </c>
      <c r="U148" s="163"/>
      <c r="V148" s="163"/>
      <c r="W148" s="163">
        <f t="shared" si="0"/>
        <v>55.08</v>
      </c>
      <c r="X148" s="163"/>
      <c r="Y148" s="163"/>
      <c r="Z148" s="163"/>
      <c r="AA148" s="163"/>
      <c r="AB148" s="163"/>
      <c r="AC148" s="163"/>
      <c r="AD148" s="163"/>
      <c r="AE148" s="163"/>
      <c r="AR148" s="178" t="s">
        <v>142</v>
      </c>
      <c r="AT148" s="178" t="s">
        <v>139</v>
      </c>
      <c r="AU148" s="178" t="s">
        <v>124</v>
      </c>
      <c r="AY148" s="179" t="s">
        <v>117</v>
      </c>
      <c r="BE148" s="180">
        <f t="shared" si="5"/>
        <v>0</v>
      </c>
      <c r="BF148" s="180">
        <f t="shared" si="6"/>
        <v>1790.1</v>
      </c>
      <c r="BG148" s="180">
        <f t="shared" si="7"/>
        <v>0</v>
      </c>
      <c r="BH148" s="180">
        <f t="shared" si="8"/>
        <v>0</v>
      </c>
      <c r="BI148" s="180">
        <f t="shared" si="9"/>
        <v>0</v>
      </c>
      <c r="BJ148" s="179" t="s">
        <v>124</v>
      </c>
      <c r="BK148" s="180">
        <f t="shared" si="10"/>
        <v>1790.1</v>
      </c>
      <c r="BL148" s="179" t="s">
        <v>123</v>
      </c>
      <c r="BM148" s="178" t="s">
        <v>177</v>
      </c>
    </row>
    <row r="149" spans="1:65" s="177" customFormat="1" ht="14.45" customHeight="1">
      <c r="A149" s="163"/>
      <c r="B149" s="164"/>
      <c r="C149" s="181" t="s">
        <v>178</v>
      </c>
      <c r="D149" s="181" t="s">
        <v>139</v>
      </c>
      <c r="E149" s="182" t="s">
        <v>179</v>
      </c>
      <c r="F149" s="183" t="s">
        <v>361</v>
      </c>
      <c r="G149" s="184" t="s">
        <v>122</v>
      </c>
      <c r="H149" s="185">
        <v>3.5</v>
      </c>
      <c r="I149" s="186">
        <v>272.3</v>
      </c>
      <c r="J149" s="186">
        <f t="shared" si="1"/>
        <v>953.05</v>
      </c>
      <c r="K149" s="187"/>
      <c r="L149" s="188"/>
      <c r="M149" s="189" t="s">
        <v>1</v>
      </c>
      <c r="N149" s="190" t="s">
        <v>37</v>
      </c>
      <c r="O149" s="175">
        <v>0</v>
      </c>
      <c r="P149" s="175">
        <f t="shared" si="2"/>
        <v>0</v>
      </c>
      <c r="Q149" s="175">
        <v>0.44</v>
      </c>
      <c r="R149" s="175">
        <f t="shared" si="3"/>
        <v>1.54</v>
      </c>
      <c r="S149" s="175">
        <v>0</v>
      </c>
      <c r="T149" s="176">
        <f t="shared" si="4"/>
        <v>0</v>
      </c>
      <c r="U149" s="163"/>
      <c r="V149" s="163"/>
      <c r="W149" s="163">
        <f>SUM(I149*1.2)</f>
        <v>326.76</v>
      </c>
      <c r="X149" s="163"/>
      <c r="Y149" s="163"/>
      <c r="Z149" s="163"/>
      <c r="AA149" s="163"/>
      <c r="AB149" s="163"/>
      <c r="AC149" s="163"/>
      <c r="AD149" s="163"/>
      <c r="AE149" s="163"/>
      <c r="AR149" s="178" t="s">
        <v>142</v>
      </c>
      <c r="AT149" s="178" t="s">
        <v>139</v>
      </c>
      <c r="AU149" s="178" t="s">
        <v>124</v>
      </c>
      <c r="AY149" s="179" t="s">
        <v>117</v>
      </c>
      <c r="BE149" s="180">
        <f t="shared" si="5"/>
        <v>0</v>
      </c>
      <c r="BF149" s="180">
        <f t="shared" si="6"/>
        <v>953.05</v>
      </c>
      <c r="BG149" s="180">
        <f t="shared" si="7"/>
        <v>0</v>
      </c>
      <c r="BH149" s="180">
        <f t="shared" si="8"/>
        <v>0</v>
      </c>
      <c r="BI149" s="180">
        <f t="shared" si="9"/>
        <v>0</v>
      </c>
      <c r="BJ149" s="179" t="s">
        <v>124</v>
      </c>
      <c r="BK149" s="180">
        <f t="shared" si="10"/>
        <v>953.05</v>
      </c>
      <c r="BL149" s="179" t="s">
        <v>123</v>
      </c>
      <c r="BM149" s="178" t="s">
        <v>180</v>
      </c>
    </row>
    <row r="150" spans="1:65" s="177" customFormat="1" ht="24.2" customHeight="1">
      <c r="A150" s="163"/>
      <c r="B150" s="164"/>
      <c r="C150" s="165" t="s">
        <v>181</v>
      </c>
      <c r="D150" s="165" t="s">
        <v>119</v>
      </c>
      <c r="E150" s="166" t="s">
        <v>182</v>
      </c>
      <c r="F150" s="167" t="s">
        <v>183</v>
      </c>
      <c r="G150" s="168" t="s">
        <v>128</v>
      </c>
      <c r="H150" s="169">
        <v>688.3</v>
      </c>
      <c r="I150" s="170">
        <v>6.59</v>
      </c>
      <c r="J150" s="170">
        <f t="shared" si="1"/>
        <v>4535.8999999999996</v>
      </c>
      <c r="K150" s="171"/>
      <c r="L150" s="172"/>
      <c r="M150" s="173" t="s">
        <v>1</v>
      </c>
      <c r="N150" s="174" t="s">
        <v>37</v>
      </c>
      <c r="O150" s="175">
        <v>4.7E-2</v>
      </c>
      <c r="P150" s="175">
        <f t="shared" si="2"/>
        <v>32.350099999999998</v>
      </c>
      <c r="Q150" s="175">
        <v>6.2700000000000004E-3</v>
      </c>
      <c r="R150" s="175">
        <f t="shared" si="3"/>
        <v>4.3156410000000003</v>
      </c>
      <c r="S150" s="175">
        <v>0</v>
      </c>
      <c r="T150" s="176">
        <f t="shared" si="4"/>
        <v>0</v>
      </c>
      <c r="U150" s="163"/>
      <c r="V150" s="163"/>
      <c r="W150" s="163">
        <f t="shared" si="0"/>
        <v>7.9079999999999995</v>
      </c>
      <c r="X150" s="163"/>
      <c r="Y150" s="163"/>
      <c r="Z150" s="163"/>
      <c r="AA150" s="163"/>
      <c r="AB150" s="163"/>
      <c r="AC150" s="163"/>
      <c r="AD150" s="163"/>
      <c r="AE150" s="163"/>
      <c r="AR150" s="178" t="s">
        <v>123</v>
      </c>
      <c r="AT150" s="178" t="s">
        <v>119</v>
      </c>
      <c r="AU150" s="178" t="s">
        <v>124</v>
      </c>
      <c r="AY150" s="179" t="s">
        <v>117</v>
      </c>
      <c r="BE150" s="180">
        <f t="shared" si="5"/>
        <v>0</v>
      </c>
      <c r="BF150" s="180">
        <f t="shared" si="6"/>
        <v>4535.8999999999996</v>
      </c>
      <c r="BG150" s="180">
        <f t="shared" si="7"/>
        <v>0</v>
      </c>
      <c r="BH150" s="180">
        <f t="shared" si="8"/>
        <v>0</v>
      </c>
      <c r="BI150" s="180">
        <f t="shared" si="9"/>
        <v>0</v>
      </c>
      <c r="BJ150" s="179" t="s">
        <v>124</v>
      </c>
      <c r="BK150" s="180">
        <f t="shared" si="10"/>
        <v>4535.8999999999996</v>
      </c>
      <c r="BL150" s="179" t="s">
        <v>123</v>
      </c>
      <c r="BM150" s="178" t="s">
        <v>184</v>
      </c>
    </row>
    <row r="151" spans="1:65" s="177" customFormat="1" ht="24.2" customHeight="1">
      <c r="A151" s="163"/>
      <c r="B151" s="164"/>
      <c r="C151" s="181" t="s">
        <v>185</v>
      </c>
      <c r="D151" s="181" t="s">
        <v>139</v>
      </c>
      <c r="E151" s="182" t="s">
        <v>186</v>
      </c>
      <c r="F151" s="183" t="s">
        <v>187</v>
      </c>
      <c r="G151" s="184" t="s">
        <v>128</v>
      </c>
      <c r="H151" s="185">
        <v>688.3</v>
      </c>
      <c r="I151" s="186">
        <v>5.23</v>
      </c>
      <c r="J151" s="186">
        <f t="shared" si="1"/>
        <v>3599.81</v>
      </c>
      <c r="K151" s="187"/>
      <c r="L151" s="188"/>
      <c r="M151" s="189" t="s">
        <v>1</v>
      </c>
      <c r="N151" s="190" t="s">
        <v>37</v>
      </c>
      <c r="O151" s="175">
        <v>0</v>
      </c>
      <c r="P151" s="175">
        <f t="shared" si="2"/>
        <v>0</v>
      </c>
      <c r="Q151" s="175">
        <v>5.2700000000000004E-3</v>
      </c>
      <c r="R151" s="175">
        <f t="shared" si="3"/>
        <v>3.6273409999999999</v>
      </c>
      <c r="S151" s="175">
        <v>0</v>
      </c>
      <c r="T151" s="176">
        <f t="shared" si="4"/>
        <v>0</v>
      </c>
      <c r="U151" s="163"/>
      <c r="V151" s="163"/>
      <c r="W151" s="163">
        <f t="shared" si="0"/>
        <v>6.2760000000000007</v>
      </c>
      <c r="X151" s="163"/>
      <c r="Y151" s="163"/>
      <c r="Z151" s="163"/>
      <c r="AA151" s="163"/>
      <c r="AB151" s="163"/>
      <c r="AC151" s="163"/>
      <c r="AD151" s="163"/>
      <c r="AE151" s="163"/>
      <c r="AR151" s="178" t="s">
        <v>142</v>
      </c>
      <c r="AT151" s="178" t="s">
        <v>139</v>
      </c>
      <c r="AU151" s="178" t="s">
        <v>124</v>
      </c>
      <c r="AY151" s="179" t="s">
        <v>117</v>
      </c>
      <c r="BE151" s="180">
        <f t="shared" si="5"/>
        <v>0</v>
      </c>
      <c r="BF151" s="180">
        <f t="shared" si="6"/>
        <v>3599.81</v>
      </c>
      <c r="BG151" s="180">
        <f t="shared" si="7"/>
        <v>0</v>
      </c>
      <c r="BH151" s="180">
        <f t="shared" si="8"/>
        <v>0</v>
      </c>
      <c r="BI151" s="180">
        <f t="shared" si="9"/>
        <v>0</v>
      </c>
      <c r="BJ151" s="179" t="s">
        <v>124</v>
      </c>
      <c r="BK151" s="180">
        <f t="shared" si="10"/>
        <v>3599.81</v>
      </c>
      <c r="BL151" s="179" t="s">
        <v>123</v>
      </c>
      <c r="BM151" s="178" t="s">
        <v>188</v>
      </c>
    </row>
    <row r="152" spans="1:65" s="12" customFormat="1" ht="22.9" customHeight="1">
      <c r="B152" s="122"/>
      <c r="D152" s="123" t="s">
        <v>70</v>
      </c>
      <c r="E152" s="132" t="s">
        <v>130</v>
      </c>
      <c r="F152" s="132" t="s">
        <v>189</v>
      </c>
      <c r="J152" s="133">
        <f>SUM(J153:J154)</f>
        <v>1074.6399999999999</v>
      </c>
      <c r="L152" s="122"/>
      <c r="M152" s="126"/>
      <c r="N152" s="127"/>
      <c r="O152" s="127"/>
      <c r="P152" s="128">
        <f>SUM(P153:P154)</f>
        <v>13.232856000000002</v>
      </c>
      <c r="Q152" s="127"/>
      <c r="R152" s="128">
        <f>SUM(R153:R154)</f>
        <v>5.3851996499999997</v>
      </c>
      <c r="S152" s="127"/>
      <c r="T152" s="129">
        <f>SUM(T153:T154)</f>
        <v>0</v>
      </c>
      <c r="W152" s="26">
        <f t="shared" si="0"/>
        <v>0</v>
      </c>
      <c r="AR152" s="123" t="s">
        <v>78</v>
      </c>
      <c r="AT152" s="130" t="s">
        <v>70</v>
      </c>
      <c r="AU152" s="130" t="s">
        <v>78</v>
      </c>
      <c r="AY152" s="123" t="s">
        <v>117</v>
      </c>
      <c r="BK152" s="131">
        <f>SUM(BK153:BK154)</f>
        <v>1074.6399999999999</v>
      </c>
    </row>
    <row r="153" spans="1:65" s="2" customFormat="1" ht="14.45" customHeight="1">
      <c r="A153" s="26"/>
      <c r="B153" s="134"/>
      <c r="C153" s="135" t="s">
        <v>190</v>
      </c>
      <c r="D153" s="135" t="s">
        <v>119</v>
      </c>
      <c r="E153" s="136" t="s">
        <v>191</v>
      </c>
      <c r="F153" s="137" t="s">
        <v>192</v>
      </c>
      <c r="G153" s="138" t="s">
        <v>122</v>
      </c>
      <c r="H153" s="139">
        <v>3.0030000000000001</v>
      </c>
      <c r="I153" s="140">
        <v>316.39999999999998</v>
      </c>
      <c r="J153" s="140">
        <f>ROUND(I153*H153,2)</f>
        <v>950.15</v>
      </c>
      <c r="K153" s="141"/>
      <c r="L153" s="27"/>
      <c r="M153" s="142" t="s">
        <v>1</v>
      </c>
      <c r="N153" s="143" t="s">
        <v>37</v>
      </c>
      <c r="O153" s="144">
        <v>3.6680000000000001</v>
      </c>
      <c r="P153" s="144">
        <f>O153*H153</f>
        <v>11.015004000000001</v>
      </c>
      <c r="Q153" s="144">
        <v>1.6325499999999999</v>
      </c>
      <c r="R153" s="144">
        <f>Q153*H153</f>
        <v>4.9025476499999998</v>
      </c>
      <c r="S153" s="144">
        <v>0</v>
      </c>
      <c r="T153" s="145">
        <f>S153*H153</f>
        <v>0</v>
      </c>
      <c r="U153" s="26"/>
      <c r="V153" s="26"/>
      <c r="W153" s="26">
        <f t="shared" si="0"/>
        <v>379.67999999999995</v>
      </c>
      <c r="X153" s="26"/>
      <c r="Y153" s="26"/>
      <c r="Z153" s="26"/>
      <c r="AA153" s="26"/>
      <c r="AB153" s="26"/>
      <c r="AC153" s="26"/>
      <c r="AD153" s="26"/>
      <c r="AE153" s="26"/>
      <c r="AR153" s="146" t="s">
        <v>123</v>
      </c>
      <c r="AT153" s="146" t="s">
        <v>119</v>
      </c>
      <c r="AU153" s="146" t="s">
        <v>124</v>
      </c>
      <c r="AY153" s="14" t="s">
        <v>117</v>
      </c>
      <c r="BE153" s="147">
        <f>IF(N153="základná",J153,0)</f>
        <v>0</v>
      </c>
      <c r="BF153" s="147">
        <f>IF(N153="znížená",J153,0)</f>
        <v>950.15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4" t="s">
        <v>124</v>
      </c>
      <c r="BK153" s="147">
        <f>ROUND(I153*H153,2)</f>
        <v>950.15</v>
      </c>
      <c r="BL153" s="14" t="s">
        <v>123</v>
      </c>
      <c r="BM153" s="146" t="s">
        <v>193</v>
      </c>
    </row>
    <row r="154" spans="1:65" s="2" customFormat="1" ht="14.45" customHeight="1">
      <c r="A154" s="26"/>
      <c r="B154" s="134"/>
      <c r="C154" s="135" t="s">
        <v>194</v>
      </c>
      <c r="D154" s="135" t="s">
        <v>119</v>
      </c>
      <c r="E154" s="136" t="s">
        <v>195</v>
      </c>
      <c r="F154" s="137" t="s">
        <v>196</v>
      </c>
      <c r="G154" s="138" t="s">
        <v>128</v>
      </c>
      <c r="H154" s="139">
        <v>3.6</v>
      </c>
      <c r="I154" s="140">
        <v>34.58</v>
      </c>
      <c r="J154" s="140">
        <f>ROUND(I154*H154,2)</f>
        <v>124.49</v>
      </c>
      <c r="K154" s="141"/>
      <c r="L154" s="27"/>
      <c r="M154" s="142" t="s">
        <v>1</v>
      </c>
      <c r="N154" s="143" t="s">
        <v>37</v>
      </c>
      <c r="O154" s="144">
        <v>0.61607000000000001</v>
      </c>
      <c r="P154" s="144">
        <f>O154*H154</f>
        <v>2.2178520000000002</v>
      </c>
      <c r="Q154" s="144">
        <v>0.13406999999999999</v>
      </c>
      <c r="R154" s="144">
        <f>Q154*H154</f>
        <v>0.48265199999999997</v>
      </c>
      <c r="S154" s="144">
        <v>0</v>
      </c>
      <c r="T154" s="145">
        <f>S154*H154</f>
        <v>0</v>
      </c>
      <c r="U154" s="26"/>
      <c r="V154" s="26"/>
      <c r="W154" s="26">
        <f t="shared" si="0"/>
        <v>41.495999999999995</v>
      </c>
      <c r="X154" s="26"/>
      <c r="Y154" s="26"/>
      <c r="Z154" s="26"/>
      <c r="AA154" s="26"/>
      <c r="AB154" s="26"/>
      <c r="AC154" s="26"/>
      <c r="AD154" s="26"/>
      <c r="AE154" s="26"/>
      <c r="AR154" s="146" t="s">
        <v>123</v>
      </c>
      <c r="AT154" s="146" t="s">
        <v>119</v>
      </c>
      <c r="AU154" s="146" t="s">
        <v>124</v>
      </c>
      <c r="AY154" s="14" t="s">
        <v>117</v>
      </c>
      <c r="BE154" s="147">
        <f>IF(N154="základná",J154,0)</f>
        <v>0</v>
      </c>
      <c r="BF154" s="147">
        <f>IF(N154="znížená",J154,0)</f>
        <v>124.49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4" t="s">
        <v>124</v>
      </c>
      <c r="BK154" s="147">
        <f>ROUND(I154*H154,2)</f>
        <v>124.49</v>
      </c>
      <c r="BL154" s="14" t="s">
        <v>123</v>
      </c>
      <c r="BM154" s="146" t="s">
        <v>197</v>
      </c>
    </row>
    <row r="155" spans="1:65" s="12" customFormat="1" ht="22.9" customHeight="1">
      <c r="B155" s="122"/>
      <c r="D155" s="123" t="s">
        <v>70</v>
      </c>
      <c r="E155" s="132" t="s">
        <v>123</v>
      </c>
      <c r="F155" s="132" t="s">
        <v>198</v>
      </c>
      <c r="J155" s="133">
        <f>BK155</f>
        <v>3085</v>
      </c>
      <c r="L155" s="122"/>
      <c r="M155" s="126"/>
      <c r="N155" s="127"/>
      <c r="O155" s="127"/>
      <c r="P155" s="128">
        <f>SUM(P156:P163)</f>
        <v>100.02747650000001</v>
      </c>
      <c r="Q155" s="127"/>
      <c r="R155" s="128">
        <f>SUM(R156:R163)</f>
        <v>23.132439370000004</v>
      </c>
      <c r="S155" s="127"/>
      <c r="T155" s="129">
        <f>SUM(T156:T163)</f>
        <v>0</v>
      </c>
      <c r="W155" s="26">
        <f t="shared" si="0"/>
        <v>0</v>
      </c>
      <c r="AR155" s="123" t="s">
        <v>78</v>
      </c>
      <c r="AT155" s="130" t="s">
        <v>70</v>
      </c>
      <c r="AU155" s="130" t="s">
        <v>78</v>
      </c>
      <c r="AY155" s="123" t="s">
        <v>117</v>
      </c>
      <c r="BK155" s="131">
        <f>SUM(BK156:BK163)</f>
        <v>3085</v>
      </c>
    </row>
    <row r="156" spans="1:65" s="2" customFormat="1" ht="24.2" customHeight="1">
      <c r="A156" s="26"/>
      <c r="B156" s="134"/>
      <c r="C156" s="135" t="s">
        <v>199</v>
      </c>
      <c r="D156" s="135" t="s">
        <v>119</v>
      </c>
      <c r="E156" s="136" t="s">
        <v>200</v>
      </c>
      <c r="F156" s="137" t="s">
        <v>201</v>
      </c>
      <c r="G156" s="138" t="s">
        <v>122</v>
      </c>
      <c r="H156" s="139">
        <v>7.694</v>
      </c>
      <c r="I156" s="140">
        <v>120.06</v>
      </c>
      <c r="J156" s="140">
        <f t="shared" ref="J156:J163" si="11">ROUND(I156*H156,2)</f>
        <v>923.74</v>
      </c>
      <c r="K156" s="141"/>
      <c r="L156" s="27"/>
      <c r="M156" s="142" t="s">
        <v>1</v>
      </c>
      <c r="N156" s="143" t="s">
        <v>37</v>
      </c>
      <c r="O156" s="144">
        <v>1.2609999999999999</v>
      </c>
      <c r="P156" s="144">
        <f t="shared" ref="P156:P163" si="12">O156*H156</f>
        <v>9.7021339999999991</v>
      </c>
      <c r="Q156" s="144">
        <v>2.4018999999999999</v>
      </c>
      <c r="R156" s="144">
        <f t="shared" ref="R156:R163" si="13">Q156*H156</f>
        <v>18.480218600000001</v>
      </c>
      <c r="S156" s="144">
        <v>0</v>
      </c>
      <c r="T156" s="145">
        <f t="shared" ref="T156:T163" si="14">S156*H156</f>
        <v>0</v>
      </c>
      <c r="U156" s="26"/>
      <c r="V156" s="26"/>
      <c r="W156" s="26">
        <f t="shared" si="0"/>
        <v>144.072</v>
      </c>
      <c r="X156" s="26"/>
      <c r="Y156" s="26"/>
      <c r="Z156" s="26"/>
      <c r="AA156" s="26"/>
      <c r="AB156" s="26"/>
      <c r="AC156" s="26"/>
      <c r="AD156" s="26"/>
      <c r="AE156" s="26"/>
      <c r="AR156" s="146" t="s">
        <v>123</v>
      </c>
      <c r="AT156" s="146" t="s">
        <v>119</v>
      </c>
      <c r="AU156" s="146" t="s">
        <v>124</v>
      </c>
      <c r="AY156" s="14" t="s">
        <v>117</v>
      </c>
      <c r="BE156" s="147">
        <f t="shared" ref="BE156:BE163" si="15">IF(N156="základná",J156,0)</f>
        <v>0</v>
      </c>
      <c r="BF156" s="147">
        <f t="shared" ref="BF156:BF163" si="16">IF(N156="znížená",J156,0)</f>
        <v>923.74</v>
      </c>
      <c r="BG156" s="147">
        <f t="shared" ref="BG156:BG163" si="17">IF(N156="zákl. prenesená",J156,0)</f>
        <v>0</v>
      </c>
      <c r="BH156" s="147">
        <f t="shared" ref="BH156:BH163" si="18">IF(N156="zníž. prenesená",J156,0)</f>
        <v>0</v>
      </c>
      <c r="BI156" s="147">
        <f t="shared" ref="BI156:BI163" si="19">IF(N156="nulová",J156,0)</f>
        <v>0</v>
      </c>
      <c r="BJ156" s="14" t="s">
        <v>124</v>
      </c>
      <c r="BK156" s="147">
        <f t="shared" ref="BK156:BK163" si="20">ROUND(I156*H156,2)</f>
        <v>923.74</v>
      </c>
      <c r="BL156" s="14" t="s">
        <v>123</v>
      </c>
      <c r="BM156" s="146" t="s">
        <v>202</v>
      </c>
    </row>
    <row r="157" spans="1:65" s="2" customFormat="1" ht="14.45" customHeight="1">
      <c r="A157" s="26"/>
      <c r="B157" s="134"/>
      <c r="C157" s="135" t="s">
        <v>7</v>
      </c>
      <c r="D157" s="135" t="s">
        <v>119</v>
      </c>
      <c r="E157" s="136" t="s">
        <v>203</v>
      </c>
      <c r="F157" s="137" t="s">
        <v>204</v>
      </c>
      <c r="G157" s="138" t="s">
        <v>128</v>
      </c>
      <c r="H157" s="139">
        <v>51.29</v>
      </c>
      <c r="I157" s="140">
        <v>12.228</v>
      </c>
      <c r="J157" s="140">
        <f t="shared" si="11"/>
        <v>627.16999999999996</v>
      </c>
      <c r="K157" s="141"/>
      <c r="L157" s="27"/>
      <c r="M157" s="142" t="s">
        <v>1</v>
      </c>
      <c r="N157" s="143" t="s">
        <v>37</v>
      </c>
      <c r="O157" s="144">
        <v>0.37741000000000002</v>
      </c>
      <c r="P157" s="144">
        <f t="shared" si="12"/>
        <v>19.357358900000001</v>
      </c>
      <c r="Q157" s="144">
        <v>1.1299999999999999E-3</v>
      </c>
      <c r="R157" s="144">
        <f t="shared" si="13"/>
        <v>5.7957699999999994E-2</v>
      </c>
      <c r="S157" s="144">
        <v>0</v>
      </c>
      <c r="T157" s="145">
        <f t="shared" si="14"/>
        <v>0</v>
      </c>
      <c r="U157" s="26"/>
      <c r="V157" s="26"/>
      <c r="W157" s="26">
        <f t="shared" si="0"/>
        <v>14.673599999999999</v>
      </c>
      <c r="X157" s="26"/>
      <c r="Y157" s="26"/>
      <c r="Z157" s="26"/>
      <c r="AA157" s="26"/>
      <c r="AB157" s="26"/>
      <c r="AC157" s="26"/>
      <c r="AD157" s="26"/>
      <c r="AE157" s="26"/>
      <c r="AR157" s="146" t="s">
        <v>123</v>
      </c>
      <c r="AT157" s="146" t="s">
        <v>119</v>
      </c>
      <c r="AU157" s="146" t="s">
        <v>124</v>
      </c>
      <c r="AY157" s="14" t="s">
        <v>117</v>
      </c>
      <c r="BE157" s="147">
        <f t="shared" si="15"/>
        <v>0</v>
      </c>
      <c r="BF157" s="147">
        <f t="shared" si="16"/>
        <v>627.16999999999996</v>
      </c>
      <c r="BG157" s="147">
        <f t="shared" si="17"/>
        <v>0</v>
      </c>
      <c r="BH157" s="147">
        <f t="shared" si="18"/>
        <v>0</v>
      </c>
      <c r="BI157" s="147">
        <f t="shared" si="19"/>
        <v>0</v>
      </c>
      <c r="BJ157" s="14" t="s">
        <v>124</v>
      </c>
      <c r="BK157" s="147">
        <f t="shared" si="20"/>
        <v>627.16999999999996</v>
      </c>
      <c r="BL157" s="14" t="s">
        <v>123</v>
      </c>
      <c r="BM157" s="146" t="s">
        <v>205</v>
      </c>
    </row>
    <row r="158" spans="1:65" s="2" customFormat="1" ht="14.45" customHeight="1">
      <c r="A158" s="26"/>
      <c r="B158" s="134"/>
      <c r="C158" s="135" t="s">
        <v>206</v>
      </c>
      <c r="D158" s="135" t="s">
        <v>119</v>
      </c>
      <c r="E158" s="136" t="s">
        <v>207</v>
      </c>
      <c r="F158" s="137" t="s">
        <v>208</v>
      </c>
      <c r="G158" s="138" t="s">
        <v>128</v>
      </c>
      <c r="H158" s="139">
        <v>51.29</v>
      </c>
      <c r="I158" s="140">
        <v>5.0279999999999996</v>
      </c>
      <c r="J158" s="140">
        <f t="shared" si="11"/>
        <v>257.89</v>
      </c>
      <c r="K158" s="141"/>
      <c r="L158" s="27"/>
      <c r="M158" s="142" t="s">
        <v>1</v>
      </c>
      <c r="N158" s="143" t="s">
        <v>37</v>
      </c>
      <c r="O158" s="144">
        <v>0.26600000000000001</v>
      </c>
      <c r="P158" s="144">
        <f t="shared" si="12"/>
        <v>13.643140000000001</v>
      </c>
      <c r="Q158" s="144">
        <v>0</v>
      </c>
      <c r="R158" s="144">
        <f t="shared" si="13"/>
        <v>0</v>
      </c>
      <c r="S158" s="144">
        <v>0</v>
      </c>
      <c r="T158" s="145">
        <f t="shared" si="14"/>
        <v>0</v>
      </c>
      <c r="U158" s="26"/>
      <c r="V158" s="26"/>
      <c r="W158" s="26">
        <f t="shared" si="0"/>
        <v>6.033599999999999</v>
      </c>
      <c r="X158" s="26"/>
      <c r="Y158" s="26"/>
      <c r="Z158" s="26"/>
      <c r="AA158" s="26"/>
      <c r="AB158" s="26"/>
      <c r="AC158" s="26"/>
      <c r="AD158" s="26"/>
      <c r="AE158" s="26"/>
      <c r="AR158" s="146" t="s">
        <v>123</v>
      </c>
      <c r="AT158" s="146" t="s">
        <v>119</v>
      </c>
      <c r="AU158" s="146" t="s">
        <v>124</v>
      </c>
      <c r="AY158" s="14" t="s">
        <v>117</v>
      </c>
      <c r="BE158" s="147">
        <f t="shared" si="15"/>
        <v>0</v>
      </c>
      <c r="BF158" s="147">
        <f t="shared" si="16"/>
        <v>257.89</v>
      </c>
      <c r="BG158" s="147">
        <f t="shared" si="17"/>
        <v>0</v>
      </c>
      <c r="BH158" s="147">
        <f t="shared" si="18"/>
        <v>0</v>
      </c>
      <c r="BI158" s="147">
        <f t="shared" si="19"/>
        <v>0</v>
      </c>
      <c r="BJ158" s="14" t="s">
        <v>124</v>
      </c>
      <c r="BK158" s="147">
        <f t="shared" si="20"/>
        <v>257.89</v>
      </c>
      <c r="BL158" s="14" t="s">
        <v>123</v>
      </c>
      <c r="BM158" s="146" t="s">
        <v>209</v>
      </c>
    </row>
    <row r="159" spans="1:65" s="2" customFormat="1" ht="24.2" customHeight="1">
      <c r="A159" s="26"/>
      <c r="B159" s="134"/>
      <c r="C159" s="135" t="s">
        <v>210</v>
      </c>
      <c r="D159" s="135" t="s">
        <v>119</v>
      </c>
      <c r="E159" s="136" t="s">
        <v>211</v>
      </c>
      <c r="F159" s="137" t="s">
        <v>212</v>
      </c>
      <c r="G159" s="138" t="s">
        <v>128</v>
      </c>
      <c r="H159" s="139">
        <v>51.29</v>
      </c>
      <c r="I159" s="140">
        <v>9.4</v>
      </c>
      <c r="J159" s="140">
        <f t="shared" si="11"/>
        <v>482.13</v>
      </c>
      <c r="K159" s="141"/>
      <c r="L159" s="27"/>
      <c r="M159" s="142" t="s">
        <v>1</v>
      </c>
      <c r="N159" s="143" t="s">
        <v>37</v>
      </c>
      <c r="O159" s="144">
        <v>0.47733999999999999</v>
      </c>
      <c r="P159" s="144">
        <f t="shared" si="12"/>
        <v>24.4827686</v>
      </c>
      <c r="Q159" s="144">
        <v>3.8700000000000002E-3</v>
      </c>
      <c r="R159" s="144">
        <f t="shared" si="13"/>
        <v>0.19849230000000001</v>
      </c>
      <c r="S159" s="144">
        <v>0</v>
      </c>
      <c r="T159" s="145">
        <f t="shared" si="14"/>
        <v>0</v>
      </c>
      <c r="U159" s="26"/>
      <c r="V159" s="26"/>
      <c r="W159" s="26">
        <f>SUM(I159*1.2)</f>
        <v>11.28</v>
      </c>
      <c r="X159" s="26"/>
      <c r="Y159" s="26"/>
      <c r="Z159" s="26"/>
      <c r="AA159" s="26"/>
      <c r="AB159" s="26"/>
      <c r="AC159" s="26"/>
      <c r="AD159" s="26"/>
      <c r="AE159" s="26"/>
      <c r="AR159" s="146" t="s">
        <v>123</v>
      </c>
      <c r="AT159" s="146" t="s">
        <v>119</v>
      </c>
      <c r="AU159" s="146" t="s">
        <v>124</v>
      </c>
      <c r="AY159" s="14" t="s">
        <v>117</v>
      </c>
      <c r="BE159" s="147">
        <f t="shared" si="15"/>
        <v>0</v>
      </c>
      <c r="BF159" s="147">
        <f t="shared" si="16"/>
        <v>482.13</v>
      </c>
      <c r="BG159" s="147">
        <f t="shared" si="17"/>
        <v>0</v>
      </c>
      <c r="BH159" s="147">
        <f t="shared" si="18"/>
        <v>0</v>
      </c>
      <c r="BI159" s="147">
        <f t="shared" si="19"/>
        <v>0</v>
      </c>
      <c r="BJ159" s="14" t="s">
        <v>124</v>
      </c>
      <c r="BK159" s="147">
        <f t="shared" si="20"/>
        <v>482.13</v>
      </c>
      <c r="BL159" s="14" t="s">
        <v>123</v>
      </c>
      <c r="BM159" s="146" t="s">
        <v>213</v>
      </c>
    </row>
    <row r="160" spans="1:65" s="2" customFormat="1" ht="24.2" customHeight="1">
      <c r="A160" s="26"/>
      <c r="B160" s="134"/>
      <c r="C160" s="135" t="s">
        <v>214</v>
      </c>
      <c r="D160" s="135" t="s">
        <v>119</v>
      </c>
      <c r="E160" s="136" t="s">
        <v>215</v>
      </c>
      <c r="F160" s="137" t="s">
        <v>216</v>
      </c>
      <c r="G160" s="138" t="s">
        <v>128</v>
      </c>
      <c r="H160" s="139">
        <v>51.29</v>
      </c>
      <c r="I160" s="140">
        <v>2.65</v>
      </c>
      <c r="J160" s="140">
        <f t="shared" si="11"/>
        <v>135.91999999999999</v>
      </c>
      <c r="K160" s="141"/>
      <c r="L160" s="27"/>
      <c r="M160" s="142" t="s">
        <v>1</v>
      </c>
      <c r="N160" s="143" t="s">
        <v>37</v>
      </c>
      <c r="O160" s="144">
        <v>0.158</v>
      </c>
      <c r="P160" s="144">
        <f t="shared" si="12"/>
        <v>8.1038200000000007</v>
      </c>
      <c r="Q160" s="144">
        <v>0</v>
      </c>
      <c r="R160" s="144">
        <f t="shared" si="13"/>
        <v>0</v>
      </c>
      <c r="S160" s="144">
        <v>0</v>
      </c>
      <c r="T160" s="145">
        <f t="shared" si="14"/>
        <v>0</v>
      </c>
      <c r="U160" s="26"/>
      <c r="V160" s="26"/>
      <c r="W160" s="26">
        <f t="shared" si="0"/>
        <v>3.1799999999999997</v>
      </c>
      <c r="X160" s="26"/>
      <c r="Y160" s="26"/>
      <c r="Z160" s="26"/>
      <c r="AA160" s="26"/>
      <c r="AB160" s="26"/>
      <c r="AC160" s="26"/>
      <c r="AD160" s="26"/>
      <c r="AE160" s="26"/>
      <c r="AR160" s="146" t="s">
        <v>123</v>
      </c>
      <c r="AT160" s="146" t="s">
        <v>119</v>
      </c>
      <c r="AU160" s="146" t="s">
        <v>124</v>
      </c>
      <c r="AY160" s="14" t="s">
        <v>117</v>
      </c>
      <c r="BE160" s="147">
        <f t="shared" si="15"/>
        <v>0</v>
      </c>
      <c r="BF160" s="147">
        <f t="shared" si="16"/>
        <v>135.91999999999999</v>
      </c>
      <c r="BG160" s="147">
        <f t="shared" si="17"/>
        <v>0</v>
      </c>
      <c r="BH160" s="147">
        <f t="shared" si="18"/>
        <v>0</v>
      </c>
      <c r="BI160" s="147">
        <f t="shared" si="19"/>
        <v>0</v>
      </c>
      <c r="BJ160" s="14" t="s">
        <v>124</v>
      </c>
      <c r="BK160" s="147">
        <f t="shared" si="20"/>
        <v>135.91999999999999</v>
      </c>
      <c r="BL160" s="14" t="s">
        <v>123</v>
      </c>
      <c r="BM160" s="146" t="s">
        <v>217</v>
      </c>
    </row>
    <row r="161" spans="1:65" s="2" customFormat="1" ht="14.45" customHeight="1">
      <c r="A161" s="26"/>
      <c r="B161" s="134"/>
      <c r="C161" s="135" t="s">
        <v>218</v>
      </c>
      <c r="D161" s="135" t="s">
        <v>119</v>
      </c>
      <c r="E161" s="136" t="s">
        <v>219</v>
      </c>
      <c r="F161" s="137" t="s">
        <v>220</v>
      </c>
      <c r="G161" s="138" t="s">
        <v>122</v>
      </c>
      <c r="H161" s="139">
        <v>1.7869999999999999</v>
      </c>
      <c r="I161" s="140">
        <v>125.17</v>
      </c>
      <c r="J161" s="140">
        <f t="shared" si="11"/>
        <v>223.68</v>
      </c>
      <c r="K161" s="141"/>
      <c r="L161" s="27"/>
      <c r="M161" s="142" t="s">
        <v>1</v>
      </c>
      <c r="N161" s="143" t="s">
        <v>37</v>
      </c>
      <c r="O161" s="144">
        <v>1.58</v>
      </c>
      <c r="P161" s="144">
        <f t="shared" si="12"/>
        <v>2.8234599999999999</v>
      </c>
      <c r="Q161" s="144">
        <v>2.4018600000000001</v>
      </c>
      <c r="R161" s="144">
        <f t="shared" si="13"/>
        <v>4.2921238199999996</v>
      </c>
      <c r="S161" s="144">
        <v>0</v>
      </c>
      <c r="T161" s="145">
        <f t="shared" si="14"/>
        <v>0</v>
      </c>
      <c r="U161" s="26"/>
      <c r="V161" s="26"/>
      <c r="W161" s="26">
        <f t="shared" si="0"/>
        <v>150.20400000000001</v>
      </c>
      <c r="X161" s="26"/>
      <c r="Y161" s="26"/>
      <c r="Z161" s="26"/>
      <c r="AA161" s="26"/>
      <c r="AB161" s="26"/>
      <c r="AC161" s="26"/>
      <c r="AD161" s="26"/>
      <c r="AE161" s="26"/>
      <c r="AR161" s="146" t="s">
        <v>123</v>
      </c>
      <c r="AT161" s="146" t="s">
        <v>119</v>
      </c>
      <c r="AU161" s="146" t="s">
        <v>124</v>
      </c>
      <c r="AY161" s="14" t="s">
        <v>117</v>
      </c>
      <c r="BE161" s="147">
        <f t="shared" si="15"/>
        <v>0</v>
      </c>
      <c r="BF161" s="147">
        <f t="shared" si="16"/>
        <v>223.68</v>
      </c>
      <c r="BG161" s="147">
        <f t="shared" si="17"/>
        <v>0</v>
      </c>
      <c r="BH161" s="147">
        <f t="shared" si="18"/>
        <v>0</v>
      </c>
      <c r="BI161" s="147">
        <f t="shared" si="19"/>
        <v>0</v>
      </c>
      <c r="BJ161" s="14" t="s">
        <v>124</v>
      </c>
      <c r="BK161" s="147">
        <f t="shared" si="20"/>
        <v>223.68</v>
      </c>
      <c r="BL161" s="14" t="s">
        <v>123</v>
      </c>
      <c r="BM161" s="146" t="s">
        <v>221</v>
      </c>
    </row>
    <row r="162" spans="1:65" s="2" customFormat="1" ht="24.2" customHeight="1">
      <c r="A162" s="26"/>
      <c r="B162" s="134"/>
      <c r="C162" s="135" t="s">
        <v>222</v>
      </c>
      <c r="D162" s="135" t="s">
        <v>119</v>
      </c>
      <c r="E162" s="136" t="s">
        <v>223</v>
      </c>
      <c r="F162" s="137" t="s">
        <v>224</v>
      </c>
      <c r="G162" s="138" t="s">
        <v>128</v>
      </c>
      <c r="H162" s="139">
        <v>30.395</v>
      </c>
      <c r="I162" s="140">
        <v>10.55</v>
      </c>
      <c r="J162" s="140">
        <f t="shared" si="11"/>
        <v>320.67</v>
      </c>
      <c r="K162" s="141"/>
      <c r="L162" s="27"/>
      <c r="M162" s="142" t="s">
        <v>1</v>
      </c>
      <c r="N162" s="143" t="s">
        <v>37</v>
      </c>
      <c r="O162" s="144">
        <v>0.48199999999999998</v>
      </c>
      <c r="P162" s="144">
        <f t="shared" si="12"/>
        <v>14.65039</v>
      </c>
      <c r="Q162" s="144">
        <v>3.4099999999999998E-3</v>
      </c>
      <c r="R162" s="144">
        <f t="shared" si="13"/>
        <v>0.10364694999999999</v>
      </c>
      <c r="S162" s="144">
        <v>0</v>
      </c>
      <c r="T162" s="145">
        <f t="shared" si="14"/>
        <v>0</v>
      </c>
      <c r="U162" s="26"/>
      <c r="V162" s="26"/>
      <c r="W162" s="26">
        <f t="shared" si="0"/>
        <v>12.66</v>
      </c>
      <c r="X162" s="26"/>
      <c r="Y162" s="26"/>
      <c r="Z162" s="26"/>
      <c r="AA162" s="26"/>
      <c r="AB162" s="26"/>
      <c r="AC162" s="26"/>
      <c r="AD162" s="26"/>
      <c r="AE162" s="26"/>
      <c r="AR162" s="146" t="s">
        <v>123</v>
      </c>
      <c r="AT162" s="146" t="s">
        <v>119</v>
      </c>
      <c r="AU162" s="146" t="s">
        <v>124</v>
      </c>
      <c r="AY162" s="14" t="s">
        <v>117</v>
      </c>
      <c r="BE162" s="147">
        <f t="shared" si="15"/>
        <v>0</v>
      </c>
      <c r="BF162" s="147">
        <f t="shared" si="16"/>
        <v>320.67</v>
      </c>
      <c r="BG162" s="147">
        <f t="shared" si="17"/>
        <v>0</v>
      </c>
      <c r="BH162" s="147">
        <f t="shared" si="18"/>
        <v>0</v>
      </c>
      <c r="BI162" s="147">
        <f t="shared" si="19"/>
        <v>0</v>
      </c>
      <c r="BJ162" s="14" t="s">
        <v>124</v>
      </c>
      <c r="BK162" s="147">
        <f t="shared" si="20"/>
        <v>320.67</v>
      </c>
      <c r="BL162" s="14" t="s">
        <v>123</v>
      </c>
      <c r="BM162" s="146" t="s">
        <v>225</v>
      </c>
    </row>
    <row r="163" spans="1:65" s="2" customFormat="1" ht="24.2" customHeight="1">
      <c r="A163" s="26"/>
      <c r="B163" s="134"/>
      <c r="C163" s="135" t="s">
        <v>226</v>
      </c>
      <c r="D163" s="135" t="s">
        <v>119</v>
      </c>
      <c r="E163" s="136" t="s">
        <v>227</v>
      </c>
      <c r="F163" s="137" t="s">
        <v>228</v>
      </c>
      <c r="G163" s="138" t="s">
        <v>128</v>
      </c>
      <c r="H163" s="139">
        <v>30.395</v>
      </c>
      <c r="I163" s="140">
        <v>3.7440000000000002</v>
      </c>
      <c r="J163" s="140">
        <f t="shared" si="11"/>
        <v>113.8</v>
      </c>
      <c r="K163" s="141"/>
      <c r="L163" s="27"/>
      <c r="M163" s="142" t="s">
        <v>1</v>
      </c>
      <c r="N163" s="143" t="s">
        <v>37</v>
      </c>
      <c r="O163" s="144">
        <v>0.23899999999999999</v>
      </c>
      <c r="P163" s="144">
        <f t="shared" si="12"/>
        <v>7.264405</v>
      </c>
      <c r="Q163" s="144">
        <v>0</v>
      </c>
      <c r="R163" s="144">
        <f t="shared" si="13"/>
        <v>0</v>
      </c>
      <c r="S163" s="144">
        <v>0</v>
      </c>
      <c r="T163" s="145">
        <f t="shared" si="14"/>
        <v>0</v>
      </c>
      <c r="U163" s="26"/>
      <c r="V163" s="26"/>
      <c r="W163" s="26">
        <f t="shared" si="0"/>
        <v>4.4927999999999999</v>
      </c>
      <c r="X163" s="26"/>
      <c r="Y163" s="26"/>
      <c r="Z163" s="26"/>
      <c r="AA163" s="26"/>
      <c r="AB163" s="26"/>
      <c r="AC163" s="26"/>
      <c r="AD163" s="26"/>
      <c r="AE163" s="26"/>
      <c r="AR163" s="146" t="s">
        <v>123</v>
      </c>
      <c r="AT163" s="146" t="s">
        <v>119</v>
      </c>
      <c r="AU163" s="146" t="s">
        <v>124</v>
      </c>
      <c r="AY163" s="14" t="s">
        <v>117</v>
      </c>
      <c r="BE163" s="147">
        <f t="shared" si="15"/>
        <v>0</v>
      </c>
      <c r="BF163" s="147">
        <f t="shared" si="16"/>
        <v>113.8</v>
      </c>
      <c r="BG163" s="147">
        <f t="shared" si="17"/>
        <v>0</v>
      </c>
      <c r="BH163" s="147">
        <f t="shared" si="18"/>
        <v>0</v>
      </c>
      <c r="BI163" s="147">
        <f t="shared" si="19"/>
        <v>0</v>
      </c>
      <c r="BJ163" s="14" t="s">
        <v>124</v>
      </c>
      <c r="BK163" s="147">
        <f t="shared" si="20"/>
        <v>113.8</v>
      </c>
      <c r="BL163" s="14" t="s">
        <v>123</v>
      </c>
      <c r="BM163" s="146" t="s">
        <v>229</v>
      </c>
    </row>
    <row r="164" spans="1:65" s="12" customFormat="1" ht="22.9" customHeight="1">
      <c r="B164" s="122"/>
      <c r="D164" s="123" t="s">
        <v>70</v>
      </c>
      <c r="E164" s="132" t="s">
        <v>144</v>
      </c>
      <c r="F164" s="132" t="s">
        <v>230</v>
      </c>
      <c r="J164" s="133">
        <f>BK164</f>
        <v>1178.9000000000001</v>
      </c>
      <c r="L164" s="122"/>
      <c r="M164" s="126"/>
      <c r="N164" s="127"/>
      <c r="O164" s="127"/>
      <c r="P164" s="128">
        <f>P165</f>
        <v>16.343268000000002</v>
      </c>
      <c r="Q164" s="127"/>
      <c r="R164" s="128">
        <f>R165</f>
        <v>4.66039856</v>
      </c>
      <c r="S164" s="127"/>
      <c r="T164" s="129">
        <f>T165</f>
        <v>0</v>
      </c>
      <c r="W164" s="26">
        <f t="shared" si="0"/>
        <v>0</v>
      </c>
      <c r="AR164" s="123" t="s">
        <v>78</v>
      </c>
      <c r="AT164" s="130" t="s">
        <v>70</v>
      </c>
      <c r="AU164" s="130" t="s">
        <v>78</v>
      </c>
      <c r="AY164" s="123" t="s">
        <v>117</v>
      </c>
      <c r="BK164" s="131">
        <f>BK165</f>
        <v>1178.9000000000001</v>
      </c>
    </row>
    <row r="165" spans="1:65" s="2" customFormat="1" ht="24.2" customHeight="1">
      <c r="A165" s="26"/>
      <c r="B165" s="134"/>
      <c r="C165" s="135" t="s">
        <v>231</v>
      </c>
      <c r="D165" s="135" t="s">
        <v>119</v>
      </c>
      <c r="E165" s="136" t="s">
        <v>232</v>
      </c>
      <c r="F165" s="137" t="s">
        <v>233</v>
      </c>
      <c r="G165" s="138" t="s">
        <v>122</v>
      </c>
      <c r="H165" s="139">
        <v>6.6680000000000001</v>
      </c>
      <c r="I165" s="140">
        <v>176.8</v>
      </c>
      <c r="J165" s="140">
        <f>ROUND(I165*H165,2)</f>
        <v>1178.9000000000001</v>
      </c>
      <c r="K165" s="141"/>
      <c r="L165" s="27"/>
      <c r="M165" s="142" t="s">
        <v>1</v>
      </c>
      <c r="N165" s="143" t="s">
        <v>37</v>
      </c>
      <c r="O165" s="144">
        <v>2.4510000000000001</v>
      </c>
      <c r="P165" s="144">
        <f>O165*H165</f>
        <v>16.343268000000002</v>
      </c>
      <c r="Q165" s="144">
        <v>0.69891999999999999</v>
      </c>
      <c r="R165" s="144">
        <f>Q165*H165</f>
        <v>4.66039856</v>
      </c>
      <c r="S165" s="144">
        <v>0</v>
      </c>
      <c r="T165" s="145">
        <f>S165*H165</f>
        <v>0</v>
      </c>
      <c r="U165" s="26"/>
      <c r="V165" s="26"/>
      <c r="W165" s="26">
        <f t="shared" si="0"/>
        <v>212.16</v>
      </c>
      <c r="X165" s="26"/>
      <c r="Y165" s="26"/>
      <c r="Z165" s="26"/>
      <c r="AA165" s="26"/>
      <c r="AB165" s="26"/>
      <c r="AC165" s="26"/>
      <c r="AD165" s="26"/>
      <c r="AE165" s="26"/>
      <c r="AR165" s="146" t="s">
        <v>123</v>
      </c>
      <c r="AT165" s="146" t="s">
        <v>119</v>
      </c>
      <c r="AU165" s="146" t="s">
        <v>124</v>
      </c>
      <c r="AY165" s="14" t="s">
        <v>117</v>
      </c>
      <c r="BE165" s="147">
        <f>IF(N165="základná",J165,0)</f>
        <v>0</v>
      </c>
      <c r="BF165" s="147">
        <f>IF(N165="znížená",J165,0)</f>
        <v>1178.9000000000001</v>
      </c>
      <c r="BG165" s="147">
        <f>IF(N165="zákl. prenesená",J165,0)</f>
        <v>0</v>
      </c>
      <c r="BH165" s="147">
        <f>IF(N165="zníž. prenesená",J165,0)</f>
        <v>0</v>
      </c>
      <c r="BI165" s="147">
        <f>IF(N165="nulová",J165,0)</f>
        <v>0</v>
      </c>
      <c r="BJ165" s="14" t="s">
        <v>124</v>
      </c>
      <c r="BK165" s="147">
        <f>ROUND(I165*H165,2)</f>
        <v>1178.9000000000001</v>
      </c>
      <c r="BL165" s="14" t="s">
        <v>123</v>
      </c>
      <c r="BM165" s="146" t="s">
        <v>234</v>
      </c>
    </row>
    <row r="166" spans="1:65" s="12" customFormat="1" ht="22.9" customHeight="1">
      <c r="B166" s="122"/>
      <c r="D166" s="123" t="s">
        <v>70</v>
      </c>
      <c r="E166" s="132" t="s">
        <v>156</v>
      </c>
      <c r="F166" s="132" t="s">
        <v>235</v>
      </c>
      <c r="J166" s="133">
        <f>BK166</f>
        <v>1402.9699999999998</v>
      </c>
      <c r="L166" s="122"/>
      <c r="M166" s="126"/>
      <c r="N166" s="127"/>
      <c r="O166" s="127"/>
      <c r="P166" s="128">
        <f>SUM(P167:P169)</f>
        <v>77.037171000000001</v>
      </c>
      <c r="Q166" s="127"/>
      <c r="R166" s="128">
        <f>SUM(R167:R169)</f>
        <v>0</v>
      </c>
      <c r="S166" s="127"/>
      <c r="T166" s="129">
        <f>SUM(T167:T169)</f>
        <v>41.204265000000007</v>
      </c>
      <c r="W166" s="26">
        <f t="shared" si="0"/>
        <v>0</v>
      </c>
      <c r="AR166" s="123" t="s">
        <v>78</v>
      </c>
      <c r="AT166" s="130" t="s">
        <v>70</v>
      </c>
      <c r="AU166" s="130" t="s">
        <v>78</v>
      </c>
      <c r="AY166" s="123" t="s">
        <v>117</v>
      </c>
      <c r="BK166" s="131">
        <f>SUM(BK167:BK169)</f>
        <v>1402.9699999999998</v>
      </c>
    </row>
    <row r="167" spans="1:65" s="2" customFormat="1" ht="37.9" customHeight="1">
      <c r="A167" s="26"/>
      <c r="B167" s="134"/>
      <c r="C167" s="135" t="s">
        <v>236</v>
      </c>
      <c r="D167" s="135" t="s">
        <v>119</v>
      </c>
      <c r="E167" s="136" t="s">
        <v>237</v>
      </c>
      <c r="F167" s="137" t="s">
        <v>238</v>
      </c>
      <c r="G167" s="138" t="s">
        <v>122</v>
      </c>
      <c r="H167" s="139">
        <v>13.073</v>
      </c>
      <c r="I167" s="140">
        <v>25.44</v>
      </c>
      <c r="J167" s="140">
        <f t="shared" ref="J167:J169" si="21">ROUND(I167*H167,2)</f>
        <v>332.58</v>
      </c>
      <c r="K167" s="141"/>
      <c r="L167" s="27"/>
      <c r="M167" s="142" t="s">
        <v>1</v>
      </c>
      <c r="N167" s="143" t="s">
        <v>37</v>
      </c>
      <c r="O167" s="144">
        <v>1.4550000000000001</v>
      </c>
      <c r="P167" s="144">
        <f t="shared" ref="P167:P169" si="22">O167*H167</f>
        <v>19.021215000000002</v>
      </c>
      <c r="Q167" s="144">
        <v>0</v>
      </c>
      <c r="R167" s="144">
        <f t="shared" ref="R167:R169" si="23">Q167*H167</f>
        <v>0</v>
      </c>
      <c r="S167" s="144">
        <v>1.905</v>
      </c>
      <c r="T167" s="145">
        <f t="shared" ref="T167:T169" si="24">S167*H167</f>
        <v>24.904065000000003</v>
      </c>
      <c r="U167" s="26"/>
      <c r="V167" s="26"/>
      <c r="W167" s="26">
        <f t="shared" si="0"/>
        <v>30.527999999999999</v>
      </c>
      <c r="X167" s="26"/>
      <c r="Y167" s="26"/>
      <c r="Z167" s="26"/>
      <c r="AA167" s="26"/>
      <c r="AB167" s="26"/>
      <c r="AC167" s="26"/>
      <c r="AD167" s="26"/>
      <c r="AE167" s="26"/>
      <c r="AR167" s="146" t="s">
        <v>123</v>
      </c>
      <c r="AT167" s="146" t="s">
        <v>119</v>
      </c>
      <c r="AU167" s="146" t="s">
        <v>124</v>
      </c>
      <c r="AY167" s="14" t="s">
        <v>117</v>
      </c>
      <c r="BE167" s="147">
        <f t="shared" ref="BE167:BE169" si="25">IF(N167="základná",J167,0)</f>
        <v>0</v>
      </c>
      <c r="BF167" s="147">
        <f t="shared" ref="BF167:BF169" si="26">IF(N167="znížená",J167,0)</f>
        <v>332.58</v>
      </c>
      <c r="BG167" s="147">
        <f t="shared" ref="BG167:BG169" si="27">IF(N167="zákl. prenesená",J167,0)</f>
        <v>0</v>
      </c>
      <c r="BH167" s="147">
        <f t="shared" ref="BH167:BH169" si="28">IF(N167="zníž. prenesená",J167,0)</f>
        <v>0</v>
      </c>
      <c r="BI167" s="147">
        <f t="shared" ref="BI167:BI169" si="29">IF(N167="nulová",J167,0)</f>
        <v>0</v>
      </c>
      <c r="BJ167" s="14" t="s">
        <v>124</v>
      </c>
      <c r="BK167" s="147">
        <f t="shared" ref="BK167:BK169" si="30">ROUND(I167*H167,2)</f>
        <v>332.58</v>
      </c>
      <c r="BL167" s="14" t="s">
        <v>123</v>
      </c>
      <c r="BM167" s="146" t="s">
        <v>239</v>
      </c>
    </row>
    <row r="168" spans="1:65" s="2" customFormat="1" ht="37.9" customHeight="1">
      <c r="A168" s="26"/>
      <c r="B168" s="134"/>
      <c r="C168" s="135" t="s">
        <v>240</v>
      </c>
      <c r="D168" s="135" t="s">
        <v>119</v>
      </c>
      <c r="E168" s="136" t="s">
        <v>241</v>
      </c>
      <c r="F168" s="137" t="s">
        <v>242</v>
      </c>
      <c r="G168" s="138" t="s">
        <v>122</v>
      </c>
      <c r="H168" s="139">
        <v>7.7619999999999996</v>
      </c>
      <c r="I168" s="140">
        <v>112.8</v>
      </c>
      <c r="J168" s="140">
        <f t="shared" si="21"/>
        <v>875.55</v>
      </c>
      <c r="K168" s="141"/>
      <c r="L168" s="27"/>
      <c r="M168" s="142" t="s">
        <v>1</v>
      </c>
      <c r="N168" s="143" t="s">
        <v>37</v>
      </c>
      <c r="O168" s="144">
        <v>6.4480000000000004</v>
      </c>
      <c r="P168" s="144">
        <f t="shared" si="22"/>
        <v>50.049376000000002</v>
      </c>
      <c r="Q168" s="144">
        <v>0</v>
      </c>
      <c r="R168" s="144">
        <f t="shared" si="23"/>
        <v>0</v>
      </c>
      <c r="S168" s="144">
        <v>2.1</v>
      </c>
      <c r="T168" s="145">
        <f t="shared" si="24"/>
        <v>16.3002</v>
      </c>
      <c r="U168" s="26"/>
      <c r="V168" s="26"/>
      <c r="W168" s="26">
        <f t="shared" si="0"/>
        <v>135.35999999999999</v>
      </c>
      <c r="X168" s="26"/>
      <c r="Y168" s="26"/>
      <c r="Z168" s="26"/>
      <c r="AA168" s="26"/>
      <c r="AB168" s="26"/>
      <c r="AC168" s="26"/>
      <c r="AD168" s="26"/>
      <c r="AE168" s="26"/>
      <c r="AR168" s="146" t="s">
        <v>123</v>
      </c>
      <c r="AT168" s="146" t="s">
        <v>119</v>
      </c>
      <c r="AU168" s="146" t="s">
        <v>124</v>
      </c>
      <c r="AY168" s="14" t="s">
        <v>117</v>
      </c>
      <c r="BE168" s="147">
        <f t="shared" si="25"/>
        <v>0</v>
      </c>
      <c r="BF168" s="147">
        <f t="shared" si="26"/>
        <v>875.55</v>
      </c>
      <c r="BG168" s="147">
        <f t="shared" si="27"/>
        <v>0</v>
      </c>
      <c r="BH168" s="147">
        <f t="shared" si="28"/>
        <v>0</v>
      </c>
      <c r="BI168" s="147">
        <f t="shared" si="29"/>
        <v>0</v>
      </c>
      <c r="BJ168" s="14" t="s">
        <v>124</v>
      </c>
      <c r="BK168" s="147">
        <f t="shared" si="30"/>
        <v>875.55</v>
      </c>
      <c r="BL168" s="14" t="s">
        <v>123</v>
      </c>
      <c r="BM168" s="146" t="s">
        <v>243</v>
      </c>
    </row>
    <row r="169" spans="1:65" s="2" customFormat="1" ht="24.2" customHeight="1">
      <c r="A169" s="26"/>
      <c r="B169" s="134"/>
      <c r="C169" s="135" t="s">
        <v>245</v>
      </c>
      <c r="D169" s="135" t="s">
        <v>119</v>
      </c>
      <c r="E169" s="136" t="s">
        <v>246</v>
      </c>
      <c r="F169" s="137" t="s">
        <v>247</v>
      </c>
      <c r="G169" s="138" t="s">
        <v>147</v>
      </c>
      <c r="H169" s="139">
        <v>7.58</v>
      </c>
      <c r="I169" s="140">
        <v>25.704000000000001</v>
      </c>
      <c r="J169" s="140">
        <f t="shared" si="21"/>
        <v>194.84</v>
      </c>
      <c r="K169" s="141"/>
      <c r="L169" s="27"/>
      <c r="M169" s="142" t="s">
        <v>1</v>
      </c>
      <c r="N169" s="143" t="s">
        <v>37</v>
      </c>
      <c r="O169" s="144">
        <v>1.0509999999999999</v>
      </c>
      <c r="P169" s="144">
        <f t="shared" si="22"/>
        <v>7.9665799999999996</v>
      </c>
      <c r="Q169" s="144">
        <v>0</v>
      </c>
      <c r="R169" s="144">
        <f t="shared" si="23"/>
        <v>0</v>
      </c>
      <c r="S169" s="144">
        <v>0</v>
      </c>
      <c r="T169" s="145">
        <f t="shared" si="24"/>
        <v>0</v>
      </c>
      <c r="U169" s="26"/>
      <c r="V169" s="26"/>
      <c r="W169" s="26">
        <f t="shared" si="0"/>
        <v>30.844799999999999</v>
      </c>
      <c r="X169" s="26"/>
      <c r="Y169" s="26"/>
      <c r="Z169" s="26"/>
      <c r="AA169" s="26"/>
      <c r="AB169" s="26"/>
      <c r="AC169" s="26"/>
      <c r="AD169" s="26"/>
      <c r="AE169" s="26"/>
      <c r="AR169" s="146" t="s">
        <v>123</v>
      </c>
      <c r="AT169" s="146" t="s">
        <v>119</v>
      </c>
      <c r="AU169" s="146" t="s">
        <v>124</v>
      </c>
      <c r="AY169" s="14" t="s">
        <v>117</v>
      </c>
      <c r="BE169" s="147">
        <f t="shared" si="25"/>
        <v>0</v>
      </c>
      <c r="BF169" s="147">
        <f t="shared" si="26"/>
        <v>194.84</v>
      </c>
      <c r="BG169" s="147">
        <f t="shared" si="27"/>
        <v>0</v>
      </c>
      <c r="BH169" s="147">
        <f t="shared" si="28"/>
        <v>0</v>
      </c>
      <c r="BI169" s="147">
        <f t="shared" si="29"/>
        <v>0</v>
      </c>
      <c r="BJ169" s="14" t="s">
        <v>124</v>
      </c>
      <c r="BK169" s="147">
        <f t="shared" si="30"/>
        <v>194.84</v>
      </c>
      <c r="BL169" s="14" t="s">
        <v>123</v>
      </c>
      <c r="BM169" s="146" t="s">
        <v>248</v>
      </c>
    </row>
    <row r="170" spans="1:65" s="12" customFormat="1" ht="22.9" customHeight="1">
      <c r="B170" s="122"/>
      <c r="D170" s="123" t="s">
        <v>70</v>
      </c>
      <c r="E170" s="132" t="s">
        <v>249</v>
      </c>
      <c r="F170" s="132" t="s">
        <v>250</v>
      </c>
      <c r="J170" s="133">
        <f>BK170</f>
        <v>2756.7</v>
      </c>
      <c r="L170" s="122"/>
      <c r="M170" s="126"/>
      <c r="N170" s="127"/>
      <c r="O170" s="127"/>
      <c r="P170" s="128">
        <f>P171</f>
        <v>173.35530800000001</v>
      </c>
      <c r="Q170" s="127"/>
      <c r="R170" s="128">
        <f>R171</f>
        <v>0</v>
      </c>
      <c r="S170" s="127"/>
      <c r="T170" s="129">
        <f>T171</f>
        <v>0</v>
      </c>
      <c r="W170" s="26">
        <f t="shared" si="0"/>
        <v>0</v>
      </c>
      <c r="AR170" s="123" t="s">
        <v>78</v>
      </c>
      <c r="AT170" s="130" t="s">
        <v>70</v>
      </c>
      <c r="AU170" s="130" t="s">
        <v>78</v>
      </c>
      <c r="AY170" s="123" t="s">
        <v>117</v>
      </c>
      <c r="BK170" s="131">
        <f>BK171</f>
        <v>2756.7</v>
      </c>
    </row>
    <row r="171" spans="1:65" s="2" customFormat="1" ht="24.2" customHeight="1">
      <c r="A171" s="26"/>
      <c r="B171" s="134"/>
      <c r="C171" s="135" t="s">
        <v>251</v>
      </c>
      <c r="D171" s="135" t="s">
        <v>119</v>
      </c>
      <c r="E171" s="136" t="s">
        <v>252</v>
      </c>
      <c r="F171" s="137" t="s">
        <v>253</v>
      </c>
      <c r="G171" s="138" t="s">
        <v>147</v>
      </c>
      <c r="H171" s="139">
        <v>193.04599999999999</v>
      </c>
      <c r="I171" s="140">
        <v>14.28</v>
      </c>
      <c r="J171" s="140">
        <f>ROUND(I171*H171,2)</f>
        <v>2756.7</v>
      </c>
      <c r="K171" s="141"/>
      <c r="L171" s="27"/>
      <c r="M171" s="142" t="s">
        <v>1</v>
      </c>
      <c r="N171" s="143" t="s">
        <v>37</v>
      </c>
      <c r="O171" s="144">
        <v>0.89800000000000002</v>
      </c>
      <c r="P171" s="144">
        <f>O171*H171</f>
        <v>173.35530800000001</v>
      </c>
      <c r="Q171" s="144">
        <v>0</v>
      </c>
      <c r="R171" s="144">
        <f>Q171*H171</f>
        <v>0</v>
      </c>
      <c r="S171" s="144">
        <v>0</v>
      </c>
      <c r="T171" s="145">
        <f>S171*H171</f>
        <v>0</v>
      </c>
      <c r="U171" s="26"/>
      <c r="V171" s="26"/>
      <c r="W171" s="26">
        <f t="shared" si="0"/>
        <v>17.135999999999999</v>
      </c>
      <c r="X171" s="26"/>
      <c r="Y171" s="26"/>
      <c r="Z171" s="26"/>
      <c r="AA171" s="26"/>
      <c r="AB171" s="26"/>
      <c r="AC171" s="26"/>
      <c r="AD171" s="26"/>
      <c r="AE171" s="26"/>
      <c r="AR171" s="146" t="s">
        <v>123</v>
      </c>
      <c r="AT171" s="146" t="s">
        <v>119</v>
      </c>
      <c r="AU171" s="146" t="s">
        <v>124</v>
      </c>
      <c r="AY171" s="14" t="s">
        <v>117</v>
      </c>
      <c r="BE171" s="147">
        <f>IF(N171="základná",J171,0)</f>
        <v>0</v>
      </c>
      <c r="BF171" s="147">
        <f>IF(N171="znížená",J171,0)</f>
        <v>2756.7</v>
      </c>
      <c r="BG171" s="147">
        <f>IF(N171="zákl. prenesená",J171,0)</f>
        <v>0</v>
      </c>
      <c r="BH171" s="147">
        <f>IF(N171="zníž. prenesená",J171,0)</f>
        <v>0</v>
      </c>
      <c r="BI171" s="147">
        <f>IF(N171="nulová",J171,0)</f>
        <v>0</v>
      </c>
      <c r="BJ171" s="14" t="s">
        <v>124</v>
      </c>
      <c r="BK171" s="147">
        <f>ROUND(I171*H171,2)</f>
        <v>2756.7</v>
      </c>
      <c r="BL171" s="14" t="s">
        <v>123</v>
      </c>
      <c r="BM171" s="146" t="s">
        <v>254</v>
      </c>
    </row>
    <row r="172" spans="1:65" s="12" customFormat="1" ht="25.9" customHeight="1">
      <c r="B172" s="122"/>
      <c r="D172" s="123" t="s">
        <v>70</v>
      </c>
      <c r="E172" s="124" t="s">
        <v>255</v>
      </c>
      <c r="F172" s="124" t="s">
        <v>256</v>
      </c>
      <c r="J172" s="125">
        <f>BK172</f>
        <v>38502.199999999997</v>
      </c>
      <c r="L172" s="122"/>
      <c r="M172" s="126"/>
      <c r="N172" s="127"/>
      <c r="O172" s="127"/>
      <c r="P172" s="128">
        <f>P173+P176+P182+P196+P199</f>
        <v>1223.9079570000001</v>
      </c>
      <c r="Q172" s="127"/>
      <c r="R172" s="128">
        <f>R173+R176+R182+R196+R199</f>
        <v>7.9349414700000009</v>
      </c>
      <c r="S172" s="127"/>
      <c r="T172" s="129">
        <f>T173+T176+T182+T196+T199</f>
        <v>8.1030849999999983</v>
      </c>
      <c r="W172" s="26">
        <f t="shared" si="0"/>
        <v>0</v>
      </c>
      <c r="AR172" s="123" t="s">
        <v>124</v>
      </c>
      <c r="AT172" s="130" t="s">
        <v>70</v>
      </c>
      <c r="AU172" s="130" t="s">
        <v>71</v>
      </c>
      <c r="AY172" s="123" t="s">
        <v>117</v>
      </c>
      <c r="BK172" s="131">
        <f>BK173+BK176+BK182+BK196+BK199</f>
        <v>38502.199999999997</v>
      </c>
    </row>
    <row r="173" spans="1:65" s="12" customFormat="1" ht="22.9" customHeight="1">
      <c r="B173" s="122"/>
      <c r="D173" s="123" t="s">
        <v>70</v>
      </c>
      <c r="E173" s="132" t="s">
        <v>257</v>
      </c>
      <c r="F173" s="132" t="s">
        <v>258</v>
      </c>
      <c r="J173" s="133">
        <f>BK173</f>
        <v>790.06999999999994</v>
      </c>
      <c r="L173" s="122"/>
      <c r="M173" s="126"/>
      <c r="N173" s="127"/>
      <c r="O173" s="127"/>
      <c r="P173" s="128">
        <f>SUM(P174:P175)</f>
        <v>11.574499999999999</v>
      </c>
      <c r="Q173" s="127"/>
      <c r="R173" s="128">
        <f>SUM(R174:R175)</f>
        <v>0.1445159</v>
      </c>
      <c r="S173" s="127"/>
      <c r="T173" s="129">
        <f>SUM(T174:T175)</f>
        <v>0</v>
      </c>
      <c r="W173" s="26">
        <f t="shared" si="0"/>
        <v>0</v>
      </c>
      <c r="AR173" s="123" t="s">
        <v>124</v>
      </c>
      <c r="AT173" s="130" t="s">
        <v>70</v>
      </c>
      <c r="AU173" s="130" t="s">
        <v>78</v>
      </c>
      <c r="AY173" s="123" t="s">
        <v>117</v>
      </c>
      <c r="BK173" s="131">
        <f>SUM(BK174:BK175)</f>
        <v>790.06999999999994</v>
      </c>
    </row>
    <row r="174" spans="1:65" s="2" customFormat="1" ht="24.2" customHeight="1">
      <c r="A174" s="26"/>
      <c r="B174" s="134"/>
      <c r="C174" s="135" t="s">
        <v>259</v>
      </c>
      <c r="D174" s="135" t="s">
        <v>119</v>
      </c>
      <c r="E174" s="136" t="s">
        <v>260</v>
      </c>
      <c r="F174" s="137" t="s">
        <v>261</v>
      </c>
      <c r="G174" s="138" t="s">
        <v>128</v>
      </c>
      <c r="H174" s="139">
        <v>66.14</v>
      </c>
      <c r="I174" s="140">
        <v>3.24</v>
      </c>
      <c r="J174" s="140">
        <f>ROUND(I174*H174,2)</f>
        <v>214.29</v>
      </c>
      <c r="K174" s="141"/>
      <c r="L174" s="27"/>
      <c r="M174" s="142" t="s">
        <v>1</v>
      </c>
      <c r="N174" s="143" t="s">
        <v>37</v>
      </c>
      <c r="O174" s="144">
        <v>0.17499999999999999</v>
      </c>
      <c r="P174" s="144">
        <f>O174*H174</f>
        <v>11.574499999999999</v>
      </c>
      <c r="Q174" s="144">
        <v>0</v>
      </c>
      <c r="R174" s="144">
        <f>Q174*H174</f>
        <v>0</v>
      </c>
      <c r="S174" s="144">
        <v>0</v>
      </c>
      <c r="T174" s="145">
        <f>S174*H174</f>
        <v>0</v>
      </c>
      <c r="U174" s="26"/>
      <c r="V174" s="26"/>
      <c r="W174" s="26">
        <f t="shared" si="0"/>
        <v>3.8879999999999999</v>
      </c>
      <c r="X174" s="26"/>
      <c r="Y174" s="26"/>
      <c r="Z174" s="26"/>
      <c r="AA174" s="26"/>
      <c r="AB174" s="26"/>
      <c r="AC174" s="26"/>
      <c r="AD174" s="26"/>
      <c r="AE174" s="26"/>
      <c r="AR174" s="146" t="s">
        <v>185</v>
      </c>
      <c r="AT174" s="146" t="s">
        <v>119</v>
      </c>
      <c r="AU174" s="146" t="s">
        <v>124</v>
      </c>
      <c r="AY174" s="14" t="s">
        <v>117</v>
      </c>
      <c r="BE174" s="147">
        <f>IF(N174="základná",J174,0)</f>
        <v>0</v>
      </c>
      <c r="BF174" s="147">
        <f>IF(N174="znížená",J174,0)</f>
        <v>214.29</v>
      </c>
      <c r="BG174" s="147">
        <f>IF(N174="zákl. prenesená",J174,0)</f>
        <v>0</v>
      </c>
      <c r="BH174" s="147">
        <f>IF(N174="zníž. prenesená",J174,0)</f>
        <v>0</v>
      </c>
      <c r="BI174" s="147">
        <f>IF(N174="nulová",J174,0)</f>
        <v>0</v>
      </c>
      <c r="BJ174" s="14" t="s">
        <v>124</v>
      </c>
      <c r="BK174" s="147">
        <f>ROUND(I174*H174,2)</f>
        <v>214.29</v>
      </c>
      <c r="BL174" s="14" t="s">
        <v>185</v>
      </c>
      <c r="BM174" s="146" t="s">
        <v>262</v>
      </c>
    </row>
    <row r="175" spans="1:65" s="2" customFormat="1" ht="14.45" customHeight="1">
      <c r="A175" s="26"/>
      <c r="B175" s="134"/>
      <c r="C175" s="148" t="s">
        <v>263</v>
      </c>
      <c r="D175" s="148" t="s">
        <v>139</v>
      </c>
      <c r="E175" s="149" t="s">
        <v>264</v>
      </c>
      <c r="F175" s="150" t="s">
        <v>265</v>
      </c>
      <c r="G175" s="151" t="s">
        <v>128</v>
      </c>
      <c r="H175" s="152">
        <v>76.061000000000007</v>
      </c>
      <c r="I175" s="153">
        <v>7.57</v>
      </c>
      <c r="J175" s="153">
        <f>ROUND(I175*H175,2)</f>
        <v>575.78</v>
      </c>
      <c r="K175" s="154"/>
      <c r="L175" s="155"/>
      <c r="M175" s="156" t="s">
        <v>1</v>
      </c>
      <c r="N175" s="157" t="s">
        <v>37</v>
      </c>
      <c r="O175" s="144">
        <v>0</v>
      </c>
      <c r="P175" s="144">
        <f>O175*H175</f>
        <v>0</v>
      </c>
      <c r="Q175" s="144">
        <v>1.9E-3</v>
      </c>
      <c r="R175" s="144">
        <f>Q175*H175</f>
        <v>0.1445159</v>
      </c>
      <c r="S175" s="144">
        <v>0</v>
      </c>
      <c r="T175" s="145">
        <f>S175*H175</f>
        <v>0</v>
      </c>
      <c r="U175" s="26"/>
      <c r="V175" s="26"/>
      <c r="W175" s="26">
        <f t="shared" si="0"/>
        <v>9.0839999999999996</v>
      </c>
      <c r="X175" s="26"/>
      <c r="Y175" s="26"/>
      <c r="Z175" s="26"/>
      <c r="AA175" s="26"/>
      <c r="AB175" s="26"/>
      <c r="AC175" s="26"/>
      <c r="AD175" s="26"/>
      <c r="AE175" s="26"/>
      <c r="AR175" s="146" t="s">
        <v>244</v>
      </c>
      <c r="AT175" s="146" t="s">
        <v>139</v>
      </c>
      <c r="AU175" s="146" t="s">
        <v>124</v>
      </c>
      <c r="AY175" s="14" t="s">
        <v>117</v>
      </c>
      <c r="BE175" s="147">
        <f>IF(N175="základná",J175,0)</f>
        <v>0</v>
      </c>
      <c r="BF175" s="147">
        <f>IF(N175="znížená",J175,0)</f>
        <v>575.78</v>
      </c>
      <c r="BG175" s="147">
        <f>IF(N175="zákl. prenesená",J175,0)</f>
        <v>0</v>
      </c>
      <c r="BH175" s="147">
        <f>IF(N175="zníž. prenesená",J175,0)</f>
        <v>0</v>
      </c>
      <c r="BI175" s="147">
        <f>IF(N175="nulová",J175,0)</f>
        <v>0</v>
      </c>
      <c r="BJ175" s="14" t="s">
        <v>124</v>
      </c>
      <c r="BK175" s="147">
        <f>ROUND(I175*H175,2)</f>
        <v>575.78</v>
      </c>
      <c r="BL175" s="14" t="s">
        <v>185</v>
      </c>
      <c r="BM175" s="146" t="s">
        <v>266</v>
      </c>
    </row>
    <row r="176" spans="1:65" s="12" customFormat="1" ht="22.9" customHeight="1">
      <c r="B176" s="122"/>
      <c r="D176" s="123" t="s">
        <v>70</v>
      </c>
      <c r="E176" s="132" t="s">
        <v>267</v>
      </c>
      <c r="F176" s="132" t="s">
        <v>268</v>
      </c>
      <c r="J176" s="133">
        <f>BK176</f>
        <v>7001.18</v>
      </c>
      <c r="L176" s="122"/>
      <c r="M176" s="126"/>
      <c r="N176" s="127"/>
      <c r="O176" s="127"/>
      <c r="P176" s="128">
        <f>SUM(P177:P181)</f>
        <v>325.92751999999996</v>
      </c>
      <c r="Q176" s="127"/>
      <c r="R176" s="128">
        <f>SUM(R177:R181)</f>
        <v>1.7481600000000002</v>
      </c>
      <c r="S176" s="127"/>
      <c r="T176" s="129">
        <f>SUM(T177:T181)</f>
        <v>0.5232</v>
      </c>
      <c r="W176" s="26">
        <f t="shared" si="0"/>
        <v>0</v>
      </c>
      <c r="AR176" s="123" t="s">
        <v>124</v>
      </c>
      <c r="AT176" s="130" t="s">
        <v>70</v>
      </c>
      <c r="AU176" s="130" t="s">
        <v>78</v>
      </c>
      <c r="AY176" s="123" t="s">
        <v>117</v>
      </c>
      <c r="BK176" s="131">
        <f>SUM(BK177:BK181)</f>
        <v>7001.18</v>
      </c>
    </row>
    <row r="177" spans="1:65" s="2" customFormat="1" ht="14.45" customHeight="1">
      <c r="A177" s="26"/>
      <c r="B177" s="134"/>
      <c r="C177" s="135" t="s">
        <v>269</v>
      </c>
      <c r="D177" s="135" t="s">
        <v>119</v>
      </c>
      <c r="E177" s="136" t="s">
        <v>270</v>
      </c>
      <c r="F177" s="137" t="s">
        <v>271</v>
      </c>
      <c r="G177" s="138" t="s">
        <v>176</v>
      </c>
      <c r="H177" s="139">
        <v>944</v>
      </c>
      <c r="I177" s="140">
        <v>6.3</v>
      </c>
      <c r="J177" s="140">
        <f>ROUND(I177*H177,2)</f>
        <v>5947.2</v>
      </c>
      <c r="K177" s="141"/>
      <c r="L177" s="27"/>
      <c r="M177" s="142" t="s">
        <v>1</v>
      </c>
      <c r="N177" s="143" t="s">
        <v>37</v>
      </c>
      <c r="O177" s="144">
        <v>0.32488</v>
      </c>
      <c r="P177" s="144">
        <f>O177*H177</f>
        <v>306.68671999999998</v>
      </c>
      <c r="Q177" s="144">
        <v>9.0000000000000006E-5</v>
      </c>
      <c r="R177" s="144">
        <f>Q177*H177</f>
        <v>8.4960000000000008E-2</v>
      </c>
      <c r="S177" s="144">
        <v>0</v>
      </c>
      <c r="T177" s="145">
        <f>S177*H177</f>
        <v>0</v>
      </c>
      <c r="U177" s="26"/>
      <c r="V177" s="26"/>
      <c r="W177" s="26">
        <f t="shared" si="0"/>
        <v>7.56</v>
      </c>
      <c r="X177" s="26"/>
      <c r="Y177" s="26"/>
      <c r="Z177" s="26"/>
      <c r="AA177" s="26"/>
      <c r="AB177" s="26"/>
      <c r="AC177" s="26"/>
      <c r="AD177" s="26"/>
      <c r="AE177" s="26"/>
      <c r="AR177" s="146" t="s">
        <v>185</v>
      </c>
      <c r="AT177" s="146" t="s">
        <v>119</v>
      </c>
      <c r="AU177" s="146" t="s">
        <v>124</v>
      </c>
      <c r="AY177" s="14" t="s">
        <v>117</v>
      </c>
      <c r="BE177" s="147">
        <f>IF(N177="základná",J177,0)</f>
        <v>0</v>
      </c>
      <c r="BF177" s="147">
        <f>IF(N177="znížená",J177,0)</f>
        <v>5947.2</v>
      </c>
      <c r="BG177" s="147">
        <f>IF(N177="zákl. prenesená",J177,0)</f>
        <v>0</v>
      </c>
      <c r="BH177" s="147">
        <f>IF(N177="zníž. prenesená",J177,0)</f>
        <v>0</v>
      </c>
      <c r="BI177" s="147">
        <f>IF(N177="nulová",J177,0)</f>
        <v>0</v>
      </c>
      <c r="BJ177" s="14" t="s">
        <v>124</v>
      </c>
      <c r="BK177" s="147">
        <f>ROUND(I177*H177,2)</f>
        <v>5947.2</v>
      </c>
      <c r="BL177" s="14" t="s">
        <v>185</v>
      </c>
      <c r="BM177" s="146" t="s">
        <v>272</v>
      </c>
    </row>
    <row r="178" spans="1:65" s="2" customFormat="1" ht="14.45" customHeight="1">
      <c r="A178" s="26"/>
      <c r="B178" s="134"/>
      <c r="C178" s="135" t="s">
        <v>273</v>
      </c>
      <c r="D178" s="135" t="s">
        <v>119</v>
      </c>
      <c r="E178" s="136" t="s">
        <v>274</v>
      </c>
      <c r="F178" s="137" t="s">
        <v>275</v>
      </c>
      <c r="G178" s="138" t="s">
        <v>176</v>
      </c>
      <c r="H178" s="139">
        <v>280</v>
      </c>
      <c r="I178" s="140">
        <v>0.8</v>
      </c>
      <c r="J178" s="140">
        <f>ROUND(I178*H178,2)</f>
        <v>224</v>
      </c>
      <c r="K178" s="141"/>
      <c r="L178" s="27"/>
      <c r="M178" s="142" t="s">
        <v>1</v>
      </c>
      <c r="N178" s="143" t="s">
        <v>37</v>
      </c>
      <c r="O178" s="144">
        <v>4.5999999999999999E-2</v>
      </c>
      <c r="P178" s="144">
        <f>O178*H178</f>
        <v>12.879999999999999</v>
      </c>
      <c r="Q178" s="144">
        <v>0</v>
      </c>
      <c r="R178" s="144">
        <f>Q178*H178</f>
        <v>0</v>
      </c>
      <c r="S178" s="144">
        <v>0</v>
      </c>
      <c r="T178" s="145">
        <f>S178*H178</f>
        <v>0</v>
      </c>
      <c r="U178" s="26"/>
      <c r="V178" s="26"/>
      <c r="W178" s="26">
        <f>SUM(I178*1.2)</f>
        <v>0.96</v>
      </c>
      <c r="X178" s="26"/>
      <c r="Y178" s="26"/>
      <c r="Z178" s="26"/>
      <c r="AA178" s="26"/>
      <c r="AB178" s="26"/>
      <c r="AC178" s="26"/>
      <c r="AD178" s="26"/>
      <c r="AE178" s="26"/>
      <c r="AR178" s="146" t="s">
        <v>185</v>
      </c>
      <c r="AT178" s="146" t="s">
        <v>119</v>
      </c>
      <c r="AU178" s="146" t="s">
        <v>124</v>
      </c>
      <c r="AY178" s="14" t="s">
        <v>117</v>
      </c>
      <c r="BE178" s="147">
        <f>IF(N178="základná",J178,0)</f>
        <v>0</v>
      </c>
      <c r="BF178" s="147">
        <f>IF(N178="znížená",J178,0)</f>
        <v>224</v>
      </c>
      <c r="BG178" s="147">
        <f>IF(N178="zákl. prenesená",J178,0)</f>
        <v>0</v>
      </c>
      <c r="BH178" s="147">
        <f>IF(N178="zníž. prenesená",J178,0)</f>
        <v>0</v>
      </c>
      <c r="BI178" s="147">
        <f>IF(N178="nulová",J178,0)</f>
        <v>0</v>
      </c>
      <c r="BJ178" s="14" t="s">
        <v>124</v>
      </c>
      <c r="BK178" s="147">
        <f>ROUND(I178*H178,2)</f>
        <v>224</v>
      </c>
      <c r="BL178" s="14" t="s">
        <v>185</v>
      </c>
      <c r="BM178" s="146" t="s">
        <v>276</v>
      </c>
    </row>
    <row r="179" spans="1:65" s="2" customFormat="1" ht="24.2" customHeight="1">
      <c r="A179" s="26"/>
      <c r="B179" s="134"/>
      <c r="C179" s="148" t="s">
        <v>277</v>
      </c>
      <c r="D179" s="148" t="s">
        <v>139</v>
      </c>
      <c r="E179" s="149" t="s">
        <v>278</v>
      </c>
      <c r="F179" s="150" t="s">
        <v>279</v>
      </c>
      <c r="G179" s="151" t="s">
        <v>122</v>
      </c>
      <c r="H179" s="152">
        <v>3.024</v>
      </c>
      <c r="I179" s="153">
        <v>238.28</v>
      </c>
      <c r="J179" s="153">
        <f>ROUND(I179*H179,2)</f>
        <v>720.56</v>
      </c>
      <c r="K179" s="154"/>
      <c r="L179" s="155"/>
      <c r="M179" s="156" t="s">
        <v>1</v>
      </c>
      <c r="N179" s="157" t="s">
        <v>37</v>
      </c>
      <c r="O179" s="144">
        <v>0</v>
      </c>
      <c r="P179" s="144">
        <f>O179*H179</f>
        <v>0</v>
      </c>
      <c r="Q179" s="144">
        <v>0.55000000000000004</v>
      </c>
      <c r="R179" s="144">
        <f>Q179*H179</f>
        <v>1.6632000000000002</v>
      </c>
      <c r="S179" s="144">
        <v>0</v>
      </c>
      <c r="T179" s="145">
        <f>S179*H179</f>
        <v>0</v>
      </c>
      <c r="U179" s="26"/>
      <c r="V179" s="26"/>
      <c r="W179" s="26">
        <f t="shared" si="0"/>
        <v>285.93599999999998</v>
      </c>
      <c r="X179" s="26"/>
      <c r="Y179" s="26"/>
      <c r="Z179" s="26"/>
      <c r="AA179" s="26"/>
      <c r="AB179" s="26"/>
      <c r="AC179" s="26"/>
      <c r="AD179" s="26"/>
      <c r="AE179" s="26"/>
      <c r="AR179" s="146" t="s">
        <v>244</v>
      </c>
      <c r="AT179" s="146" t="s">
        <v>139</v>
      </c>
      <c r="AU179" s="146" t="s">
        <v>124</v>
      </c>
      <c r="AY179" s="14" t="s">
        <v>117</v>
      </c>
      <c r="BE179" s="147">
        <f>IF(N179="základná",J179,0)</f>
        <v>0</v>
      </c>
      <c r="BF179" s="147">
        <f>IF(N179="znížená",J179,0)</f>
        <v>720.56</v>
      </c>
      <c r="BG179" s="147">
        <f>IF(N179="zákl. prenesená",J179,0)</f>
        <v>0</v>
      </c>
      <c r="BH179" s="147">
        <f>IF(N179="zníž. prenesená",J179,0)</f>
        <v>0</v>
      </c>
      <c r="BI179" s="147">
        <f>IF(N179="nulová",J179,0)</f>
        <v>0</v>
      </c>
      <c r="BJ179" s="14" t="s">
        <v>124</v>
      </c>
      <c r="BK179" s="147">
        <f>ROUND(I179*H179,2)</f>
        <v>720.56</v>
      </c>
      <c r="BL179" s="14" t="s">
        <v>185</v>
      </c>
      <c r="BM179" s="146" t="s">
        <v>280</v>
      </c>
    </row>
    <row r="180" spans="1:65" s="2" customFormat="1" ht="24.2" customHeight="1">
      <c r="A180" s="26"/>
      <c r="B180" s="134"/>
      <c r="C180" s="135" t="s">
        <v>281</v>
      </c>
      <c r="D180" s="135" t="s">
        <v>119</v>
      </c>
      <c r="E180" s="136" t="s">
        <v>282</v>
      </c>
      <c r="F180" s="137" t="s">
        <v>283</v>
      </c>
      <c r="G180" s="138" t="s">
        <v>128</v>
      </c>
      <c r="H180" s="139">
        <v>17.600000000000001</v>
      </c>
      <c r="I180" s="140">
        <v>2.5</v>
      </c>
      <c r="J180" s="140">
        <f>ROUND(I180*H180,2)</f>
        <v>44</v>
      </c>
      <c r="K180" s="141"/>
      <c r="L180" s="27"/>
      <c r="M180" s="142" t="s">
        <v>1</v>
      </c>
      <c r="N180" s="143" t="s">
        <v>37</v>
      </c>
      <c r="O180" s="144">
        <v>0.13300000000000001</v>
      </c>
      <c r="P180" s="144">
        <f>O180*H180</f>
        <v>2.3408000000000002</v>
      </c>
      <c r="Q180" s="144">
        <v>0</v>
      </c>
      <c r="R180" s="144">
        <f>Q180*H180</f>
        <v>0</v>
      </c>
      <c r="S180" s="144">
        <v>7.0000000000000001E-3</v>
      </c>
      <c r="T180" s="145">
        <f>S180*H180</f>
        <v>0.12320000000000002</v>
      </c>
      <c r="U180" s="26"/>
      <c r="V180" s="26"/>
      <c r="W180" s="26">
        <f t="shared" si="0"/>
        <v>3</v>
      </c>
      <c r="X180" s="26"/>
      <c r="Y180" s="26"/>
      <c r="Z180" s="26"/>
      <c r="AA180" s="26"/>
      <c r="AB180" s="26"/>
      <c r="AC180" s="26"/>
      <c r="AD180" s="26"/>
      <c r="AE180" s="26"/>
      <c r="AR180" s="146" t="s">
        <v>185</v>
      </c>
      <c r="AT180" s="146" t="s">
        <v>119</v>
      </c>
      <c r="AU180" s="146" t="s">
        <v>124</v>
      </c>
      <c r="AY180" s="14" t="s">
        <v>117</v>
      </c>
      <c r="BE180" s="147">
        <f>IF(N180="základná",J180,0)</f>
        <v>0</v>
      </c>
      <c r="BF180" s="147">
        <f>IF(N180="znížená",J180,0)</f>
        <v>44</v>
      </c>
      <c r="BG180" s="147">
        <f>IF(N180="zákl. prenesená",J180,0)</f>
        <v>0</v>
      </c>
      <c r="BH180" s="147">
        <f>IF(N180="zníž. prenesená",J180,0)</f>
        <v>0</v>
      </c>
      <c r="BI180" s="147">
        <f>IF(N180="nulová",J180,0)</f>
        <v>0</v>
      </c>
      <c r="BJ180" s="14" t="s">
        <v>124</v>
      </c>
      <c r="BK180" s="147">
        <f>ROUND(I180*H180,2)</f>
        <v>44</v>
      </c>
      <c r="BL180" s="14" t="s">
        <v>185</v>
      </c>
      <c r="BM180" s="146" t="s">
        <v>284</v>
      </c>
    </row>
    <row r="181" spans="1:65" s="2" customFormat="1" ht="24.2" customHeight="1">
      <c r="A181" s="26"/>
      <c r="B181" s="134"/>
      <c r="C181" s="135" t="s">
        <v>285</v>
      </c>
      <c r="D181" s="135" t="s">
        <v>119</v>
      </c>
      <c r="E181" s="136" t="s">
        <v>286</v>
      </c>
      <c r="F181" s="137" t="s">
        <v>287</v>
      </c>
      <c r="G181" s="138" t="s">
        <v>167</v>
      </c>
      <c r="H181" s="139">
        <v>2</v>
      </c>
      <c r="I181" s="140">
        <v>32.712000000000003</v>
      </c>
      <c r="J181" s="140">
        <f>ROUND(I181*H181,2)</f>
        <v>65.42</v>
      </c>
      <c r="K181" s="141"/>
      <c r="L181" s="27"/>
      <c r="M181" s="142" t="s">
        <v>1</v>
      </c>
      <c r="N181" s="143" t="s">
        <v>37</v>
      </c>
      <c r="O181" s="144">
        <v>2.0099999999999998</v>
      </c>
      <c r="P181" s="144">
        <f>O181*H181</f>
        <v>4.0199999999999996</v>
      </c>
      <c r="Q181" s="144">
        <v>0</v>
      </c>
      <c r="R181" s="144">
        <f>Q181*H181</f>
        <v>0</v>
      </c>
      <c r="S181" s="144">
        <v>0.2</v>
      </c>
      <c r="T181" s="145">
        <f>S181*H181</f>
        <v>0.4</v>
      </c>
      <c r="U181" s="26"/>
      <c r="V181" s="26"/>
      <c r="W181" s="26">
        <f t="shared" si="0"/>
        <v>39.254400000000004</v>
      </c>
      <c r="X181" s="26"/>
      <c r="Y181" s="26"/>
      <c r="Z181" s="26"/>
      <c r="AA181" s="26"/>
      <c r="AB181" s="26"/>
      <c r="AC181" s="26"/>
      <c r="AD181" s="26"/>
      <c r="AE181" s="26"/>
      <c r="AR181" s="146" t="s">
        <v>185</v>
      </c>
      <c r="AT181" s="146" t="s">
        <v>119</v>
      </c>
      <c r="AU181" s="146" t="s">
        <v>124</v>
      </c>
      <c r="AY181" s="14" t="s">
        <v>117</v>
      </c>
      <c r="BE181" s="147">
        <f>IF(N181="základná",J181,0)</f>
        <v>0</v>
      </c>
      <c r="BF181" s="147">
        <f>IF(N181="znížená",J181,0)</f>
        <v>65.42</v>
      </c>
      <c r="BG181" s="147">
        <f>IF(N181="zákl. prenesená",J181,0)</f>
        <v>0</v>
      </c>
      <c r="BH181" s="147">
        <f>IF(N181="zníž. prenesená",J181,0)</f>
        <v>0</v>
      </c>
      <c r="BI181" s="147">
        <f>IF(N181="nulová",J181,0)</f>
        <v>0</v>
      </c>
      <c r="BJ181" s="14" t="s">
        <v>124</v>
      </c>
      <c r="BK181" s="147">
        <f>ROUND(I181*H181,2)</f>
        <v>65.42</v>
      </c>
      <c r="BL181" s="14" t="s">
        <v>185</v>
      </c>
      <c r="BM181" s="146" t="s">
        <v>288</v>
      </c>
    </row>
    <row r="182" spans="1:65" s="12" customFormat="1" ht="22.9" customHeight="1">
      <c r="B182" s="122"/>
      <c r="D182" s="123" t="s">
        <v>70</v>
      </c>
      <c r="E182" s="132" t="s">
        <v>289</v>
      </c>
      <c r="F182" s="132" t="s">
        <v>290</v>
      </c>
      <c r="J182" s="133">
        <f>SUM(J195+J194+J193+J192+J191+J190+J189+J188+J187+J186+J185+J184+J183)</f>
        <v>26766.46</v>
      </c>
      <c r="L182" s="122"/>
      <c r="M182" s="126"/>
      <c r="N182" s="127"/>
      <c r="O182" s="127"/>
      <c r="P182" s="128">
        <f>SUM(P183:P195)</f>
        <v>682.74511600000005</v>
      </c>
      <c r="Q182" s="127"/>
      <c r="R182" s="128">
        <f>SUM(R183:R195)</f>
        <v>5.9420391000000006</v>
      </c>
      <c r="S182" s="127"/>
      <c r="T182" s="129">
        <f>SUM(T183:T195)</f>
        <v>0</v>
      </c>
      <c r="W182" s="26">
        <f t="shared" si="0"/>
        <v>0</v>
      </c>
      <c r="AR182" s="123" t="s">
        <v>124</v>
      </c>
      <c r="AT182" s="130" t="s">
        <v>70</v>
      </c>
      <c r="AU182" s="130" t="s">
        <v>78</v>
      </c>
      <c r="AY182" s="123" t="s">
        <v>117</v>
      </c>
      <c r="BK182" s="131">
        <f>SUM(BK183:BK195)</f>
        <v>26766.46</v>
      </c>
    </row>
    <row r="183" spans="1:65" s="2" customFormat="1" ht="29.25" customHeight="1">
      <c r="A183" s="26"/>
      <c r="B183" s="134"/>
      <c r="C183" s="135" t="s">
        <v>291</v>
      </c>
      <c r="D183" s="135" t="s">
        <v>119</v>
      </c>
      <c r="E183" s="136" t="s">
        <v>292</v>
      </c>
      <c r="F183" s="137" t="s">
        <v>362</v>
      </c>
      <c r="G183" s="138" t="s">
        <v>128</v>
      </c>
      <c r="H183" s="139">
        <v>488.51600000000002</v>
      </c>
      <c r="I183" s="140">
        <v>10.8</v>
      </c>
      <c r="J183" s="140">
        <f t="shared" ref="J183:J195" si="31">ROUND(I183*H183,2)</f>
        <v>5275.97</v>
      </c>
      <c r="K183" s="141"/>
      <c r="L183" s="27"/>
      <c r="M183" s="142" t="s">
        <v>1</v>
      </c>
      <c r="N183" s="143" t="s">
        <v>37</v>
      </c>
      <c r="O183" s="144">
        <v>0.61499999999999999</v>
      </c>
      <c r="P183" s="144">
        <f t="shared" ref="P183:P195" si="32">O183*H183</f>
        <v>300.43734000000001</v>
      </c>
      <c r="Q183" s="144">
        <v>6.3E-3</v>
      </c>
      <c r="R183" s="144">
        <f t="shared" ref="R183:R195" si="33">Q183*H183</f>
        <v>3.0776508000000002</v>
      </c>
      <c r="S183" s="144">
        <v>0</v>
      </c>
      <c r="T183" s="145">
        <f t="shared" ref="T183:T195" si="34">S183*H183</f>
        <v>0</v>
      </c>
      <c r="U183" s="26"/>
      <c r="V183" s="26"/>
      <c r="W183" s="26">
        <f t="shared" si="0"/>
        <v>12.96</v>
      </c>
      <c r="X183" s="26"/>
      <c r="Y183" s="26"/>
      <c r="Z183" s="26"/>
      <c r="AA183" s="26"/>
      <c r="AB183" s="26"/>
      <c r="AC183" s="26"/>
      <c r="AD183" s="26"/>
      <c r="AE183" s="26"/>
      <c r="AR183" s="146" t="s">
        <v>185</v>
      </c>
      <c r="AT183" s="146" t="s">
        <v>119</v>
      </c>
      <c r="AU183" s="146" t="s">
        <v>124</v>
      </c>
      <c r="AY183" s="14" t="s">
        <v>117</v>
      </c>
      <c r="BE183" s="147">
        <f t="shared" ref="BE183:BE195" si="35">IF(N183="základná",J183,0)</f>
        <v>0</v>
      </c>
      <c r="BF183" s="147">
        <f t="shared" ref="BF183:BF195" si="36">IF(N183="znížená",J183,0)</f>
        <v>5275.97</v>
      </c>
      <c r="BG183" s="147">
        <f t="shared" ref="BG183:BG195" si="37">IF(N183="zákl. prenesená",J183,0)</f>
        <v>0</v>
      </c>
      <c r="BH183" s="147">
        <f t="shared" ref="BH183:BH195" si="38">IF(N183="zníž. prenesená",J183,0)</f>
        <v>0</v>
      </c>
      <c r="BI183" s="147">
        <f t="shared" ref="BI183:BI195" si="39">IF(N183="nulová",J183,0)</f>
        <v>0</v>
      </c>
      <c r="BJ183" s="14" t="s">
        <v>124</v>
      </c>
      <c r="BK183" s="147">
        <f t="shared" ref="BK183:BK195" si="40">ROUND(I183*H183,2)</f>
        <v>5275.97</v>
      </c>
      <c r="BL183" s="14" t="s">
        <v>185</v>
      </c>
      <c r="BM183" s="146" t="s">
        <v>293</v>
      </c>
    </row>
    <row r="184" spans="1:65" s="2" customFormat="1" ht="14.45" customHeight="1">
      <c r="A184" s="26"/>
      <c r="B184" s="134"/>
      <c r="C184" s="148" t="s">
        <v>294</v>
      </c>
      <c r="D184" s="148" t="s">
        <v>139</v>
      </c>
      <c r="E184" s="149" t="s">
        <v>295</v>
      </c>
      <c r="F184" s="150" t="s">
        <v>363</v>
      </c>
      <c r="G184" s="151" t="s">
        <v>128</v>
      </c>
      <c r="H184" s="152">
        <v>488.51600000000002</v>
      </c>
      <c r="I184" s="153">
        <v>9.9700000000000006</v>
      </c>
      <c r="J184" s="153">
        <f t="shared" si="31"/>
        <v>4870.5</v>
      </c>
      <c r="K184" s="154"/>
      <c r="L184" s="155"/>
      <c r="M184" s="156" t="s">
        <v>1</v>
      </c>
      <c r="N184" s="157" t="s">
        <v>37</v>
      </c>
      <c r="O184" s="144">
        <v>0</v>
      </c>
      <c r="P184" s="144">
        <f t="shared" si="32"/>
        <v>0</v>
      </c>
      <c r="Q184" s="144">
        <v>3.0000000000000001E-3</v>
      </c>
      <c r="R184" s="144">
        <f t="shared" si="33"/>
        <v>1.4655480000000001</v>
      </c>
      <c r="S184" s="144">
        <v>0</v>
      </c>
      <c r="T184" s="145">
        <f t="shared" si="34"/>
        <v>0</v>
      </c>
      <c r="U184" s="26"/>
      <c r="V184" s="26"/>
      <c r="W184" s="26">
        <f>SUM(I184*1.2)</f>
        <v>11.964</v>
      </c>
      <c r="X184" s="26"/>
      <c r="Y184" s="26"/>
      <c r="Z184" s="26"/>
      <c r="AA184" s="26"/>
      <c r="AB184" s="26"/>
      <c r="AC184" s="26"/>
      <c r="AD184" s="26"/>
      <c r="AE184" s="26"/>
      <c r="AR184" s="146" t="s">
        <v>296</v>
      </c>
      <c r="AT184" s="146" t="s">
        <v>139</v>
      </c>
      <c r="AU184" s="146" t="s">
        <v>124</v>
      </c>
      <c r="AY184" s="14" t="s">
        <v>117</v>
      </c>
      <c r="BE184" s="147">
        <f t="shared" si="35"/>
        <v>0</v>
      </c>
      <c r="BF184" s="147">
        <f t="shared" si="36"/>
        <v>4870.5</v>
      </c>
      <c r="BG184" s="147">
        <f t="shared" si="37"/>
        <v>0</v>
      </c>
      <c r="BH184" s="147">
        <f t="shared" si="38"/>
        <v>0</v>
      </c>
      <c r="BI184" s="147">
        <f t="shared" si="39"/>
        <v>0</v>
      </c>
      <c r="BJ184" s="14" t="s">
        <v>124</v>
      </c>
      <c r="BK184" s="147">
        <f t="shared" si="40"/>
        <v>4870.5</v>
      </c>
      <c r="BL184" s="14" t="s">
        <v>296</v>
      </c>
      <c r="BM184" s="146" t="s">
        <v>297</v>
      </c>
    </row>
    <row r="185" spans="1:65" s="2" customFormat="1" ht="24.2" customHeight="1">
      <c r="A185" s="26"/>
      <c r="B185" s="134"/>
      <c r="C185" s="135" t="s">
        <v>298</v>
      </c>
      <c r="D185" s="135" t="s">
        <v>119</v>
      </c>
      <c r="E185" s="136" t="s">
        <v>299</v>
      </c>
      <c r="F185" s="137" t="s">
        <v>364</v>
      </c>
      <c r="G185" s="138" t="s">
        <v>128</v>
      </c>
      <c r="H185" s="139">
        <v>225</v>
      </c>
      <c r="I185" s="140">
        <v>10.8</v>
      </c>
      <c r="J185" s="140">
        <f t="shared" si="31"/>
        <v>2430</v>
      </c>
      <c r="K185" s="141"/>
      <c r="L185" s="27"/>
      <c r="M185" s="142" t="s">
        <v>1</v>
      </c>
      <c r="N185" s="143" t="s">
        <v>37</v>
      </c>
      <c r="O185" s="144">
        <v>1.0840000000000001</v>
      </c>
      <c r="P185" s="144">
        <f t="shared" si="32"/>
        <v>243.9</v>
      </c>
      <c r="Q185" s="144">
        <v>3.5E-4</v>
      </c>
      <c r="R185" s="144">
        <f t="shared" si="33"/>
        <v>7.8750000000000001E-2</v>
      </c>
      <c r="S185" s="144">
        <v>0</v>
      </c>
      <c r="T185" s="145">
        <f t="shared" si="34"/>
        <v>0</v>
      </c>
      <c r="U185" s="26"/>
      <c r="V185" s="26"/>
      <c r="W185" s="26">
        <f t="shared" si="0"/>
        <v>12.96</v>
      </c>
      <c r="X185" s="26"/>
      <c r="Y185" s="26"/>
      <c r="Z185" s="26"/>
      <c r="AA185" s="26"/>
      <c r="AB185" s="26"/>
      <c r="AC185" s="26"/>
      <c r="AD185" s="26"/>
      <c r="AE185" s="26"/>
      <c r="AR185" s="146" t="s">
        <v>185</v>
      </c>
      <c r="AT185" s="146" t="s">
        <v>119</v>
      </c>
      <c r="AU185" s="146" t="s">
        <v>124</v>
      </c>
      <c r="AY185" s="14" t="s">
        <v>117</v>
      </c>
      <c r="BE185" s="147">
        <f t="shared" si="35"/>
        <v>0</v>
      </c>
      <c r="BF185" s="147">
        <f t="shared" si="36"/>
        <v>2430</v>
      </c>
      <c r="BG185" s="147">
        <f t="shared" si="37"/>
        <v>0</v>
      </c>
      <c r="BH185" s="147">
        <f t="shared" si="38"/>
        <v>0</v>
      </c>
      <c r="BI185" s="147">
        <f t="shared" si="39"/>
        <v>0</v>
      </c>
      <c r="BJ185" s="14" t="s">
        <v>124</v>
      </c>
      <c r="BK185" s="147">
        <f t="shared" si="40"/>
        <v>2430</v>
      </c>
      <c r="BL185" s="14" t="s">
        <v>185</v>
      </c>
      <c r="BM185" s="146" t="s">
        <v>300</v>
      </c>
    </row>
    <row r="186" spans="1:65" s="2" customFormat="1" ht="14.45" customHeight="1">
      <c r="A186" s="26"/>
      <c r="B186" s="134"/>
      <c r="C186" s="148" t="s">
        <v>301</v>
      </c>
      <c r="D186" s="148" t="s">
        <v>139</v>
      </c>
      <c r="E186" s="149" t="s">
        <v>302</v>
      </c>
      <c r="F186" s="150" t="s">
        <v>363</v>
      </c>
      <c r="G186" s="151" t="s">
        <v>128</v>
      </c>
      <c r="H186" s="152">
        <v>225</v>
      </c>
      <c r="I186" s="153">
        <v>9.9700000000000006</v>
      </c>
      <c r="J186" s="153">
        <f t="shared" si="31"/>
        <v>2243.25</v>
      </c>
      <c r="K186" s="154"/>
      <c r="L186" s="155"/>
      <c r="M186" s="156" t="s">
        <v>1</v>
      </c>
      <c r="N186" s="157" t="s">
        <v>37</v>
      </c>
      <c r="O186" s="144">
        <v>0</v>
      </c>
      <c r="P186" s="144">
        <f t="shared" si="32"/>
        <v>0</v>
      </c>
      <c r="Q186" s="144">
        <v>4.7000000000000002E-3</v>
      </c>
      <c r="R186" s="144">
        <f t="shared" si="33"/>
        <v>1.0575000000000001</v>
      </c>
      <c r="S186" s="144">
        <v>0</v>
      </c>
      <c r="T186" s="145">
        <f t="shared" si="34"/>
        <v>0</v>
      </c>
      <c r="U186" s="26"/>
      <c r="V186" s="26"/>
      <c r="W186" s="26">
        <f t="shared" si="0"/>
        <v>11.964</v>
      </c>
      <c r="X186" s="26"/>
      <c r="Y186" s="26"/>
      <c r="Z186" s="26"/>
      <c r="AA186" s="26"/>
      <c r="AB186" s="26"/>
      <c r="AC186" s="26"/>
      <c r="AD186" s="26"/>
      <c r="AE186" s="26"/>
      <c r="AR186" s="146" t="s">
        <v>244</v>
      </c>
      <c r="AT186" s="146" t="s">
        <v>139</v>
      </c>
      <c r="AU186" s="146" t="s">
        <v>124</v>
      </c>
      <c r="AY186" s="14" t="s">
        <v>117</v>
      </c>
      <c r="BE186" s="147">
        <f t="shared" si="35"/>
        <v>0</v>
      </c>
      <c r="BF186" s="147">
        <f t="shared" si="36"/>
        <v>2243.25</v>
      </c>
      <c r="BG186" s="147">
        <f t="shared" si="37"/>
        <v>0</v>
      </c>
      <c r="BH186" s="147">
        <f t="shared" si="38"/>
        <v>0</v>
      </c>
      <c r="BI186" s="147">
        <f t="shared" si="39"/>
        <v>0</v>
      </c>
      <c r="BJ186" s="14" t="s">
        <v>124</v>
      </c>
      <c r="BK186" s="147">
        <f t="shared" si="40"/>
        <v>2243.25</v>
      </c>
      <c r="BL186" s="14" t="s">
        <v>185</v>
      </c>
      <c r="BM186" s="146" t="s">
        <v>303</v>
      </c>
    </row>
    <row r="187" spans="1:65" s="177" customFormat="1" ht="29.25" customHeight="1">
      <c r="A187" s="163"/>
      <c r="B187" s="164"/>
      <c r="C187" s="181" t="s">
        <v>304</v>
      </c>
      <c r="D187" s="181" t="s">
        <v>139</v>
      </c>
      <c r="E187" s="182" t="s">
        <v>305</v>
      </c>
      <c r="F187" s="183" t="s">
        <v>365</v>
      </c>
      <c r="G187" s="184" t="s">
        <v>122</v>
      </c>
      <c r="H187" s="185">
        <v>1.55</v>
      </c>
      <c r="I187" s="186">
        <v>238.8</v>
      </c>
      <c r="J187" s="186">
        <f t="shared" si="31"/>
        <v>370.14</v>
      </c>
      <c r="K187" s="187"/>
      <c r="L187" s="188"/>
      <c r="M187" s="189" t="s">
        <v>1</v>
      </c>
      <c r="N187" s="190" t="s">
        <v>37</v>
      </c>
      <c r="O187" s="175">
        <v>0</v>
      </c>
      <c r="P187" s="175">
        <f t="shared" si="32"/>
        <v>0</v>
      </c>
      <c r="Q187" s="175">
        <v>4.4999999999999999E-4</v>
      </c>
      <c r="R187" s="175">
        <f t="shared" si="33"/>
        <v>6.9749999999999999E-4</v>
      </c>
      <c r="S187" s="175">
        <v>0</v>
      </c>
      <c r="T187" s="176">
        <f t="shared" si="34"/>
        <v>0</v>
      </c>
      <c r="U187" s="163"/>
      <c r="V187" s="163"/>
      <c r="W187" s="163">
        <f t="shared" si="0"/>
        <v>286.56</v>
      </c>
      <c r="X187" s="163"/>
      <c r="Y187" s="163"/>
      <c r="Z187" s="163"/>
      <c r="AA187" s="163"/>
      <c r="AB187" s="163"/>
      <c r="AC187" s="163"/>
      <c r="AD187" s="163"/>
      <c r="AE187" s="163"/>
      <c r="AR187" s="178" t="s">
        <v>244</v>
      </c>
      <c r="AT187" s="178" t="s">
        <v>139</v>
      </c>
      <c r="AU187" s="178" t="s">
        <v>124</v>
      </c>
      <c r="AY187" s="179" t="s">
        <v>117</v>
      </c>
      <c r="BE187" s="180">
        <f t="shared" si="35"/>
        <v>0</v>
      </c>
      <c r="BF187" s="180">
        <f t="shared" si="36"/>
        <v>370.14</v>
      </c>
      <c r="BG187" s="180">
        <f t="shared" si="37"/>
        <v>0</v>
      </c>
      <c r="BH187" s="180">
        <f t="shared" si="38"/>
        <v>0</v>
      </c>
      <c r="BI187" s="180">
        <f t="shared" si="39"/>
        <v>0</v>
      </c>
      <c r="BJ187" s="179" t="s">
        <v>124</v>
      </c>
      <c r="BK187" s="180">
        <f t="shared" si="40"/>
        <v>370.14</v>
      </c>
      <c r="BL187" s="179" t="s">
        <v>185</v>
      </c>
      <c r="BM187" s="178" t="s">
        <v>306</v>
      </c>
    </row>
    <row r="188" spans="1:65" s="177" customFormat="1" ht="30.75" customHeight="1">
      <c r="A188" s="163"/>
      <c r="B188" s="164"/>
      <c r="C188" s="181" t="s">
        <v>307</v>
      </c>
      <c r="D188" s="181" t="s">
        <v>139</v>
      </c>
      <c r="E188" s="182" t="s">
        <v>308</v>
      </c>
      <c r="F188" s="183" t="s">
        <v>279</v>
      </c>
      <c r="G188" s="184" t="s">
        <v>122</v>
      </c>
      <c r="H188" s="185">
        <v>1.008</v>
      </c>
      <c r="I188" s="186">
        <v>238.8</v>
      </c>
      <c r="J188" s="186">
        <f t="shared" si="31"/>
        <v>240.71</v>
      </c>
      <c r="K188" s="187"/>
      <c r="L188" s="188"/>
      <c r="M188" s="189" t="s">
        <v>1</v>
      </c>
      <c r="N188" s="190" t="s">
        <v>37</v>
      </c>
      <c r="O188" s="175">
        <v>0</v>
      </c>
      <c r="P188" s="175">
        <f t="shared" si="32"/>
        <v>0</v>
      </c>
      <c r="Q188" s="175">
        <v>4.0000000000000003E-5</v>
      </c>
      <c r="R188" s="175">
        <f t="shared" si="33"/>
        <v>4.032E-5</v>
      </c>
      <c r="S188" s="175">
        <v>0</v>
      </c>
      <c r="T188" s="176">
        <f t="shared" si="34"/>
        <v>0</v>
      </c>
      <c r="U188" s="163"/>
      <c r="V188" s="163"/>
      <c r="W188" s="163">
        <f t="shared" si="0"/>
        <v>286.56</v>
      </c>
      <c r="X188" s="163"/>
      <c r="Y188" s="163"/>
      <c r="Z188" s="163"/>
      <c r="AA188" s="163"/>
      <c r="AB188" s="163"/>
      <c r="AC188" s="163"/>
      <c r="AD188" s="163"/>
      <c r="AE188" s="163"/>
      <c r="AR188" s="178" t="s">
        <v>244</v>
      </c>
      <c r="AT188" s="178" t="s">
        <v>139</v>
      </c>
      <c r="AU188" s="178" t="s">
        <v>124</v>
      </c>
      <c r="AY188" s="179" t="s">
        <v>117</v>
      </c>
      <c r="BE188" s="180">
        <f t="shared" si="35"/>
        <v>0</v>
      </c>
      <c r="BF188" s="180">
        <f t="shared" si="36"/>
        <v>240.71</v>
      </c>
      <c r="BG188" s="180">
        <f t="shared" si="37"/>
        <v>0</v>
      </c>
      <c r="BH188" s="180">
        <f t="shared" si="38"/>
        <v>0</v>
      </c>
      <c r="BI188" s="180">
        <f t="shared" si="39"/>
        <v>0</v>
      </c>
      <c r="BJ188" s="179" t="s">
        <v>124</v>
      </c>
      <c r="BK188" s="180">
        <f t="shared" si="40"/>
        <v>240.71</v>
      </c>
      <c r="BL188" s="179" t="s">
        <v>185</v>
      </c>
      <c r="BM188" s="178" t="s">
        <v>309</v>
      </c>
    </row>
    <row r="189" spans="1:65" s="177" customFormat="1" ht="37.9" customHeight="1">
      <c r="A189" s="163"/>
      <c r="B189" s="164"/>
      <c r="C189" s="181" t="s">
        <v>310</v>
      </c>
      <c r="D189" s="181" t="s">
        <v>139</v>
      </c>
      <c r="E189" s="182" t="s">
        <v>311</v>
      </c>
      <c r="F189" s="183" t="s">
        <v>366</v>
      </c>
      <c r="G189" s="184" t="s">
        <v>176</v>
      </c>
      <c r="H189" s="185">
        <v>52</v>
      </c>
      <c r="I189" s="186">
        <v>51.55</v>
      </c>
      <c r="J189" s="186">
        <f t="shared" si="31"/>
        <v>2680.6</v>
      </c>
      <c r="K189" s="187"/>
      <c r="L189" s="188"/>
      <c r="M189" s="189" t="s">
        <v>1</v>
      </c>
      <c r="N189" s="190" t="s">
        <v>37</v>
      </c>
      <c r="O189" s="175">
        <v>0</v>
      </c>
      <c r="P189" s="175">
        <f t="shared" si="32"/>
        <v>0</v>
      </c>
      <c r="Q189" s="175">
        <v>1E-4</v>
      </c>
      <c r="R189" s="175">
        <f t="shared" si="33"/>
        <v>5.2000000000000006E-3</v>
      </c>
      <c r="S189" s="175">
        <v>0</v>
      </c>
      <c r="T189" s="176">
        <f t="shared" si="34"/>
        <v>0</v>
      </c>
      <c r="U189" s="163"/>
      <c r="V189" s="163"/>
      <c r="W189" s="163">
        <f t="shared" si="0"/>
        <v>61.859999999999992</v>
      </c>
      <c r="X189" s="163"/>
      <c r="Y189" s="163"/>
      <c r="Z189" s="163"/>
      <c r="AA189" s="163"/>
      <c r="AB189" s="163"/>
      <c r="AC189" s="163"/>
      <c r="AD189" s="163"/>
      <c r="AE189" s="163"/>
      <c r="AR189" s="178" t="s">
        <v>244</v>
      </c>
      <c r="AT189" s="178" t="s">
        <v>139</v>
      </c>
      <c r="AU189" s="178" t="s">
        <v>124</v>
      </c>
      <c r="AY189" s="179" t="s">
        <v>117</v>
      </c>
      <c r="BE189" s="180">
        <f t="shared" si="35"/>
        <v>0</v>
      </c>
      <c r="BF189" s="180">
        <f t="shared" si="36"/>
        <v>2680.6</v>
      </c>
      <c r="BG189" s="180">
        <f t="shared" si="37"/>
        <v>0</v>
      </c>
      <c r="BH189" s="180">
        <f t="shared" si="38"/>
        <v>0</v>
      </c>
      <c r="BI189" s="180">
        <f t="shared" si="39"/>
        <v>0</v>
      </c>
      <c r="BJ189" s="179" t="s">
        <v>124</v>
      </c>
      <c r="BK189" s="180">
        <f t="shared" si="40"/>
        <v>2680.6</v>
      </c>
      <c r="BL189" s="179" t="s">
        <v>185</v>
      </c>
      <c r="BM189" s="178" t="s">
        <v>312</v>
      </c>
    </row>
    <row r="190" spans="1:65" s="177" customFormat="1" ht="24" customHeight="1">
      <c r="A190" s="163"/>
      <c r="B190" s="164"/>
      <c r="C190" s="181" t="s">
        <v>313</v>
      </c>
      <c r="D190" s="181" t="s">
        <v>139</v>
      </c>
      <c r="E190" s="182" t="s">
        <v>314</v>
      </c>
      <c r="F190" s="183" t="s">
        <v>367</v>
      </c>
      <c r="G190" s="184" t="s">
        <v>176</v>
      </c>
      <c r="H190" s="185">
        <v>39</v>
      </c>
      <c r="I190" s="186">
        <v>88.34</v>
      </c>
      <c r="J190" s="186">
        <f t="shared" si="31"/>
        <v>3445.26</v>
      </c>
      <c r="K190" s="187"/>
      <c r="L190" s="188"/>
      <c r="M190" s="189" t="s">
        <v>1</v>
      </c>
      <c r="N190" s="190" t="s">
        <v>37</v>
      </c>
      <c r="O190" s="175">
        <v>0</v>
      </c>
      <c r="P190" s="175">
        <f t="shared" si="32"/>
        <v>0</v>
      </c>
      <c r="Q190" s="175">
        <v>3.1E-4</v>
      </c>
      <c r="R190" s="175">
        <f t="shared" si="33"/>
        <v>1.209E-2</v>
      </c>
      <c r="S190" s="175">
        <v>0</v>
      </c>
      <c r="T190" s="176">
        <f t="shared" si="34"/>
        <v>0</v>
      </c>
      <c r="U190" s="163"/>
      <c r="V190" s="163"/>
      <c r="W190" s="163">
        <f t="shared" si="0"/>
        <v>106.008</v>
      </c>
      <c r="X190" s="163"/>
      <c r="Y190" s="163"/>
      <c r="Z190" s="163"/>
      <c r="AA190" s="163"/>
      <c r="AB190" s="163"/>
      <c r="AC190" s="163"/>
      <c r="AD190" s="163"/>
      <c r="AE190" s="163"/>
      <c r="AR190" s="178" t="s">
        <v>244</v>
      </c>
      <c r="AT190" s="178" t="s">
        <v>139</v>
      </c>
      <c r="AU190" s="178" t="s">
        <v>124</v>
      </c>
      <c r="AY190" s="179" t="s">
        <v>117</v>
      </c>
      <c r="BE190" s="180">
        <f t="shared" si="35"/>
        <v>0</v>
      </c>
      <c r="BF190" s="180">
        <f t="shared" si="36"/>
        <v>3445.26</v>
      </c>
      <c r="BG190" s="180">
        <f t="shared" si="37"/>
        <v>0</v>
      </c>
      <c r="BH190" s="180">
        <f t="shared" si="38"/>
        <v>0</v>
      </c>
      <c r="BI190" s="180">
        <f t="shared" si="39"/>
        <v>0</v>
      </c>
      <c r="BJ190" s="179" t="s">
        <v>124</v>
      </c>
      <c r="BK190" s="180">
        <f t="shared" si="40"/>
        <v>3445.26</v>
      </c>
      <c r="BL190" s="179" t="s">
        <v>185</v>
      </c>
      <c r="BM190" s="178" t="s">
        <v>315</v>
      </c>
    </row>
    <row r="191" spans="1:65" s="177" customFormat="1" ht="20.25" customHeight="1">
      <c r="A191" s="163"/>
      <c r="B191" s="164"/>
      <c r="C191" s="181" t="s">
        <v>316</v>
      </c>
      <c r="D191" s="181" t="s">
        <v>139</v>
      </c>
      <c r="E191" s="182" t="s">
        <v>317</v>
      </c>
      <c r="F191" s="183" t="s">
        <v>368</v>
      </c>
      <c r="G191" s="184" t="s">
        <v>369</v>
      </c>
      <c r="H191" s="185">
        <v>1</v>
      </c>
      <c r="I191" s="186">
        <v>1688.22</v>
      </c>
      <c r="J191" s="186">
        <f t="shared" si="31"/>
        <v>1688.22</v>
      </c>
      <c r="K191" s="187"/>
      <c r="L191" s="188"/>
      <c r="M191" s="189" t="s">
        <v>1</v>
      </c>
      <c r="N191" s="190" t="s">
        <v>37</v>
      </c>
      <c r="O191" s="175">
        <v>0</v>
      </c>
      <c r="P191" s="175">
        <f t="shared" si="32"/>
        <v>0</v>
      </c>
      <c r="Q191" s="175">
        <v>4.8000000000000001E-4</v>
      </c>
      <c r="R191" s="175">
        <f t="shared" si="33"/>
        <v>4.8000000000000001E-4</v>
      </c>
      <c r="S191" s="175">
        <v>0</v>
      </c>
      <c r="T191" s="176">
        <f t="shared" si="34"/>
        <v>0</v>
      </c>
      <c r="U191" s="163"/>
      <c r="V191" s="163"/>
      <c r="W191" s="163">
        <f t="shared" si="0"/>
        <v>2025.864</v>
      </c>
      <c r="X191" s="163"/>
      <c r="Y191" s="163"/>
      <c r="Z191" s="163"/>
      <c r="AA191" s="163"/>
      <c r="AB191" s="163"/>
      <c r="AC191" s="163"/>
      <c r="AD191" s="163"/>
      <c r="AE191" s="163"/>
      <c r="AR191" s="178" t="s">
        <v>244</v>
      </c>
      <c r="AT191" s="178" t="s">
        <v>139</v>
      </c>
      <c r="AU191" s="178" t="s">
        <v>124</v>
      </c>
      <c r="AY191" s="179" t="s">
        <v>117</v>
      </c>
      <c r="BE191" s="180">
        <f t="shared" si="35"/>
        <v>0</v>
      </c>
      <c r="BF191" s="180">
        <f t="shared" si="36"/>
        <v>1688.22</v>
      </c>
      <c r="BG191" s="180">
        <f t="shared" si="37"/>
        <v>0</v>
      </c>
      <c r="BH191" s="180">
        <f t="shared" si="38"/>
        <v>0</v>
      </c>
      <c r="BI191" s="180">
        <f t="shared" si="39"/>
        <v>0</v>
      </c>
      <c r="BJ191" s="179" t="s">
        <v>124</v>
      </c>
      <c r="BK191" s="180">
        <f t="shared" si="40"/>
        <v>1688.22</v>
      </c>
      <c r="BL191" s="179" t="s">
        <v>185</v>
      </c>
      <c r="BM191" s="178" t="s">
        <v>318</v>
      </c>
    </row>
    <row r="192" spans="1:65" s="2" customFormat="1" ht="24.2" customHeight="1">
      <c r="A192" s="26"/>
      <c r="B192" s="134"/>
      <c r="C192" s="135" t="s">
        <v>319</v>
      </c>
      <c r="D192" s="135" t="s">
        <v>119</v>
      </c>
      <c r="E192" s="136" t="s">
        <v>320</v>
      </c>
      <c r="F192" s="137" t="s">
        <v>321</v>
      </c>
      <c r="G192" s="138" t="s">
        <v>176</v>
      </c>
      <c r="H192" s="139">
        <v>111.5</v>
      </c>
      <c r="I192" s="140">
        <v>23.34</v>
      </c>
      <c r="J192" s="140">
        <f t="shared" si="31"/>
        <v>2602.41</v>
      </c>
      <c r="K192" s="141"/>
      <c r="L192" s="27"/>
      <c r="M192" s="142" t="s">
        <v>1</v>
      </c>
      <c r="N192" s="143" t="s">
        <v>37</v>
      </c>
      <c r="O192" s="144">
        <v>0.89400000000000002</v>
      </c>
      <c r="P192" s="144">
        <f t="shared" si="32"/>
        <v>99.680999999999997</v>
      </c>
      <c r="Q192" s="144">
        <v>1.5499999999999999E-3</v>
      </c>
      <c r="R192" s="144">
        <f t="shared" si="33"/>
        <v>0.17282500000000001</v>
      </c>
      <c r="S192" s="144">
        <v>0</v>
      </c>
      <c r="T192" s="145">
        <f t="shared" si="34"/>
        <v>0</v>
      </c>
      <c r="U192" s="26"/>
      <c r="V192" s="26"/>
      <c r="W192" s="26">
        <f t="shared" ref="W192:W200" si="41">SUM(I192*1.2)</f>
        <v>28.007999999999999</v>
      </c>
      <c r="X192" s="26"/>
      <c r="Y192" s="26"/>
      <c r="Z192" s="26"/>
      <c r="AA192" s="26"/>
      <c r="AB192" s="26"/>
      <c r="AC192" s="26"/>
      <c r="AD192" s="26"/>
      <c r="AE192" s="26"/>
      <c r="AR192" s="146" t="s">
        <v>185</v>
      </c>
      <c r="AT192" s="146" t="s">
        <v>119</v>
      </c>
      <c r="AU192" s="146" t="s">
        <v>124</v>
      </c>
      <c r="AY192" s="14" t="s">
        <v>117</v>
      </c>
      <c r="BE192" s="147">
        <f t="shared" si="35"/>
        <v>0</v>
      </c>
      <c r="BF192" s="147">
        <f t="shared" si="36"/>
        <v>2602.41</v>
      </c>
      <c r="BG192" s="147">
        <f t="shared" si="37"/>
        <v>0</v>
      </c>
      <c r="BH192" s="147">
        <f t="shared" si="38"/>
        <v>0</v>
      </c>
      <c r="BI192" s="147">
        <f t="shared" si="39"/>
        <v>0</v>
      </c>
      <c r="BJ192" s="14" t="s">
        <v>124</v>
      </c>
      <c r="BK192" s="147">
        <f t="shared" si="40"/>
        <v>2602.41</v>
      </c>
      <c r="BL192" s="14" t="s">
        <v>185</v>
      </c>
      <c r="BM192" s="146" t="s">
        <v>322</v>
      </c>
    </row>
    <row r="193" spans="1:65" s="2" customFormat="1" ht="24.2" customHeight="1">
      <c r="A193" s="26"/>
      <c r="B193" s="134"/>
      <c r="C193" s="135" t="s">
        <v>323</v>
      </c>
      <c r="D193" s="135" t="s">
        <v>119</v>
      </c>
      <c r="E193" s="136" t="s">
        <v>324</v>
      </c>
      <c r="F193" s="137" t="s">
        <v>325</v>
      </c>
      <c r="G193" s="138" t="s">
        <v>176</v>
      </c>
      <c r="H193" s="139">
        <v>5.6</v>
      </c>
      <c r="I193" s="140">
        <v>17.53</v>
      </c>
      <c r="J193" s="140">
        <f t="shared" si="31"/>
        <v>98.17</v>
      </c>
      <c r="K193" s="141"/>
      <c r="L193" s="27"/>
      <c r="M193" s="142" t="s">
        <v>1</v>
      </c>
      <c r="N193" s="143" t="s">
        <v>37</v>
      </c>
      <c r="O193" s="144">
        <v>0.61248999999999998</v>
      </c>
      <c r="P193" s="144">
        <f t="shared" si="32"/>
        <v>3.4299439999999999</v>
      </c>
      <c r="Q193" s="144">
        <v>2.8700000000000002E-3</v>
      </c>
      <c r="R193" s="144">
        <f t="shared" si="33"/>
        <v>1.6071999999999999E-2</v>
      </c>
      <c r="S193" s="144">
        <v>0</v>
      </c>
      <c r="T193" s="145">
        <f t="shared" si="34"/>
        <v>0</v>
      </c>
      <c r="U193" s="26"/>
      <c r="V193" s="26"/>
      <c r="W193" s="26">
        <f t="shared" si="41"/>
        <v>21.036000000000001</v>
      </c>
      <c r="X193" s="26"/>
      <c r="Y193" s="26"/>
      <c r="Z193" s="26"/>
      <c r="AA193" s="26"/>
      <c r="AB193" s="26"/>
      <c r="AC193" s="26"/>
      <c r="AD193" s="26"/>
      <c r="AE193" s="26"/>
      <c r="AR193" s="146" t="s">
        <v>185</v>
      </c>
      <c r="AT193" s="146" t="s">
        <v>119</v>
      </c>
      <c r="AU193" s="146" t="s">
        <v>124</v>
      </c>
      <c r="AY193" s="14" t="s">
        <v>117</v>
      </c>
      <c r="BE193" s="147">
        <f t="shared" si="35"/>
        <v>0</v>
      </c>
      <c r="BF193" s="147">
        <f t="shared" si="36"/>
        <v>98.17</v>
      </c>
      <c r="BG193" s="147">
        <f t="shared" si="37"/>
        <v>0</v>
      </c>
      <c r="BH193" s="147">
        <f t="shared" si="38"/>
        <v>0</v>
      </c>
      <c r="BI193" s="147">
        <f t="shared" si="39"/>
        <v>0</v>
      </c>
      <c r="BJ193" s="14" t="s">
        <v>124</v>
      </c>
      <c r="BK193" s="147">
        <f t="shared" si="40"/>
        <v>98.17</v>
      </c>
      <c r="BL193" s="14" t="s">
        <v>185</v>
      </c>
      <c r="BM193" s="146" t="s">
        <v>326</v>
      </c>
    </row>
    <row r="194" spans="1:65" s="2" customFormat="1" ht="14.45" customHeight="1">
      <c r="A194" s="26"/>
      <c r="B194" s="134"/>
      <c r="C194" s="135" t="s">
        <v>327</v>
      </c>
      <c r="D194" s="135" t="s">
        <v>119</v>
      </c>
      <c r="E194" s="136" t="s">
        <v>328</v>
      </c>
      <c r="F194" s="137" t="s">
        <v>329</v>
      </c>
      <c r="G194" s="138" t="s">
        <v>176</v>
      </c>
      <c r="H194" s="139">
        <v>22.617000000000001</v>
      </c>
      <c r="I194" s="140">
        <v>22.61</v>
      </c>
      <c r="J194" s="140">
        <f t="shared" si="31"/>
        <v>511.37</v>
      </c>
      <c r="K194" s="141"/>
      <c r="L194" s="27"/>
      <c r="M194" s="142" t="s">
        <v>1</v>
      </c>
      <c r="N194" s="143" t="s">
        <v>37</v>
      </c>
      <c r="O194" s="144">
        <v>0.66</v>
      </c>
      <c r="P194" s="144">
        <f t="shared" si="32"/>
        <v>14.927220000000002</v>
      </c>
      <c r="Q194" s="144">
        <v>2.4399999999999999E-3</v>
      </c>
      <c r="R194" s="144">
        <f t="shared" si="33"/>
        <v>5.5185480000000002E-2</v>
      </c>
      <c r="S194" s="144">
        <v>0</v>
      </c>
      <c r="T194" s="145">
        <f t="shared" si="34"/>
        <v>0</v>
      </c>
      <c r="U194" s="26"/>
      <c r="V194" s="26"/>
      <c r="W194" s="26">
        <f t="shared" si="41"/>
        <v>27.131999999999998</v>
      </c>
      <c r="X194" s="26"/>
      <c r="Y194" s="26"/>
      <c r="Z194" s="26"/>
      <c r="AA194" s="26"/>
      <c r="AB194" s="26"/>
      <c r="AC194" s="26"/>
      <c r="AD194" s="26"/>
      <c r="AE194" s="26"/>
      <c r="AR194" s="146" t="s">
        <v>185</v>
      </c>
      <c r="AT194" s="146" t="s">
        <v>119</v>
      </c>
      <c r="AU194" s="146" t="s">
        <v>124</v>
      </c>
      <c r="AY194" s="14" t="s">
        <v>117</v>
      </c>
      <c r="BE194" s="147">
        <f t="shared" si="35"/>
        <v>0</v>
      </c>
      <c r="BF194" s="147">
        <f t="shared" si="36"/>
        <v>511.37</v>
      </c>
      <c r="BG194" s="147">
        <f t="shared" si="37"/>
        <v>0</v>
      </c>
      <c r="BH194" s="147">
        <f t="shared" si="38"/>
        <v>0</v>
      </c>
      <c r="BI194" s="147">
        <f t="shared" si="39"/>
        <v>0</v>
      </c>
      <c r="BJ194" s="14" t="s">
        <v>124</v>
      </c>
      <c r="BK194" s="147">
        <f t="shared" si="40"/>
        <v>511.37</v>
      </c>
      <c r="BL194" s="14" t="s">
        <v>185</v>
      </c>
      <c r="BM194" s="146" t="s">
        <v>330</v>
      </c>
    </row>
    <row r="195" spans="1:65" s="2" customFormat="1" ht="24.2" customHeight="1">
      <c r="A195" s="26"/>
      <c r="B195" s="134"/>
      <c r="C195" s="135" t="s">
        <v>331</v>
      </c>
      <c r="D195" s="135" t="s">
        <v>119</v>
      </c>
      <c r="E195" s="136" t="s">
        <v>332</v>
      </c>
      <c r="F195" s="137" t="s">
        <v>333</v>
      </c>
      <c r="G195" s="138" t="s">
        <v>147</v>
      </c>
      <c r="H195" s="139">
        <v>4.468</v>
      </c>
      <c r="I195" s="140">
        <v>69.349999999999994</v>
      </c>
      <c r="J195" s="140">
        <f t="shared" si="31"/>
        <v>309.86</v>
      </c>
      <c r="K195" s="141"/>
      <c r="L195" s="27"/>
      <c r="M195" s="142" t="s">
        <v>1</v>
      </c>
      <c r="N195" s="143" t="s">
        <v>37</v>
      </c>
      <c r="O195" s="144">
        <v>4.5590000000000002</v>
      </c>
      <c r="P195" s="144">
        <f t="shared" si="32"/>
        <v>20.369612</v>
      </c>
      <c r="Q195" s="144">
        <v>0</v>
      </c>
      <c r="R195" s="144">
        <f t="shared" si="33"/>
        <v>0</v>
      </c>
      <c r="S195" s="144">
        <v>0</v>
      </c>
      <c r="T195" s="145">
        <f t="shared" si="34"/>
        <v>0</v>
      </c>
      <c r="U195" s="26"/>
      <c r="V195" s="26"/>
      <c r="W195" s="26">
        <f t="shared" si="41"/>
        <v>83.219999999999985</v>
      </c>
      <c r="X195" s="26"/>
      <c r="Y195" s="26"/>
      <c r="Z195" s="26"/>
      <c r="AA195" s="26"/>
      <c r="AB195" s="26"/>
      <c r="AC195" s="26"/>
      <c r="AD195" s="26"/>
      <c r="AE195" s="26"/>
      <c r="AR195" s="146" t="s">
        <v>185</v>
      </c>
      <c r="AT195" s="146" t="s">
        <v>119</v>
      </c>
      <c r="AU195" s="146" t="s">
        <v>124</v>
      </c>
      <c r="AY195" s="14" t="s">
        <v>117</v>
      </c>
      <c r="BE195" s="147">
        <f t="shared" si="35"/>
        <v>0</v>
      </c>
      <c r="BF195" s="147">
        <f t="shared" si="36"/>
        <v>309.86</v>
      </c>
      <c r="BG195" s="147">
        <f t="shared" si="37"/>
        <v>0</v>
      </c>
      <c r="BH195" s="147">
        <f t="shared" si="38"/>
        <v>0</v>
      </c>
      <c r="BI195" s="147">
        <f t="shared" si="39"/>
        <v>0</v>
      </c>
      <c r="BJ195" s="14" t="s">
        <v>124</v>
      </c>
      <c r="BK195" s="147">
        <f t="shared" si="40"/>
        <v>309.86</v>
      </c>
      <c r="BL195" s="14" t="s">
        <v>185</v>
      </c>
      <c r="BM195" s="146" t="s">
        <v>334</v>
      </c>
    </row>
    <row r="196" spans="1:65" s="12" customFormat="1" ht="22.9" customHeight="1">
      <c r="B196" s="122"/>
      <c r="D196" s="123" t="s">
        <v>70</v>
      </c>
      <c r="E196" s="132" t="s">
        <v>335</v>
      </c>
      <c r="F196" s="132" t="s">
        <v>336</v>
      </c>
      <c r="J196" s="133">
        <f>SUM(J198+J197)</f>
        <v>3813.28</v>
      </c>
      <c r="L196" s="122"/>
      <c r="M196" s="126"/>
      <c r="N196" s="127"/>
      <c r="O196" s="127"/>
      <c r="P196" s="128">
        <f>SUM(P197:P198)</f>
        <v>196.67585</v>
      </c>
      <c r="Q196" s="127"/>
      <c r="R196" s="128">
        <f>SUM(R197:R198)</f>
        <v>9.9454650000000006E-2</v>
      </c>
      <c r="S196" s="127"/>
      <c r="T196" s="129">
        <f>SUM(T197:T198)</f>
        <v>7.5798849999999991</v>
      </c>
      <c r="W196" s="26">
        <f>SUM(I196*1.2)</f>
        <v>0</v>
      </c>
      <c r="AR196" s="123" t="s">
        <v>124</v>
      </c>
      <c r="AT196" s="130" t="s">
        <v>70</v>
      </c>
      <c r="AU196" s="130" t="s">
        <v>78</v>
      </c>
      <c r="AY196" s="123" t="s">
        <v>117</v>
      </c>
      <c r="BK196" s="131">
        <f>SUM(BK197:BK198)</f>
        <v>3813.28</v>
      </c>
    </row>
    <row r="197" spans="1:65" s="2" customFormat="1" ht="24.2" customHeight="1">
      <c r="A197" s="26"/>
      <c r="B197" s="134"/>
      <c r="C197" s="135" t="s">
        <v>337</v>
      </c>
      <c r="D197" s="135" t="s">
        <v>119</v>
      </c>
      <c r="E197" s="136" t="s">
        <v>338</v>
      </c>
      <c r="F197" s="137" t="s">
        <v>339</v>
      </c>
      <c r="G197" s="138" t="s">
        <v>128</v>
      </c>
      <c r="H197" s="139">
        <v>569.745</v>
      </c>
      <c r="I197" s="140">
        <v>6.43</v>
      </c>
      <c r="J197" s="140">
        <f>ROUND(I197*H197,2)</f>
        <v>3663.46</v>
      </c>
      <c r="K197" s="141"/>
      <c r="L197" s="27"/>
      <c r="M197" s="142" t="s">
        <v>1</v>
      </c>
      <c r="N197" s="143" t="s">
        <v>37</v>
      </c>
      <c r="O197" s="144">
        <v>0.33</v>
      </c>
      <c r="P197" s="144">
        <f>O197*H197</f>
        <v>188.01585</v>
      </c>
      <c r="Q197" s="144">
        <v>1.7000000000000001E-4</v>
      </c>
      <c r="R197" s="144">
        <f>Q197*H197</f>
        <v>9.6856650000000002E-2</v>
      </c>
      <c r="S197" s="144">
        <v>1.2999999999999999E-2</v>
      </c>
      <c r="T197" s="145">
        <f>S197*H197</f>
        <v>7.4066849999999995</v>
      </c>
      <c r="U197" s="26"/>
      <c r="V197" s="26"/>
      <c r="W197" s="26">
        <f t="shared" si="41"/>
        <v>7.7159999999999993</v>
      </c>
      <c r="X197" s="26"/>
      <c r="Y197" s="26"/>
      <c r="Z197" s="26"/>
      <c r="AA197" s="26"/>
      <c r="AB197" s="26"/>
      <c r="AC197" s="26"/>
      <c r="AD197" s="26"/>
      <c r="AE197" s="26"/>
      <c r="AR197" s="146" t="s">
        <v>185</v>
      </c>
      <c r="AT197" s="146" t="s">
        <v>119</v>
      </c>
      <c r="AU197" s="146" t="s">
        <v>124</v>
      </c>
      <c r="AY197" s="14" t="s">
        <v>117</v>
      </c>
      <c r="BE197" s="147">
        <f>IF(N197="základná",J197,0)</f>
        <v>0</v>
      </c>
      <c r="BF197" s="147">
        <f>IF(N197="znížená",J197,0)</f>
        <v>3663.46</v>
      </c>
      <c r="BG197" s="147">
        <f>IF(N197="zákl. prenesená",J197,0)</f>
        <v>0</v>
      </c>
      <c r="BH197" s="147">
        <f>IF(N197="zníž. prenesená",J197,0)</f>
        <v>0</v>
      </c>
      <c r="BI197" s="147">
        <f>IF(N197="nulová",J197,0)</f>
        <v>0</v>
      </c>
      <c r="BJ197" s="14" t="s">
        <v>124</v>
      </c>
      <c r="BK197" s="147">
        <f>ROUND(I197*H197,2)</f>
        <v>3663.46</v>
      </c>
      <c r="BL197" s="14" t="s">
        <v>185</v>
      </c>
      <c r="BM197" s="146" t="s">
        <v>340</v>
      </c>
    </row>
    <row r="198" spans="1:65" s="2" customFormat="1" ht="24.2" customHeight="1">
      <c r="A198" s="26"/>
      <c r="B198" s="134"/>
      <c r="C198" s="135" t="s">
        <v>341</v>
      </c>
      <c r="D198" s="135" t="s">
        <v>119</v>
      </c>
      <c r="E198" s="136" t="s">
        <v>342</v>
      </c>
      <c r="F198" s="137" t="s">
        <v>343</v>
      </c>
      <c r="G198" s="138" t="s">
        <v>176</v>
      </c>
      <c r="H198" s="139">
        <v>86.6</v>
      </c>
      <c r="I198" s="140">
        <v>1.73</v>
      </c>
      <c r="J198" s="140">
        <f>ROUND(I198*H198,2)</f>
        <v>149.82</v>
      </c>
      <c r="K198" s="141"/>
      <c r="L198" s="27"/>
      <c r="M198" s="142" t="s">
        <v>1</v>
      </c>
      <c r="N198" s="143" t="s">
        <v>37</v>
      </c>
      <c r="O198" s="144">
        <v>0.1</v>
      </c>
      <c r="P198" s="144">
        <f>O198*H198</f>
        <v>8.66</v>
      </c>
      <c r="Q198" s="144">
        <v>3.0000000000000001E-5</v>
      </c>
      <c r="R198" s="144">
        <f>Q198*H198</f>
        <v>2.598E-3</v>
      </c>
      <c r="S198" s="144">
        <v>2E-3</v>
      </c>
      <c r="T198" s="145">
        <f>S198*H198</f>
        <v>0.17319999999999999</v>
      </c>
      <c r="U198" s="26"/>
      <c r="V198" s="26"/>
      <c r="W198" s="26">
        <f t="shared" si="41"/>
        <v>2.0760000000000001</v>
      </c>
      <c r="X198" s="26"/>
      <c r="Y198" s="26"/>
      <c r="Z198" s="26"/>
      <c r="AA198" s="26"/>
      <c r="AB198" s="26"/>
      <c r="AC198" s="26"/>
      <c r="AD198" s="26"/>
      <c r="AE198" s="26"/>
      <c r="AR198" s="146" t="s">
        <v>185</v>
      </c>
      <c r="AT198" s="146" t="s">
        <v>119</v>
      </c>
      <c r="AU198" s="146" t="s">
        <v>124</v>
      </c>
      <c r="AY198" s="14" t="s">
        <v>117</v>
      </c>
      <c r="BE198" s="147">
        <f>IF(N198="základná",J198,0)</f>
        <v>0</v>
      </c>
      <c r="BF198" s="147">
        <f>IF(N198="znížená",J198,0)</f>
        <v>149.82</v>
      </c>
      <c r="BG198" s="147">
        <f>IF(N198="zákl. prenesená",J198,0)</f>
        <v>0</v>
      </c>
      <c r="BH198" s="147">
        <f>IF(N198="zníž. prenesená",J198,0)</f>
        <v>0</v>
      </c>
      <c r="BI198" s="147">
        <f>IF(N198="nulová",J198,0)</f>
        <v>0</v>
      </c>
      <c r="BJ198" s="14" t="s">
        <v>124</v>
      </c>
      <c r="BK198" s="147">
        <f>ROUND(I198*H198,2)</f>
        <v>149.82</v>
      </c>
      <c r="BL198" s="14" t="s">
        <v>185</v>
      </c>
      <c r="BM198" s="146" t="s">
        <v>344</v>
      </c>
    </row>
    <row r="199" spans="1:65" s="12" customFormat="1" ht="22.9" customHeight="1">
      <c r="B199" s="122"/>
      <c r="D199" s="123" t="s">
        <v>70</v>
      </c>
      <c r="E199" s="132" t="s">
        <v>345</v>
      </c>
      <c r="F199" s="132" t="s">
        <v>346</v>
      </c>
      <c r="J199" s="133">
        <f>BK199</f>
        <v>131.21</v>
      </c>
      <c r="L199" s="122"/>
      <c r="M199" s="126"/>
      <c r="N199" s="127"/>
      <c r="O199" s="127"/>
      <c r="P199" s="128">
        <f>P200</f>
        <v>6.9849709999999998</v>
      </c>
      <c r="Q199" s="127"/>
      <c r="R199" s="128">
        <f>R200</f>
        <v>7.718200000000001E-4</v>
      </c>
      <c r="S199" s="127"/>
      <c r="T199" s="129">
        <f>T200</f>
        <v>0</v>
      </c>
      <c r="W199" s="26">
        <f t="shared" si="41"/>
        <v>0</v>
      </c>
      <c r="AR199" s="123" t="s">
        <v>124</v>
      </c>
      <c r="AT199" s="130" t="s">
        <v>70</v>
      </c>
      <c r="AU199" s="130" t="s">
        <v>78</v>
      </c>
      <c r="AY199" s="123" t="s">
        <v>117</v>
      </c>
      <c r="BK199" s="131">
        <f>BK200</f>
        <v>131.21</v>
      </c>
    </row>
    <row r="200" spans="1:65" s="2" customFormat="1" ht="37.9" customHeight="1">
      <c r="A200" s="26"/>
      <c r="B200" s="134"/>
      <c r="C200" s="135" t="s">
        <v>347</v>
      </c>
      <c r="D200" s="135" t="s">
        <v>119</v>
      </c>
      <c r="E200" s="136" t="s">
        <v>348</v>
      </c>
      <c r="F200" s="137" t="s">
        <v>349</v>
      </c>
      <c r="G200" s="138" t="s">
        <v>128</v>
      </c>
      <c r="H200" s="139">
        <v>38.591000000000001</v>
      </c>
      <c r="I200" s="140">
        <v>3.4</v>
      </c>
      <c r="J200" s="140">
        <f>ROUND(I200*H200,2)</f>
        <v>131.21</v>
      </c>
      <c r="K200" s="141"/>
      <c r="L200" s="27"/>
      <c r="M200" s="142" t="s">
        <v>1</v>
      </c>
      <c r="N200" s="143" t="s">
        <v>37</v>
      </c>
      <c r="O200" s="144">
        <v>0.18099999999999999</v>
      </c>
      <c r="P200" s="144">
        <f>O200*H200</f>
        <v>6.9849709999999998</v>
      </c>
      <c r="Q200" s="144">
        <v>2.0000000000000002E-5</v>
      </c>
      <c r="R200" s="144">
        <f>Q200*H200</f>
        <v>7.718200000000001E-4</v>
      </c>
      <c r="S200" s="144">
        <v>0</v>
      </c>
      <c r="T200" s="145">
        <f>S200*H200</f>
        <v>0</v>
      </c>
      <c r="U200" s="26"/>
      <c r="V200" s="26"/>
      <c r="W200" s="26">
        <f t="shared" si="41"/>
        <v>4.08</v>
      </c>
      <c r="X200" s="26"/>
      <c r="Y200" s="26"/>
      <c r="Z200" s="26"/>
      <c r="AA200" s="26"/>
      <c r="AB200" s="26"/>
      <c r="AC200" s="26"/>
      <c r="AD200" s="26"/>
      <c r="AE200" s="26"/>
      <c r="AR200" s="146" t="s">
        <v>185</v>
      </c>
      <c r="AT200" s="146" t="s">
        <v>119</v>
      </c>
      <c r="AU200" s="146" t="s">
        <v>124</v>
      </c>
      <c r="AY200" s="14" t="s">
        <v>117</v>
      </c>
      <c r="BE200" s="147">
        <f>IF(N200="základná",J200,0)</f>
        <v>0</v>
      </c>
      <c r="BF200" s="147">
        <f>IF(N200="znížená",J200,0)</f>
        <v>131.21</v>
      </c>
      <c r="BG200" s="147">
        <f>IF(N200="zákl. prenesená",J200,0)</f>
        <v>0</v>
      </c>
      <c r="BH200" s="147">
        <f>IF(N200="zníž. prenesená",J200,0)</f>
        <v>0</v>
      </c>
      <c r="BI200" s="147">
        <f>IF(N200="nulová",J200,0)</f>
        <v>0</v>
      </c>
      <c r="BJ200" s="14" t="s">
        <v>124</v>
      </c>
      <c r="BK200" s="147">
        <f>ROUND(I200*H200,2)</f>
        <v>131.21</v>
      </c>
      <c r="BL200" s="14" t="s">
        <v>185</v>
      </c>
      <c r="BM200" s="146" t="s">
        <v>350</v>
      </c>
    </row>
    <row r="201" spans="1:65" s="12" customFormat="1" ht="25.9" customHeight="1">
      <c r="B201" s="122"/>
      <c r="D201" s="123" t="s">
        <v>70</v>
      </c>
      <c r="E201" s="124" t="s">
        <v>139</v>
      </c>
      <c r="F201" s="124" t="s">
        <v>351</v>
      </c>
      <c r="J201" s="125">
        <f>BK201</f>
        <v>123.6</v>
      </c>
      <c r="L201" s="122"/>
      <c r="M201" s="126"/>
      <c r="N201" s="127"/>
      <c r="O201" s="127"/>
      <c r="P201" s="128">
        <f>P202</f>
        <v>5.88</v>
      </c>
      <c r="Q201" s="127"/>
      <c r="R201" s="128">
        <f>R202</f>
        <v>0</v>
      </c>
      <c r="S201" s="127"/>
      <c r="T201" s="129">
        <f>T202</f>
        <v>0</v>
      </c>
      <c r="W201" s="26">
        <f>SUM(I201*1.2)</f>
        <v>0</v>
      </c>
      <c r="AR201" s="123" t="s">
        <v>130</v>
      </c>
      <c r="AT201" s="130" t="s">
        <v>70</v>
      </c>
      <c r="AU201" s="130" t="s">
        <v>71</v>
      </c>
      <c r="AY201" s="123" t="s">
        <v>117</v>
      </c>
      <c r="BK201" s="131">
        <f>BK202</f>
        <v>123.6</v>
      </c>
    </row>
    <row r="202" spans="1:65" s="12" customFormat="1" ht="22.9" customHeight="1">
      <c r="B202" s="122"/>
      <c r="D202" s="123" t="s">
        <v>70</v>
      </c>
      <c r="E202" s="132" t="s">
        <v>352</v>
      </c>
      <c r="F202" s="132" t="s">
        <v>353</v>
      </c>
      <c r="J202" s="133">
        <f>BK202</f>
        <v>123.6</v>
      </c>
      <c r="L202" s="122"/>
      <c r="M202" s="126"/>
      <c r="N202" s="127"/>
      <c r="O202" s="127"/>
      <c r="P202" s="128">
        <f>P203</f>
        <v>5.88</v>
      </c>
      <c r="Q202" s="127"/>
      <c r="R202" s="128">
        <f>R203</f>
        <v>0</v>
      </c>
      <c r="S202" s="127"/>
      <c r="T202" s="129">
        <f>T203</f>
        <v>0</v>
      </c>
      <c r="W202" s="26">
        <f t="shared" ref="W202:W207" si="42">SUM(I202*1.2)</f>
        <v>0</v>
      </c>
      <c r="AR202" s="123" t="s">
        <v>130</v>
      </c>
      <c r="AT202" s="130" t="s">
        <v>70</v>
      </c>
      <c r="AU202" s="130" t="s">
        <v>78</v>
      </c>
      <c r="AY202" s="123" t="s">
        <v>117</v>
      </c>
      <c r="BK202" s="131">
        <f>BK203</f>
        <v>123.6</v>
      </c>
    </row>
    <row r="203" spans="1:65" s="2" customFormat="1" ht="24.2" customHeight="1">
      <c r="A203" s="26"/>
      <c r="B203" s="134"/>
      <c r="C203" s="135" t="s">
        <v>354</v>
      </c>
      <c r="D203" s="135" t="s">
        <v>119</v>
      </c>
      <c r="E203" s="136" t="s">
        <v>355</v>
      </c>
      <c r="F203" s="137" t="s">
        <v>356</v>
      </c>
      <c r="G203" s="138" t="s">
        <v>357</v>
      </c>
      <c r="H203" s="139">
        <v>120</v>
      </c>
      <c r="I203" s="140">
        <v>1.03</v>
      </c>
      <c r="J203" s="140">
        <f>ROUND(I203*H203,2)</f>
        <v>123.6</v>
      </c>
      <c r="K203" s="141"/>
      <c r="L203" s="27"/>
      <c r="M203" s="158" t="s">
        <v>1</v>
      </c>
      <c r="N203" s="159" t="s">
        <v>37</v>
      </c>
      <c r="O203" s="160">
        <v>4.9000000000000002E-2</v>
      </c>
      <c r="P203" s="160">
        <f>O203*H203</f>
        <v>5.88</v>
      </c>
      <c r="Q203" s="160">
        <v>0</v>
      </c>
      <c r="R203" s="160">
        <f>Q203*H203</f>
        <v>0</v>
      </c>
      <c r="S203" s="160">
        <v>0</v>
      </c>
      <c r="T203" s="161">
        <f>S203*H203</f>
        <v>0</v>
      </c>
      <c r="U203" s="26"/>
      <c r="V203" s="26"/>
      <c r="W203" s="26">
        <f t="shared" si="42"/>
        <v>1.236</v>
      </c>
      <c r="X203" s="26"/>
      <c r="Y203" s="26"/>
      <c r="Z203" s="26"/>
      <c r="AA203" s="26"/>
      <c r="AB203" s="26"/>
      <c r="AC203" s="26"/>
      <c r="AD203" s="26"/>
      <c r="AE203" s="26"/>
      <c r="AR203" s="146" t="s">
        <v>347</v>
      </c>
      <c r="AT203" s="146" t="s">
        <v>119</v>
      </c>
      <c r="AU203" s="146" t="s">
        <v>124</v>
      </c>
      <c r="AY203" s="14" t="s">
        <v>117</v>
      </c>
      <c r="BE203" s="147">
        <f>IF(N203="základná",J203,0)</f>
        <v>0</v>
      </c>
      <c r="BF203" s="147">
        <f>IF(N203="znížená",J203,0)</f>
        <v>123.6</v>
      </c>
      <c r="BG203" s="147">
        <f>IF(N203="zákl. prenesená",J203,0)</f>
        <v>0</v>
      </c>
      <c r="BH203" s="147">
        <f>IF(N203="zníž. prenesená",J203,0)</f>
        <v>0</v>
      </c>
      <c r="BI203" s="147">
        <f>IF(N203="nulová",J203,0)</f>
        <v>0</v>
      </c>
      <c r="BJ203" s="14" t="s">
        <v>124</v>
      </c>
      <c r="BK203" s="147">
        <f>ROUND(I203*H203,2)</f>
        <v>123.6</v>
      </c>
      <c r="BL203" s="14" t="s">
        <v>347</v>
      </c>
      <c r="BM203" s="146" t="s">
        <v>358</v>
      </c>
    </row>
    <row r="204" spans="1:65" s="2" customFormat="1" ht="6.95" customHeight="1">
      <c r="A204" s="26"/>
      <c r="B204" s="41"/>
      <c r="C204" s="42"/>
      <c r="D204" s="42"/>
      <c r="E204" s="42"/>
      <c r="F204" s="42"/>
      <c r="G204" s="42"/>
      <c r="H204" s="42"/>
      <c r="I204" s="42"/>
      <c r="J204" s="42"/>
      <c r="K204" s="42"/>
      <c r="L204" s="27"/>
      <c r="M204" s="26"/>
      <c r="O204" s="26"/>
      <c r="P204" s="26"/>
      <c r="Q204" s="26"/>
      <c r="R204" s="26"/>
      <c r="S204" s="26"/>
      <c r="T204" s="26"/>
      <c r="U204" s="26"/>
      <c r="V204" s="26"/>
      <c r="W204" s="26">
        <f t="shared" si="42"/>
        <v>0</v>
      </c>
      <c r="X204" s="26"/>
      <c r="Y204" s="26"/>
      <c r="Z204" s="26"/>
      <c r="AA204" s="26"/>
      <c r="AB204" s="26"/>
      <c r="AC204" s="26"/>
      <c r="AD204" s="26"/>
      <c r="AE204" s="26"/>
    </row>
    <row r="205" spans="1:65">
      <c r="W205" s="26">
        <f t="shared" si="42"/>
        <v>0</v>
      </c>
    </row>
    <row r="206" spans="1:65">
      <c r="W206" s="26">
        <f t="shared" si="42"/>
        <v>0</v>
      </c>
    </row>
    <row r="207" spans="1:65">
      <c r="W207" s="26">
        <f t="shared" si="42"/>
        <v>0</v>
      </c>
    </row>
  </sheetData>
  <autoFilter ref="C131:K203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SO01-2 - Rekonštrukcia a ...</vt:lpstr>
      <vt:lpstr>'Rekapitulácia stavby'!Názvy_tlače</vt:lpstr>
      <vt:lpstr>'SO01-2 - Rekonštrukcia a ...'!Názvy_tlače</vt:lpstr>
      <vt:lpstr>'Rekapitulácia stavby'!Oblasť_tlače</vt:lpstr>
      <vt:lpstr>'SO01-2 - Rekonštrukcia a ...'!Oblasť_tlače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DESKTOP-97GIDNU\Ján</dc:creator>
  <cp:lastModifiedBy>HP</cp:lastModifiedBy>
  <cp:lastPrinted>2022-03-14T07:50:11Z</cp:lastPrinted>
  <dcterms:created xsi:type="dcterms:W3CDTF">2021-04-19T11:40:56Z</dcterms:created>
  <dcterms:modified xsi:type="dcterms:W3CDTF">2022-06-21T14:48:07Z</dcterms:modified>
</cp:coreProperties>
</file>