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01-01 - Suterén" sheetId="2" r:id="rId2"/>
    <sheet name="01-02 - Prízemie" sheetId="3" r:id="rId3"/>
    <sheet name="01-03 - VRN" sheetId="4" r:id="rId4"/>
    <sheet name="Zoznam figúr" sheetId="5" r:id="rId5"/>
  </sheets>
  <definedNames>
    <definedName name="_xlnm.Print_Area" localSheetId="0">'Rekapitulácia stavby'!$D$4:$AO$76,'Rekapitulácia stavby'!$C$82:$AQ$106</definedName>
    <definedName name="_xlnm.Print_Titles" localSheetId="0">'Rekapitulácia stavby'!$92:$92</definedName>
    <definedName name="_xlnm._FilterDatabase" localSheetId="1" hidden="1">'01-01 - Suterén'!$C$138:$K$221</definedName>
    <definedName name="_xlnm.Print_Area" localSheetId="1">'01-01 - Suterén'!$C$4:$J$76,'01-01 - Suterén'!$C$82:$J$118,'01-01 - Suterén'!$C$124:$J$221</definedName>
    <definedName name="_xlnm.Print_Titles" localSheetId="1">'01-01 - Suterén'!$138:$138</definedName>
    <definedName name="_xlnm._FilterDatabase" localSheetId="2" hidden="1">'01-02 - Prízemie'!$C$142:$K$278</definedName>
    <definedName name="_xlnm.Print_Area" localSheetId="2">'01-02 - Prízemie'!$C$4:$J$76,'01-02 - Prízemie'!$C$82:$J$122,'01-02 - Prízemie'!$C$128:$J$278</definedName>
    <definedName name="_xlnm.Print_Titles" localSheetId="2">'01-02 - Prízemie'!$142:$142</definedName>
    <definedName name="_xlnm._FilterDatabase" localSheetId="3" hidden="1">'01-03 - VRN'!$C$131:$K$149</definedName>
    <definedName name="_xlnm.Print_Area" localSheetId="3">'01-03 - VRN'!$C$4:$J$76,'01-03 - VRN'!$C$82:$J$111,'01-03 - VRN'!$C$117:$J$149</definedName>
    <definedName name="_xlnm.Print_Titles" localSheetId="3">'01-03 - VRN'!$131:$131</definedName>
    <definedName name="_xlnm.Print_Area" localSheetId="4">'Zoznam figúr'!$C$4:$G$105</definedName>
    <definedName name="_xlnm.Print_Titles" localSheetId="4">'Zoznam figúr'!$9:$9</definedName>
  </definedNames>
  <calcPr/>
</workbook>
</file>

<file path=xl/calcChain.xml><?xml version="1.0" encoding="utf-8"?>
<calcChain xmlns="http://schemas.openxmlformats.org/spreadsheetml/2006/main">
  <c i="5" l="1" r="D7"/>
  <c i="4" r="J41"/>
  <c r="J40"/>
  <c i="1" r="AY98"/>
  <c i="4" r="J39"/>
  <c i="1" r="AX98"/>
  <c i="4" r="BI149"/>
  <c r="BH149"/>
  <c r="BG149"/>
  <c r="BE149"/>
  <c r="BK149"/>
  <c r="J149"/>
  <c r="BF149"/>
  <c r="BI148"/>
  <c r="BH148"/>
  <c r="BG148"/>
  <c r="BE148"/>
  <c r="BK148"/>
  <c r="J148"/>
  <c r="BF148"/>
  <c r="BI147"/>
  <c r="BH147"/>
  <c r="BG147"/>
  <c r="BE147"/>
  <c r="BK147"/>
  <c r="J147"/>
  <c r="BF147"/>
  <c r="BI146"/>
  <c r="BH146"/>
  <c r="BG146"/>
  <c r="BE146"/>
  <c r="BK146"/>
  <c r="J146"/>
  <c r="BF146"/>
  <c r="BI145"/>
  <c r="BH145"/>
  <c r="BG145"/>
  <c r="BE145"/>
  <c r="BK145"/>
  <c r="J145"/>
  <c r="BF145"/>
  <c r="BI144"/>
  <c r="BH144"/>
  <c r="BG144"/>
  <c r="BE144"/>
  <c r="BK144"/>
  <c r="J144"/>
  <c r="BF144"/>
  <c r="BI143"/>
  <c r="BH143"/>
  <c r="BG143"/>
  <c r="BE143"/>
  <c r="BK143"/>
  <c r="J143"/>
  <c r="BF143"/>
  <c r="BI142"/>
  <c r="BH142"/>
  <c r="BG142"/>
  <c r="BE142"/>
  <c r="BK142"/>
  <c r="J142"/>
  <c r="BF142"/>
  <c r="BI141"/>
  <c r="BH141"/>
  <c r="BG141"/>
  <c r="BE141"/>
  <c r="BK141"/>
  <c r="J141"/>
  <c r="BF141"/>
  <c r="BI140"/>
  <c r="BH140"/>
  <c r="BG140"/>
  <c r="BE140"/>
  <c r="BK140"/>
  <c r="J140"/>
  <c r="BF140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J129"/>
  <c r="J128"/>
  <c r="F128"/>
  <c r="F126"/>
  <c r="E124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J94"/>
  <c r="J93"/>
  <c r="F93"/>
  <c r="F91"/>
  <c r="E89"/>
  <c r="J20"/>
  <c r="E20"/>
  <c r="F129"/>
  <c r="J19"/>
  <c r="J14"/>
  <c r="J91"/>
  <c r="E7"/>
  <c r="E120"/>
  <c i="3" r="J41"/>
  <c r="J40"/>
  <c i="1" r="AY97"/>
  <c i="3" r="J39"/>
  <c i="1" r="AX97"/>
  <c i="3" r="BI278"/>
  <c r="BH278"/>
  <c r="BG278"/>
  <c r="BE278"/>
  <c r="BK278"/>
  <c r="J278"/>
  <c r="BF278"/>
  <c r="BI277"/>
  <c r="BH277"/>
  <c r="BG277"/>
  <c r="BE277"/>
  <c r="BK277"/>
  <c r="J277"/>
  <c r="BF277"/>
  <c r="BI276"/>
  <c r="BH276"/>
  <c r="BG276"/>
  <c r="BE276"/>
  <c r="BK276"/>
  <c r="J276"/>
  <c r="BF276"/>
  <c r="BI275"/>
  <c r="BH275"/>
  <c r="BG275"/>
  <c r="BE275"/>
  <c r="BK275"/>
  <c r="J275"/>
  <c r="BF275"/>
  <c r="BI274"/>
  <c r="BH274"/>
  <c r="BG274"/>
  <c r="BE274"/>
  <c r="BK274"/>
  <c r="J274"/>
  <c r="BF274"/>
  <c r="BI273"/>
  <c r="BH273"/>
  <c r="BG273"/>
  <c r="BE273"/>
  <c r="BK273"/>
  <c r="J273"/>
  <c r="BF273"/>
  <c r="BI272"/>
  <c r="BH272"/>
  <c r="BG272"/>
  <c r="BE272"/>
  <c r="BK272"/>
  <c r="J272"/>
  <c r="BF272"/>
  <c r="BI271"/>
  <c r="BH271"/>
  <c r="BG271"/>
  <c r="BE271"/>
  <c r="BK271"/>
  <c r="J271"/>
  <c r="BF271"/>
  <c r="BI270"/>
  <c r="BH270"/>
  <c r="BG270"/>
  <c r="BE270"/>
  <c r="BK270"/>
  <c r="J270"/>
  <c r="BF270"/>
  <c r="BI269"/>
  <c r="BH269"/>
  <c r="BG269"/>
  <c r="BE269"/>
  <c r="BK269"/>
  <c r="J269"/>
  <c r="BF269"/>
  <c r="BI267"/>
  <c r="BH267"/>
  <c r="BG267"/>
  <c r="BE267"/>
  <c r="T267"/>
  <c r="T266"/>
  <c r="R267"/>
  <c r="R266"/>
  <c r="P267"/>
  <c r="P266"/>
  <c r="BI265"/>
  <c r="BH265"/>
  <c r="BG265"/>
  <c r="BE265"/>
  <c r="T265"/>
  <c r="R265"/>
  <c r="P265"/>
  <c r="BI263"/>
  <c r="BH263"/>
  <c r="BG263"/>
  <c r="BE263"/>
  <c r="T263"/>
  <c r="R263"/>
  <c r="P263"/>
  <c r="BI261"/>
  <c r="BH261"/>
  <c r="BG261"/>
  <c r="BE261"/>
  <c r="T261"/>
  <c r="R261"/>
  <c r="P261"/>
  <c r="BI258"/>
  <c r="BH258"/>
  <c r="BG258"/>
  <c r="BE258"/>
  <c r="T258"/>
  <c r="R258"/>
  <c r="P258"/>
  <c r="BI256"/>
  <c r="BH256"/>
  <c r="BG256"/>
  <c r="BE256"/>
  <c r="T256"/>
  <c r="R256"/>
  <c r="P256"/>
  <c r="BI254"/>
  <c r="BH254"/>
  <c r="BG254"/>
  <c r="BE254"/>
  <c r="T254"/>
  <c r="R254"/>
  <c r="P254"/>
  <c r="BI252"/>
  <c r="BH252"/>
  <c r="BG252"/>
  <c r="BE252"/>
  <c r="T252"/>
  <c r="R252"/>
  <c r="P252"/>
  <c r="BI250"/>
  <c r="BH250"/>
  <c r="BG250"/>
  <c r="BE250"/>
  <c r="T250"/>
  <c r="R250"/>
  <c r="P250"/>
  <c r="BI247"/>
  <c r="BH247"/>
  <c r="BG247"/>
  <c r="BE247"/>
  <c r="T247"/>
  <c r="R247"/>
  <c r="P247"/>
  <c r="BI245"/>
  <c r="BH245"/>
  <c r="BG245"/>
  <c r="BE245"/>
  <c r="T245"/>
  <c r="R245"/>
  <c r="P245"/>
  <c r="BI243"/>
  <c r="BH243"/>
  <c r="BG243"/>
  <c r="BE243"/>
  <c r="T243"/>
  <c r="R243"/>
  <c r="P243"/>
  <c r="BI241"/>
  <c r="BH241"/>
  <c r="BG241"/>
  <c r="BE241"/>
  <c r="T241"/>
  <c r="R241"/>
  <c r="P241"/>
  <c r="BI239"/>
  <c r="BH239"/>
  <c r="BG239"/>
  <c r="BE239"/>
  <c r="T239"/>
  <c r="R239"/>
  <c r="P239"/>
  <c r="BI238"/>
  <c r="BH238"/>
  <c r="BG238"/>
  <c r="BE238"/>
  <c r="T238"/>
  <c r="R238"/>
  <c r="P238"/>
  <c r="BI236"/>
  <c r="BH236"/>
  <c r="BG236"/>
  <c r="BE236"/>
  <c r="T236"/>
  <c r="R236"/>
  <c r="P236"/>
  <c r="BI235"/>
  <c r="BH235"/>
  <c r="BG235"/>
  <c r="BE235"/>
  <c r="T235"/>
  <c r="R235"/>
  <c r="P235"/>
  <c r="BI231"/>
  <c r="BH231"/>
  <c r="BG231"/>
  <c r="BE231"/>
  <c r="T231"/>
  <c r="R231"/>
  <c r="P231"/>
  <c r="BI228"/>
  <c r="BH228"/>
  <c r="BG228"/>
  <c r="BE228"/>
  <c r="T228"/>
  <c r="T227"/>
  <c r="R228"/>
  <c r="R227"/>
  <c r="P228"/>
  <c r="P227"/>
  <c r="BI226"/>
  <c r="BH226"/>
  <c r="BG226"/>
  <c r="BE226"/>
  <c r="T226"/>
  <c r="R226"/>
  <c r="P226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R221"/>
  <c r="P221"/>
  <c r="BI219"/>
  <c r="BH219"/>
  <c r="BG219"/>
  <c r="BE219"/>
  <c r="T219"/>
  <c r="R219"/>
  <c r="P219"/>
  <c r="BI213"/>
  <c r="BH213"/>
  <c r="BG213"/>
  <c r="BE213"/>
  <c r="T213"/>
  <c r="R213"/>
  <c r="P213"/>
  <c r="BI209"/>
  <c r="BH209"/>
  <c r="BG209"/>
  <c r="BE209"/>
  <c r="T209"/>
  <c r="R209"/>
  <c r="P209"/>
  <c r="BI204"/>
  <c r="BH204"/>
  <c r="BG204"/>
  <c r="BE204"/>
  <c r="T204"/>
  <c r="R204"/>
  <c r="P204"/>
  <c r="BI193"/>
  <c r="BH193"/>
  <c r="BG193"/>
  <c r="BE193"/>
  <c r="T193"/>
  <c r="R193"/>
  <c r="P193"/>
  <c r="BI190"/>
  <c r="BH190"/>
  <c r="BG190"/>
  <c r="BE190"/>
  <c r="T190"/>
  <c r="R190"/>
  <c r="P190"/>
  <c r="BI186"/>
  <c r="BH186"/>
  <c r="BG186"/>
  <c r="BE186"/>
  <c r="T186"/>
  <c r="R186"/>
  <c r="P186"/>
  <c r="BI183"/>
  <c r="BH183"/>
  <c r="BG183"/>
  <c r="BE183"/>
  <c r="T183"/>
  <c r="R183"/>
  <c r="P183"/>
  <c r="BI180"/>
  <c r="BH180"/>
  <c r="BG180"/>
  <c r="BE180"/>
  <c r="T180"/>
  <c r="R180"/>
  <c r="P180"/>
  <c r="BI179"/>
  <c r="BH179"/>
  <c r="BG179"/>
  <c r="BE179"/>
  <c r="T179"/>
  <c r="R179"/>
  <c r="P179"/>
  <c r="BI175"/>
  <c r="BH175"/>
  <c r="BG175"/>
  <c r="BE175"/>
  <c r="T175"/>
  <c r="R175"/>
  <c r="P175"/>
  <c r="BI173"/>
  <c r="BH173"/>
  <c r="BG173"/>
  <c r="BE173"/>
  <c r="T173"/>
  <c r="R173"/>
  <c r="P173"/>
  <c r="BI170"/>
  <c r="BH170"/>
  <c r="BG170"/>
  <c r="BE170"/>
  <c r="T170"/>
  <c r="R170"/>
  <c r="P170"/>
  <c r="BI166"/>
  <c r="BH166"/>
  <c r="BG166"/>
  <c r="BE166"/>
  <c r="T166"/>
  <c r="R166"/>
  <c r="P166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6"/>
  <c r="BH156"/>
  <c r="BG156"/>
  <c r="BE156"/>
  <c r="T156"/>
  <c r="R156"/>
  <c r="P156"/>
  <c r="BI151"/>
  <c r="BH151"/>
  <c r="BG151"/>
  <c r="BE151"/>
  <c r="T151"/>
  <c r="R151"/>
  <c r="P151"/>
  <c r="BI146"/>
  <c r="BH146"/>
  <c r="BG146"/>
  <c r="BE146"/>
  <c r="T146"/>
  <c r="R146"/>
  <c r="P146"/>
  <c r="J140"/>
  <c r="J139"/>
  <c r="F139"/>
  <c r="F137"/>
  <c r="E135"/>
  <c r="BI120"/>
  <c r="BH120"/>
  <c r="BG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J94"/>
  <c r="J93"/>
  <c r="F93"/>
  <c r="F91"/>
  <c r="E89"/>
  <c r="J20"/>
  <c r="E20"/>
  <c r="F140"/>
  <c r="J19"/>
  <c r="J14"/>
  <c r="J91"/>
  <c r="E7"/>
  <c r="E85"/>
  <c i="2" r="J41"/>
  <c r="J40"/>
  <c i="1" r="AY96"/>
  <c i="2" r="J39"/>
  <c i="1" r="AX96"/>
  <c i="2" r="BI221"/>
  <c r="BH221"/>
  <c r="BG221"/>
  <c r="BE221"/>
  <c r="BK221"/>
  <c r="J221"/>
  <c r="BF221"/>
  <c r="BI220"/>
  <c r="BH220"/>
  <c r="BG220"/>
  <c r="BE220"/>
  <c r="BK220"/>
  <c r="J220"/>
  <c r="BF220"/>
  <c r="BI219"/>
  <c r="BH219"/>
  <c r="BG219"/>
  <c r="BE219"/>
  <c r="BK219"/>
  <c r="J219"/>
  <c r="BF219"/>
  <c r="BI218"/>
  <c r="BH218"/>
  <c r="BG218"/>
  <c r="BE218"/>
  <c r="BK218"/>
  <c r="J218"/>
  <c r="BF218"/>
  <c r="BI217"/>
  <c r="BH217"/>
  <c r="BG217"/>
  <c r="BE217"/>
  <c r="BK217"/>
  <c r="J217"/>
  <c r="BF217"/>
  <c r="BI216"/>
  <c r="BH216"/>
  <c r="BG216"/>
  <c r="BE216"/>
  <c r="BK216"/>
  <c r="J216"/>
  <c r="BF216"/>
  <c r="BI215"/>
  <c r="BH215"/>
  <c r="BG215"/>
  <c r="BE215"/>
  <c r="BK215"/>
  <c r="J215"/>
  <c r="BF215"/>
  <c r="BI214"/>
  <c r="BH214"/>
  <c r="BG214"/>
  <c r="BE214"/>
  <c r="BK214"/>
  <c r="J214"/>
  <c r="BF214"/>
  <c r="BI213"/>
  <c r="BH213"/>
  <c r="BG213"/>
  <c r="BE213"/>
  <c r="BK213"/>
  <c r="J213"/>
  <c r="BF213"/>
  <c r="BI212"/>
  <c r="BH212"/>
  <c r="BG212"/>
  <c r="BE212"/>
  <c r="BK212"/>
  <c r="J212"/>
  <c r="BF212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5"/>
  <c r="BH205"/>
  <c r="BG205"/>
  <c r="BE205"/>
  <c r="T205"/>
  <c r="R205"/>
  <c r="P205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5"/>
  <c r="BH195"/>
  <c r="BG195"/>
  <c r="BE195"/>
  <c r="T195"/>
  <c r="T194"/>
  <c r="R195"/>
  <c r="R194"/>
  <c r="P195"/>
  <c r="P194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76"/>
  <c r="BH176"/>
  <c r="BG176"/>
  <c r="BE176"/>
  <c r="T176"/>
  <c r="R176"/>
  <c r="P176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J136"/>
  <c r="J135"/>
  <c r="F135"/>
  <c r="F133"/>
  <c r="E131"/>
  <c r="BI116"/>
  <c r="BH116"/>
  <c r="BG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J94"/>
  <c r="J93"/>
  <c r="F93"/>
  <c r="F91"/>
  <c r="E89"/>
  <c r="J20"/>
  <c r="E20"/>
  <c r="F136"/>
  <c r="J19"/>
  <c r="J14"/>
  <c r="J133"/>
  <c r="E7"/>
  <c r="E127"/>
  <c i="1" r="CK104"/>
  <c r="CJ104"/>
  <c r="CI104"/>
  <c r="CH104"/>
  <c r="CG104"/>
  <c r="CF104"/>
  <c r="BZ104"/>
  <c r="CE104"/>
  <c r="CK103"/>
  <c r="CJ103"/>
  <c r="CI103"/>
  <c r="CH103"/>
  <c r="CG103"/>
  <c r="CF103"/>
  <c r="BZ103"/>
  <c r="CE103"/>
  <c r="CK102"/>
  <c r="CJ102"/>
  <c r="CI102"/>
  <c r="CH102"/>
  <c r="CG102"/>
  <c r="CF102"/>
  <c r="BZ102"/>
  <c r="CE102"/>
  <c r="CK101"/>
  <c r="CJ101"/>
  <c r="CI101"/>
  <c r="CH101"/>
  <c r="CG101"/>
  <c r="CF101"/>
  <c r="BZ101"/>
  <c r="CE101"/>
  <c r="L90"/>
  <c r="AM90"/>
  <c r="AM89"/>
  <c r="L89"/>
  <c r="AM87"/>
  <c r="L87"/>
  <c r="L85"/>
  <c r="L84"/>
  <c i="2" r="J150"/>
  <c i="3" r="BK254"/>
  <c r="BK175"/>
  <c r="BK223"/>
  <c r="BK236"/>
  <c r="BK163"/>
  <c r="J250"/>
  <c r="J186"/>
  <c r="J235"/>
  <c r="J241"/>
  <c r="J146"/>
  <c r="J252"/>
  <c r="BK183"/>
  <c r="J263"/>
  <c r="BK261"/>
  <c r="J151"/>
  <c r="J254"/>
  <c r="J183"/>
  <c r="J226"/>
  <c r="BK226"/>
  <c r="J204"/>
  <c r="J161"/>
  <c i="4" r="BK137"/>
  <c i="2" r="J209"/>
  <c r="BK205"/>
  <c r="BK193"/>
  <c r="BK190"/>
  <c r="J186"/>
  <c r="J165"/>
  <c r="BK150"/>
  <c r="BK207"/>
  <c r="J199"/>
  <c r="BK188"/>
  <c r="BK165"/>
  <c r="BK160"/>
  <c r="BK142"/>
  <c r="BK151"/>
  <c r="J142"/>
  <c r="J144"/>
  <c i="3" r="BK245"/>
  <c r="J265"/>
  <c r="BK213"/>
  <c r="BK209"/>
  <c r="BK159"/>
  <c r="BK243"/>
  <c r="BK193"/>
  <c r="J156"/>
  <c r="BK180"/>
  <c r="BK161"/>
  <c r="J193"/>
  <c i="4" r="J136"/>
  <c i="2" r="BK209"/>
  <c r="J207"/>
  <c r="BK199"/>
  <c r="BK195"/>
  <c r="J193"/>
  <c r="J188"/>
  <c r="J187"/>
  <c r="BK166"/>
  <c r="J156"/>
  <c r="BK144"/>
  <c r="J205"/>
  <c r="J198"/>
  <c r="J191"/>
  <c r="BK186"/>
  <c r="BK167"/>
  <c r="J163"/>
  <c r="J155"/>
  <c r="BK156"/>
  <c r="J153"/>
  <c i="1" r="AS95"/>
  <c i="3" r="J180"/>
  <c r="BK252"/>
  <c r="J179"/>
  <c r="J175"/>
  <c r="J256"/>
  <c r="J221"/>
  <c r="BK265"/>
  <c r="J163"/>
  <c r="J228"/>
  <c r="BK250"/>
  <c r="BK231"/>
  <c i="4" r="J137"/>
  <c i="2" r="J151"/>
  <c i="3" r="BK256"/>
  <c r="J239"/>
  <c r="BK235"/>
  <c r="BK263"/>
  <c r="BK186"/>
  <c r="BK146"/>
  <c r="J236"/>
  <c r="J238"/>
  <c r="BK247"/>
  <c r="BK221"/>
  <c r="J209"/>
  <c r="BK219"/>
  <c i="4" r="BK134"/>
  <c i="2" r="J146"/>
  <c r="BK158"/>
  <c i="3" r="J159"/>
  <c r="BK224"/>
  <c r="J245"/>
  <c r="J166"/>
  <c r="J223"/>
  <c r="J173"/>
  <c r="J267"/>
  <c r="J213"/>
  <c r="BK239"/>
  <c r="J243"/>
  <c i="4" r="BK135"/>
  <c i="2" r="BK210"/>
  <c r="BK200"/>
  <c r="BK198"/>
  <c r="BK191"/>
  <c r="BK187"/>
  <c r="J176"/>
  <c r="J160"/>
  <c r="BK153"/>
  <c r="J210"/>
  <c r="J200"/>
  <c r="J195"/>
  <c r="J190"/>
  <c r="BK176"/>
  <c r="J166"/>
  <c r="BK163"/>
  <c r="BK148"/>
  <c r="J158"/>
  <c r="BK155"/>
  <c r="J148"/>
  <c r="BK146"/>
  <c r="J167"/>
  <c i="3" r="J247"/>
  <c r="BK241"/>
  <c r="BK156"/>
  <c r="BK170"/>
  <c r="BK267"/>
  <c r="BK228"/>
  <c r="J261"/>
  <c r="J219"/>
  <c r="BK238"/>
  <c r="J258"/>
  <c r="BK179"/>
  <c r="J224"/>
  <c i="4" r="BK136"/>
  <c i="3" r="BK166"/>
  <c r="BK151"/>
  <c r="J190"/>
  <c r="BK258"/>
  <c r="BK190"/>
  <c r="BK173"/>
  <c r="J231"/>
  <c r="BK204"/>
  <c r="J170"/>
  <c i="4" r="J134"/>
  <c r="J135"/>
  <c i="2" l="1" r="P162"/>
  <c r="T204"/>
  <c i="3" r="BK182"/>
  <c r="J182"/>
  <c r="J103"/>
  <c r="T255"/>
  <c i="2" r="P141"/>
  <c r="P140"/>
  <c r="BK197"/>
  <c r="BK196"/>
  <c r="J196"/>
  <c r="J103"/>
  <c r="P204"/>
  <c r="T208"/>
  <c i="3" r="BK145"/>
  <c r="J145"/>
  <c r="J100"/>
  <c r="R182"/>
  <c r="BK242"/>
  <c r="J242"/>
  <c r="J107"/>
  <c r="R255"/>
  <c i="2" r="R141"/>
  <c r="P197"/>
  <c r="P196"/>
  <c r="BK211"/>
  <c r="J211"/>
  <c r="J107"/>
  <c i="3" r="BK158"/>
  <c r="J158"/>
  <c r="J101"/>
  <c r="R158"/>
  <c r="P169"/>
  <c r="P230"/>
  <c r="R242"/>
  <c r="T262"/>
  <c i="2" r="T162"/>
  <c r="T197"/>
  <c r="T196"/>
  <c r="R208"/>
  <c i="3" r="P158"/>
  <c r="BK169"/>
  <c r="J169"/>
  <c r="J102"/>
  <c r="T169"/>
  <c r="T230"/>
  <c r="P255"/>
  <c r="BK268"/>
  <c r="J268"/>
  <c r="J111"/>
  <c i="4" r="BK133"/>
  <c r="J133"/>
  <c r="J99"/>
  <c r="R133"/>
  <c r="R132"/>
  <c i="2" r="BK162"/>
  <c r="J162"/>
  <c r="J101"/>
  <c r="R204"/>
  <c i="3" r="T145"/>
  <c r="T182"/>
  <c r="P242"/>
  <c r="P262"/>
  <c i="4" r="BK139"/>
  <c r="J139"/>
  <c r="J100"/>
  <c i="2" r="BK141"/>
  <c r="T141"/>
  <c r="T140"/>
  <c r="T139"/>
  <c r="BK204"/>
  <c r="J204"/>
  <c r="J105"/>
  <c r="P208"/>
  <c i="3" r="P145"/>
  <c r="T158"/>
  <c r="R169"/>
  <c r="BK230"/>
  <c r="J230"/>
  <c r="J106"/>
  <c r="T242"/>
  <c r="BK262"/>
  <c r="J262"/>
  <c r="J109"/>
  <c i="4" r="T133"/>
  <c r="T132"/>
  <c i="2" r="R162"/>
  <c r="R197"/>
  <c r="R196"/>
  <c r="BK208"/>
  <c r="J208"/>
  <c r="J106"/>
  <c i="3" r="R145"/>
  <c r="R144"/>
  <c r="P182"/>
  <c r="R230"/>
  <c r="R229"/>
  <c r="BK255"/>
  <c r="J255"/>
  <c r="J108"/>
  <c r="R262"/>
  <c i="4" r="P133"/>
  <c r="P132"/>
  <c i="1" r="AU98"/>
  <c i="3" r="BK227"/>
  <c r="J227"/>
  <c r="J104"/>
  <c i="2" r="BK194"/>
  <c r="J194"/>
  <c r="J102"/>
  <c i="3" r="BK266"/>
  <c r="J266"/>
  <c r="J110"/>
  <c i="4" r="J126"/>
  <c r="BF135"/>
  <c r="F94"/>
  <c r="BF137"/>
  <c i="3" r="BK229"/>
  <c r="J229"/>
  <c r="J105"/>
  <c i="4" r="E85"/>
  <c r="BF134"/>
  <c r="BF136"/>
  <c i="3" r="F94"/>
  <c r="BF146"/>
  <c r="BF166"/>
  <c r="BF173"/>
  <c r="BF226"/>
  <c r="BF228"/>
  <c r="BF236"/>
  <c r="BF239"/>
  <c r="BF247"/>
  <c r="BF254"/>
  <c i="2" r="J141"/>
  <c r="J100"/>
  <c i="3" r="J137"/>
  <c r="BF151"/>
  <c r="BF219"/>
  <c r="BF235"/>
  <c r="BF245"/>
  <c r="BF261"/>
  <c i="2" r="J197"/>
  <c r="J104"/>
  <c i="3" r="E131"/>
  <c r="BF159"/>
  <c r="BF163"/>
  <c r="BF170"/>
  <c r="BF250"/>
  <c r="BF258"/>
  <c r="BF267"/>
  <c r="BF175"/>
  <c r="BF183"/>
  <c r="BF186"/>
  <c r="BF190"/>
  <c r="BF221"/>
  <c r="BF241"/>
  <c r="BF243"/>
  <c r="BF156"/>
  <c r="BF209"/>
  <c r="BF213"/>
  <c r="BF263"/>
  <c r="BF161"/>
  <c r="BF179"/>
  <c r="BF180"/>
  <c r="BF223"/>
  <c r="BF252"/>
  <c r="BF193"/>
  <c r="BF238"/>
  <c r="BF256"/>
  <c r="BF265"/>
  <c r="BF204"/>
  <c r="BF224"/>
  <c r="BF231"/>
  <c i="2" r="BF151"/>
  <c r="BF153"/>
  <c r="BF190"/>
  <c r="E85"/>
  <c r="BF142"/>
  <c r="BF146"/>
  <c r="J91"/>
  <c r="F94"/>
  <c r="BF144"/>
  <c r="BF148"/>
  <c r="BF150"/>
  <c r="BF155"/>
  <c r="BF156"/>
  <c r="BF166"/>
  <c r="BF167"/>
  <c r="BF176"/>
  <c r="BF187"/>
  <c r="BF191"/>
  <c r="BF193"/>
  <c r="BF195"/>
  <c r="BF205"/>
  <c r="BF207"/>
  <c r="BF158"/>
  <c r="BF160"/>
  <c r="BF163"/>
  <c r="BF165"/>
  <c r="BF186"/>
  <c r="BF188"/>
  <c r="BF198"/>
  <c r="BF199"/>
  <c r="BF200"/>
  <c r="BF209"/>
  <c r="BF210"/>
  <c r="J37"/>
  <c i="1" r="AV96"/>
  <c i="2" r="F39"/>
  <c i="1" r="BB96"/>
  <c i="3" r="F41"/>
  <c i="1" r="BD97"/>
  <c r="AS94"/>
  <c i="4" r="F41"/>
  <c i="1" r="BD98"/>
  <c i="3" r="J37"/>
  <c i="1" r="AV97"/>
  <c i="2" r="F37"/>
  <c i="1" r="AZ96"/>
  <c i="3" r="F37"/>
  <c i="1" r="AZ97"/>
  <c i="2" r="F41"/>
  <c i="1" r="BD96"/>
  <c i="4" r="F39"/>
  <c i="1" r="BB98"/>
  <c i="2" r="F40"/>
  <c i="1" r="BC96"/>
  <c i="3" r="F39"/>
  <c i="1" r="BB97"/>
  <c i="4" r="F37"/>
  <c i="1" r="AZ98"/>
  <c i="4" r="J37"/>
  <c i="1" r="AV98"/>
  <c i="4" r="F40"/>
  <c i="1" r="BC98"/>
  <c i="3" r="F40"/>
  <c i="1" r="BC97"/>
  <c i="3" l="1" r="R143"/>
  <c r="P144"/>
  <c r="P143"/>
  <c i="1" r="AU97"/>
  <c i="3" r="P229"/>
  <c i="2" r="R140"/>
  <c r="R139"/>
  <c r="BK140"/>
  <c r="BK139"/>
  <c r="J139"/>
  <c r="J98"/>
  <c r="J32"/>
  <c i="3" r="T144"/>
  <c r="T143"/>
  <c r="T229"/>
  <c i="2" r="P139"/>
  <c i="1" r="AU96"/>
  <c i="3" r="BK144"/>
  <c r="J144"/>
  <c r="J99"/>
  <c i="4" r="BK132"/>
  <c r="J132"/>
  <c r="J98"/>
  <c r="J32"/>
  <c i="3" r="BK143"/>
  <c r="J143"/>
  <c r="J98"/>
  <c r="J32"/>
  <c i="4" r="J109"/>
  <c r="BF109"/>
  <c r="J38"/>
  <c i="1" r="AW98"/>
  <c r="AT98"/>
  <c r="BC95"/>
  <c r="AY95"/>
  <c r="BD95"/>
  <c r="BD94"/>
  <c r="W36"/>
  <c i="2" r="J116"/>
  <c r="BF116"/>
  <c r="F38"/>
  <c i="1" r="BA96"/>
  <c i="3" r="J120"/>
  <c r="BF120"/>
  <c r="F38"/>
  <c i="1" r="BA97"/>
  <c r="AZ95"/>
  <c r="AV95"/>
  <c r="BB95"/>
  <c r="AX95"/>
  <c i="2" l="1" r="J140"/>
  <c r="J99"/>
  <c i="1" r="AU95"/>
  <c r="AU94"/>
  <c i="2" r="J110"/>
  <c r="J118"/>
  <c i="4" r="F38"/>
  <c i="1" r="BA98"/>
  <c r="BA95"/>
  <c r="AW95"/>
  <c r="AT95"/>
  <c r="BC94"/>
  <c r="AY94"/>
  <c r="AZ94"/>
  <c i="2" r="J38"/>
  <c i="1" r="AW96"/>
  <c r="AT96"/>
  <c r="BB94"/>
  <c r="W34"/>
  <c i="4" r="J103"/>
  <c r="J33"/>
  <c r="J34"/>
  <c i="1" r="AG98"/>
  <c r="AN98"/>
  <c i="3" r="J114"/>
  <c r="J33"/>
  <c r="J34"/>
  <c i="1" r="AG97"/>
  <c i="3" r="J38"/>
  <c i="1" r="AW97"/>
  <c r="AT97"/>
  <c i="2" l="1" r="J33"/>
  <c i="4" r="J43"/>
  <c i="3" r="J43"/>
  <c i="1" r="AN97"/>
  <c i="2" r="J34"/>
  <c i="1" r="AG96"/>
  <c r="AN96"/>
  <c r="BA94"/>
  <c r="W33"/>
  <c r="AX94"/>
  <c i="4" r="J111"/>
  <c i="3" r="J122"/>
  <c i="1" r="W35"/>
  <c r="AV94"/>
  <c i="2" l="1" r="J43"/>
  <c i="1" r="AG95"/>
  <c r="AG94"/>
  <c r="AG103"/>
  <c r="AV103"/>
  <c r="BY103"/>
  <c r="AW94"/>
  <c r="AK33"/>
  <c l="1" r="AN95"/>
  <c r="CD103"/>
  <c r="AG104"/>
  <c r="CD104"/>
  <c r="AK26"/>
  <c r="AN103"/>
  <c r="AG102"/>
  <c r="AG101"/>
  <c r="AT94"/>
  <c r="AN94"/>
  <c l="1" r="CD101"/>
  <c r="CD102"/>
  <c r="AG100"/>
  <c r="AK27"/>
  <c r="AK29"/>
  <c r="AV104"/>
  <c r="BY104"/>
  <c r="AV102"/>
  <c r="BY102"/>
  <c r="AV101"/>
  <c r="BY101"/>
  <c r="W32"/>
  <c l="1" r="AK32"/>
  <c r="AG106"/>
  <c r="AN102"/>
  <c r="AN101"/>
  <c r="AN104"/>
  <c l="1" r="AK38"/>
  <c r="AN100"/>
  <c r="AN106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<sst xmlns="http://schemas.openxmlformats.org/spreadsheetml/2006/main">
  <si>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</si>
  <si>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</si>
  <si>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</si>
  <si>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</si>
  <si>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</si>
  <si>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{739ae4cb-2bfa-403e-9b4e-d84969c921a5}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</si>
  <si>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</si>
  <si>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</si>
  <si>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</si>
  <si>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</si>
  <si>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</si>
  <si>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</si>
  <si>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</si>
  <si>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P_2202_01-01b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</si>
  <si>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</si>
  <si>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</si>
  <si>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SANÁCIA POCHÔDZNEJ PLOCHY A HYDROIZOLÁCIA 1.PP</t>
  </si>
  <si>
    <t>JKSO:</t>
  </si>
  <si>
    <t>KS:</t>
  </si>
  <si>
    <t>Miesto:</t>
  </si>
  <si>
    <t>Dobrovičova 12, 812 66 Bratislava</t>
  </si>
  <si>
    <t>Dátum:</t>
  </si>
  <si>
    <t>7. 4. 2022</t>
  </si>
  <si>
    <t>Objednávateľ:</t>
  </si>
  <si>
    <t>IČO:</t>
  </si>
  <si>
    <t>Ministerstvo pôdohospodárstva a rozvoja vidieka SR</t>
  </si>
  <si>
    <t>IČ DPH:</t>
  </si>
  <si>
    <t>Zhotoviteľ:</t>
  </si>
  <si>
    <t>Vyplň údaj</t>
  </si>
  <si>
    <t>Projektant:</t>
  </si>
  <si>
    <t>17333113</t>
  </si>
  <si>
    <t>Portik spol. s r.o.</t>
  </si>
  <si>
    <t>SK2020314406</t>
  </si>
  <si>
    <t>True</t>
  </si>
  <si>
    <t>Spracovateľ:</t>
  </si>
  <si>
    <t>Kovács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</si>
  <si>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</si>
  <si>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</si>
  <si>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</si>
  <si>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</si>
  <si>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</si>
  <si>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</si>
  <si>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</si>
  <si>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</si>
  <si>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</si>
  <si>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</si>
  <si>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</si>
  <si>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</si>
  <si>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</si>
  <si>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</si>
  <si>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</si>
  <si>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</si>
  <si>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</si>
  <si>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</si>
  <si>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</si>
  <si>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</si>
  <si>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</si>
  <si>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</si>
  <si>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</si>
  <si>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</si>
  <si>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</si>
  <si>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</si>
  <si>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</si>
  <si>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</si>
  <si>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</si>
  <si>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</si>
  <si>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</si>
  <si>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</si>
  <si>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</si>
  <si>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</si>
  <si>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</si>
  <si>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</si>
  <si>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</si>
  <si>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</si>
  <si>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</si>
  <si>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</si>
  <si>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</si>
  <si>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</si>
  <si>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</si>
  <si>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</si>
  <si>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</si>
  <si>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</si>
  <si>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</si>
  <si>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01</t>
  </si>
  <si>
    <t>Stavebná časť</t>
  </si>
  <si>
    <t>STA</t>
  </si>
  <si>
    <t>1</t>
  </si>
  <si>
    <t>{f21926a6-e54a-4db8-a44b-5b8d62b98cb2}</t>
  </si>
  <si>
    <t>/</t>
  </si>
  <si>
    <t>01-01</t>
  </si>
  <si>
    <t>Suterén</t>
  </si>
  <si>
    <t>Časť</t>
  </si>
  <si>
    <t>2</t>
  </si>
  <si>
    <t>{cebd5b0f-2c47-41ef-b6a1-2c916d00fcf4}</t>
  </si>
  <si>
    <t>01-02</t>
  </si>
  <si>
    <t>Prízemie</t>
  </si>
  <si>
    <t>{3be7e1cc-6325-41d5-8a2d-1314e4bae36f}</t>
  </si>
  <si>
    <t>01-03</t>
  </si>
  <si>
    <t>VRN</t>
  </si>
  <si>
    <t>{5014eb03-2a2e-44c2-908f-88cbb2a0d2d7}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</si>
  <si>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</si>
  <si>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</si>
  <si>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</si>
  <si>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</si>
  <si>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</si>
  <si>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</si>
  <si>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</si>
  <si>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</si>
  <si>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</si>
  <si>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steny</t>
  </si>
  <si>
    <t>m2</t>
  </si>
  <si>
    <t>549,481</t>
  </si>
  <si>
    <t>stropy</t>
  </si>
  <si>
    <t>252,75</t>
  </si>
  <si>
    <t>KRYCÍ LIST ROZPOČTU</t>
  </si>
  <si>
    <t>Objekt:</t>
  </si>
  <si>
    <t>01 - Stavebná časť</t>
  </si>
  <si>
    <t>Časť:</t>
  </si>
  <si>
    <t>01-01 - Suterén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</si>
  <si>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</si>
  <si>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</si>
  <si>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</si>
  <si>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</si>
  <si>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</si>
  <si>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</si>
  <si>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</si>
  <si>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</si>
  <si>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</si>
  <si>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</si>
  <si>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</si>
  <si>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784 - Maľby</t>
  </si>
  <si>
    <t>HZS - Hodinové zúčtovacie sadzby</t>
  </si>
  <si>
    <t>VRN - Investičné náklady neobsiahnuté v cenách</t>
  </si>
  <si>
    <t xml:space="preserve">VP -   Práce naviac</t>
  </si>
  <si>
    <t>2) Ostatné náklady</t>
  </si>
  <si>
    <t>GZS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</si>
  <si>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</si>
  <si>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</si>
  <si>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</si>
  <si>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</si>
  <si>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</si>
  <si>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</si>
  <si>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</si>
  <si>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</si>
  <si>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</si>
  <si>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</si>
  <si>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</si>
  <si>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</si>
  <si>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</si>
  <si>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</si>
  <si>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</si>
  <si>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</si>
  <si>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</si>
  <si>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</si>
  <si>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</si>
  <si>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</si>
  <si>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</si>
  <si>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</si>
  <si>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</si>
  <si>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</si>
  <si>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611465113.S</t>
  </si>
  <si>
    <t>Vnútorný sanačný systém stropov, sanačný prednástrek cementový, krytie 100%</t>
  </si>
  <si>
    <t>4</t>
  </si>
  <si>
    <t>1858021400</t>
  </si>
  <si>
    <t>VV</t>
  </si>
  <si>
    <t>611465161.S</t>
  </si>
  <si>
    <t>Vnútorný sanačný systém stropov s obsahom cementu, sanačná omietka, hr. 10 mm</t>
  </si>
  <si>
    <t>-601176086</t>
  </si>
  <si>
    <t>3</t>
  </si>
  <si>
    <t>611465204.S</t>
  </si>
  <si>
    <t>Vnútorný sanačný systém stropov s obsahom cementu, štuková omietka, hr. 3 mm</t>
  </si>
  <si>
    <t>260515334</t>
  </si>
  <si>
    <t>611481121.S</t>
  </si>
  <si>
    <t>Potiahnutie vnútorných stropov sklotextilnou mriežkou s vložením bez lepidla</t>
  </si>
  <si>
    <t>1519746465</t>
  </si>
  <si>
    <t>5</t>
  </si>
  <si>
    <t>612460111.S</t>
  </si>
  <si>
    <t>Príprava vnútorného podkladu stien na silno a nerovnomerne nasiakavé podklady regulátorom nasiakavosti</t>
  </si>
  <si>
    <t>420979736</t>
  </si>
  <si>
    <t>612460363.S</t>
  </si>
  <si>
    <t>Vnútorná omietka stien vápennocementová jednovrstvová, hr. 10 mm</t>
  </si>
  <si>
    <t>1891663108</t>
  </si>
  <si>
    <t>7</t>
  </si>
  <si>
    <t>612481031.S</t>
  </si>
  <si>
    <t>Rohový profil z pozinkovaného plechu pre hrúbku omietky 8 až 12 mm</t>
  </si>
  <si>
    <t>m</t>
  </si>
  <si>
    <t>-482832514</t>
  </si>
  <si>
    <t>549,481*0,6 'Prepočítané koeficientom množstva</t>
  </si>
  <si>
    <t>8</t>
  </si>
  <si>
    <t>612481121.S</t>
  </si>
  <si>
    <t>Potiahnutie vnútorných stien sklotextilnou mriežkou s vložením bez lepidla</t>
  </si>
  <si>
    <t>-2052195857</t>
  </si>
  <si>
    <t>9</t>
  </si>
  <si>
    <t>622473255.S</t>
  </si>
  <si>
    <t>Hydrofóbny impregnačný náter betónových konštrukcií, siloxanový</t>
  </si>
  <si>
    <t>154364857</t>
  </si>
  <si>
    <t>stropy*0,20"predpoklad 20% z plochy</t>
  </si>
  <si>
    <t>10</t>
  </si>
  <si>
    <t>632451605.S</t>
  </si>
  <si>
    <t>Ochranný antikorózny náter na báze cementu s PP vláknami na výstuž</t>
  </si>
  <si>
    <t>-354129540</t>
  </si>
  <si>
    <t>11</t>
  </si>
  <si>
    <t>632451662.S</t>
  </si>
  <si>
    <t>Sanácia betónovej konštrukcie hrubou opravnou (reprofilačnou) maltou na betón hr. 50 mm</t>
  </si>
  <si>
    <t>-1055858661</t>
  </si>
  <si>
    <t>Ostatné konštrukcie a práce-búranie</t>
  </si>
  <si>
    <t>12</t>
  </si>
  <si>
    <t>938902032.S</t>
  </si>
  <si>
    <t xml:space="preserve">Otryskanie degradovaného betónu vodou do 50 mm,  -0,05500t</t>
  </si>
  <si>
    <t>1838851275</t>
  </si>
  <si>
    <t>stropy*0,2"predpoklad 20% z plochy</t>
  </si>
  <si>
    <t>13</t>
  </si>
  <si>
    <t>941955002.S</t>
  </si>
  <si>
    <t>Lešenie ľahké pracovné pomocné s výškou lešeňovej podlahy nad 1,20 do 1,90 m</t>
  </si>
  <si>
    <t>1331826004</t>
  </si>
  <si>
    <t>14</t>
  </si>
  <si>
    <t>952901111.S</t>
  </si>
  <si>
    <t>Vyčistenie budov pri výške podlaží do 4 m</t>
  </si>
  <si>
    <t>-611894264</t>
  </si>
  <si>
    <t>15</t>
  </si>
  <si>
    <t>978011191.S</t>
  </si>
  <si>
    <t xml:space="preserve">Otlčenie omietok stropov vnútorných vápenných alebo vápennocementových v rozsahu do 100 %,  -0,05000t</t>
  </si>
  <si>
    <t>608279810</t>
  </si>
  <si>
    <t>47,01"0.01</t>
  </si>
  <si>
    <t>78,10"0.02</t>
  </si>
  <si>
    <t>13,42"0.03</t>
  </si>
  <si>
    <t>8,69"0.04</t>
  </si>
  <si>
    <t>26,66"0.05</t>
  </si>
  <si>
    <t>11,76"0.06</t>
  </si>
  <si>
    <t>67,11"0.07</t>
  </si>
  <si>
    <t>Súčet</t>
  </si>
  <si>
    <t>16</t>
  </si>
  <si>
    <t>978013191.S</t>
  </si>
  <si>
    <t xml:space="preserve">Otlčenie omietok stien vnútorných vápenných alebo vápennocementových v rozsahu do 100 %,  -0,04600t</t>
  </si>
  <si>
    <t>1006997217</t>
  </si>
  <si>
    <t>P</t>
  </si>
  <si>
    <t>Poznámka k položke:_x000d_
UVAŽOVANÁ VÝŠKA 3,0 m - JE POTREBNÉ UPRESNIŤ NA STAVBE</t>
  </si>
  <si>
    <t>3,0*(18,44+2,99+0,25)*2-(0,75*2,02*3+0,7*2,02+1,0*2,02*2)"0.01</t>
  </si>
  <si>
    <t>3,0*(13,39+5,84+0,15*2)*2-(1,0*2,02*2)"0.02</t>
  </si>
  <si>
    <t>3,0*(2,29+5,84)*2-0,75*2,02"0.03</t>
  </si>
  <si>
    <t>3,0*(5,80+1,49)*2-0,75*2,0"0.04</t>
  </si>
  <si>
    <t>3,0*(8,89+2,99)*2-0,75*2,02*2"0.05</t>
  </si>
  <si>
    <t>3,0*(7,84+1,49)*2-0,75*2,02"0.06</t>
  </si>
  <si>
    <t>3,0*(11,5+5,84)*2"0.07</t>
  </si>
  <si>
    <t>17</t>
  </si>
  <si>
    <t>979011111.S</t>
  </si>
  <si>
    <t>Zvislá doprava sutiny a vybúraných hmôt za prvé podlažie nad alebo pod základným podlažím</t>
  </si>
  <si>
    <t>t</t>
  </si>
  <si>
    <t>1106361255</t>
  </si>
  <si>
    <t>18</t>
  </si>
  <si>
    <t>979081111.S</t>
  </si>
  <si>
    <t>Odvoz sutiny a vybúraných hmôt na skládku do 1 km</t>
  </si>
  <si>
    <t>-1174306768</t>
  </si>
  <si>
    <t>19</t>
  </si>
  <si>
    <t>979081121.S</t>
  </si>
  <si>
    <t>Odvoz sutiny a vybúraných hmôt na skládku za každý ďalší 1 km</t>
  </si>
  <si>
    <t>746895835</t>
  </si>
  <si>
    <t>40,694*29 'Prepočítané koeficientom množstva</t>
  </si>
  <si>
    <t>979082111.S</t>
  </si>
  <si>
    <t>Vnútrostavenisková doprava sutiny a vybúraných hmôt do 10 m</t>
  </si>
  <si>
    <t>-408347321</t>
  </si>
  <si>
    <t>21</t>
  </si>
  <si>
    <t>979082121.S</t>
  </si>
  <si>
    <t>Vnútrostavenisková doprava sutiny a vybúraných hmôt za každých ďalších 5 m</t>
  </si>
  <si>
    <t>-599019834</t>
  </si>
  <si>
    <t>40,694*8 'Prepočítané koeficientom množstva</t>
  </si>
  <si>
    <t>22</t>
  </si>
  <si>
    <t>979089012.S</t>
  </si>
  <si>
    <t>Poplatok za skladovanie - betón, tehly, dlaždice (17 01) ostatné</t>
  </si>
  <si>
    <t>1402791145</t>
  </si>
  <si>
    <t>99</t>
  </si>
  <si>
    <t>Presun hmôt HSV</t>
  </si>
  <si>
    <t>23</t>
  </si>
  <si>
    <t>999281111.S</t>
  </si>
  <si>
    <t>Presun hmôt pre opravy a údržbu objektov vrátane vonkajších plášťov výšky do 25 m</t>
  </si>
  <si>
    <t>-784184994</t>
  </si>
  <si>
    <t>PSV</t>
  </si>
  <si>
    <t>Práce a dodávky PSV</t>
  </si>
  <si>
    <t>784</t>
  </si>
  <si>
    <t>Maľby</t>
  </si>
  <si>
    <t>24</t>
  </si>
  <si>
    <t>784410120.S</t>
  </si>
  <si>
    <t>Penetrovanie jednonásobné hrubozrnných,savých podkladov výšky do 3,80 m</t>
  </si>
  <si>
    <t>-1036288858</t>
  </si>
  <si>
    <t>25</t>
  </si>
  <si>
    <t>784418011.r</t>
  </si>
  <si>
    <t>Zakrývanie otvorov, podláh a zariadení</t>
  </si>
  <si>
    <t>kpl</t>
  </si>
  <si>
    <t>-1590219539</t>
  </si>
  <si>
    <t>26</t>
  </si>
  <si>
    <t>784430011.S</t>
  </si>
  <si>
    <t>Maľby akrylátové základné dvojnásobné, ručne nanášané na hrubozrnný podklad výšky do 3,80 m</t>
  </si>
  <si>
    <t>400755738</t>
  </si>
  <si>
    <t>HZS</t>
  </si>
  <si>
    <t>Hodinové zúčtovacie sadzby</t>
  </si>
  <si>
    <t>27</t>
  </si>
  <si>
    <t>HZS000213.S</t>
  </si>
  <si>
    <t>Stavebno montážne práce náročné ucelené - odborné, tvorivé remeselné (Tr. 3) v rozsahu viac ako 4 a menej ako 8 hodín</t>
  </si>
  <si>
    <t>hod</t>
  </si>
  <si>
    <t>512</t>
  </si>
  <si>
    <t>1694921525</t>
  </si>
  <si>
    <t>1304*0,05 'Prepočítané koeficientom množstva</t>
  </si>
  <si>
    <t>28</t>
  </si>
  <si>
    <t>M</t>
  </si>
  <si>
    <t>999000000100.S.r</t>
  </si>
  <si>
    <t>Ostatný materiál</t>
  </si>
  <si>
    <t>eur</t>
  </si>
  <si>
    <t>-1003990717</t>
  </si>
  <si>
    <t>Investičné náklady neobsiahnuté v cenách</t>
  </si>
  <si>
    <t>29</t>
  </si>
  <si>
    <t>000700011.S.r</t>
  </si>
  <si>
    <t>Dopravné náklady - mimostavenisková doprava objektivizácia dopravných nákladov materiálov</t>
  </si>
  <si>
    <t>%</t>
  </si>
  <si>
    <t>1024</t>
  </si>
  <si>
    <t>376349250</t>
  </si>
  <si>
    <t>30</t>
  </si>
  <si>
    <t>000700051.S.r</t>
  </si>
  <si>
    <t>Dopravné náklady - mimoriadne sťažený vnútrostaveniskový presun bez rozlíšenia</t>
  </si>
  <si>
    <t>1922772218</t>
  </si>
  <si>
    <t>VP</t>
  </si>
  <si>
    <t xml:space="preserve">  Práce naviac</t>
  </si>
  <si>
    <t>PN</t>
  </si>
  <si>
    <t>B2</t>
  </si>
  <si>
    <t>5,3</t>
  </si>
  <si>
    <t>PB3</t>
  </si>
  <si>
    <t>19,15</t>
  </si>
  <si>
    <t>S1</t>
  </si>
  <si>
    <t>250,87</t>
  </si>
  <si>
    <t>S1b</t>
  </si>
  <si>
    <t>46,68</t>
  </si>
  <si>
    <t>S1s</t>
  </si>
  <si>
    <t>109,83</t>
  </si>
  <si>
    <t>W2a</t>
  </si>
  <si>
    <t>33,295</t>
  </si>
  <si>
    <t>01-02 - Prízemie</t>
  </si>
  <si>
    <t xml:space="preserve">    1 - Zemné práce</t>
  </si>
  <si>
    <t xml:space="preserve">    5 - Komunikácie</t>
  </si>
  <si>
    <t xml:space="preserve">    711 - Izolácie proti vode a vlhkosti</t>
  </si>
  <si>
    <t xml:space="preserve">    772 - Podlahy z prírodného a konglomerovaného kameňa</t>
  </si>
  <si>
    <t xml:space="preserve">    782 - Obklady z prírodného a konglomerovaného kameňa</t>
  </si>
  <si>
    <t>Zemné práce</t>
  </si>
  <si>
    <t>113106611.S</t>
  </si>
  <si>
    <t xml:space="preserve">Rozoberanie zámkovej dlažby všetkých druhov v ploche do 20 m2,  -0,2600 t</t>
  </si>
  <si>
    <t>1197685072</t>
  </si>
  <si>
    <t xml:space="preserve">Poznámka k položke:_x000d_
Pozn.-B3 </t>
  </si>
  <si>
    <t>Medzisúčet</t>
  </si>
  <si>
    <t>113107143.S</t>
  </si>
  <si>
    <t xml:space="preserve">Odstránenie krytu asfaltového v ploche do 200 m2, hr. nad 100 do 150 mm,  -0,31600t</t>
  </si>
  <si>
    <t>-89435652</t>
  </si>
  <si>
    <t>Poznámka k položke:_x000d_
B2</t>
  </si>
  <si>
    <t>5,30</t>
  </si>
  <si>
    <t>113307123.S</t>
  </si>
  <si>
    <t xml:space="preserve">Odstránenie podkladu v ploche do 200 m2 z kameniva hrubého drveného, hr.200 do 300 mm,  -0,40000t</t>
  </si>
  <si>
    <t>-390542522</t>
  </si>
  <si>
    <t>Komunikácie</t>
  </si>
  <si>
    <t>564871111.S</t>
  </si>
  <si>
    <t>Podklad zo štrkodrviny s rozprestretím a zhutnením, po zhutnení hr. 250 mm</t>
  </si>
  <si>
    <t>671421197</t>
  </si>
  <si>
    <t>566902161.S</t>
  </si>
  <si>
    <t>Vyspravenie podkladu po prekopoch inžinierskych sietí plochy do 15 m2 podkladovým betónom PB I tr. C 20/25 hr. 100 mm</t>
  </si>
  <si>
    <t>-2081079258</t>
  </si>
  <si>
    <t>572953111.S</t>
  </si>
  <si>
    <t>Vyspravenie krytu vozovky po prekopoch inžinierskych sietí do 15 m2 asfaltovým betónom AC hr. od 30 do 50 mm</t>
  </si>
  <si>
    <t>1319306055</t>
  </si>
  <si>
    <t>Poznámka k položke:_x000d_
Pozn.5</t>
  </si>
  <si>
    <t>596911141.S</t>
  </si>
  <si>
    <t>Kladenie betónovej zámkovej dlažby komunikácií pre peších hr. 60 mm pre peších do 50 m2 so zriadením lôžka z kameniva hr. 30 mm</t>
  </si>
  <si>
    <t>1421447727</t>
  </si>
  <si>
    <t xml:space="preserve">Poznámka k položke:_x000d_
Pozn.3 </t>
  </si>
  <si>
    <t>622473257.S</t>
  </si>
  <si>
    <t>Čistiaci prostriedok na fasády, saponát bez fosfátov</t>
  </si>
  <si>
    <t>-895058618</t>
  </si>
  <si>
    <t>Poznámka k položke:_x000d_
Pozn.4</t>
  </si>
  <si>
    <t>631312711.S</t>
  </si>
  <si>
    <t>Mazanina z betónu prostého (m3) tr. C 25/30 hr.nad 50 do 80 mm</t>
  </si>
  <si>
    <t>m3</t>
  </si>
  <si>
    <t>-744545065</t>
  </si>
  <si>
    <t>S1*0,05</t>
  </si>
  <si>
    <t>632001051.S</t>
  </si>
  <si>
    <t>Zhotovenie jednonásobného penetračného náteru pre potery a stierky</t>
  </si>
  <si>
    <t>1432879048</t>
  </si>
  <si>
    <t>S1+S1b+S1s*(0,3+0,135)</t>
  </si>
  <si>
    <t>585520008700.S</t>
  </si>
  <si>
    <t>Penetračný náter na nasiakavé podklady pod potery, samonivelizačné hmoty a stavebné lepidlá</t>
  </si>
  <si>
    <t>kg</t>
  </si>
  <si>
    <t>-1031098847</t>
  </si>
  <si>
    <t>632452613.S</t>
  </si>
  <si>
    <t>Cementová samonivelizačná stierka, pevnosti v tlaku 20 MPa, hr. 5 mm</t>
  </si>
  <si>
    <t>-827569804</t>
  </si>
  <si>
    <t>S1+S1b+S1s*0,3</t>
  </si>
  <si>
    <t>919735115.S</t>
  </si>
  <si>
    <t>Rezanie existujúceho asfaltového krytu alebo podkladu hĺbky nad 200 do 250 mm</t>
  </si>
  <si>
    <t>-986071885</t>
  </si>
  <si>
    <t>18,9</t>
  </si>
  <si>
    <t>938902071.S</t>
  </si>
  <si>
    <t>Očistenie povrchu betónových konštrukcií tlakovou vodou</t>
  </si>
  <si>
    <t>1448647646</t>
  </si>
  <si>
    <t>965042141.S</t>
  </si>
  <si>
    <t>Búranie podkladov pod dlažby, liatych dlažieb a mazanín,betón alebo liaty asfalt hr.do 100 mm, plochy nad 4 m2 -2,20000t</t>
  </si>
  <si>
    <t>-1618717701</t>
  </si>
  <si>
    <t>Poznámka k položke:_x000d_
B1</t>
  </si>
  <si>
    <t>965081812.S</t>
  </si>
  <si>
    <t xml:space="preserve">Búranie dlažieb, z kamen., cement., terazzových, čadičových alebo keramických, hr. nad 10 mm,  -0,06500t</t>
  </si>
  <si>
    <t>-1702228051</t>
  </si>
  <si>
    <t>Poznámka k položke:_x000d_
Pozn.-B1</t>
  </si>
  <si>
    <t>(16,43+15,83+15,72+15,62+15,52+15,41+15,30)</t>
  </si>
  <si>
    <t>S1s*(0,3+0,135)</t>
  </si>
  <si>
    <t>-S1s</t>
  </si>
  <si>
    <t>978059631.S</t>
  </si>
  <si>
    <t xml:space="preserve">Odsekanie a odobratie obkladov stien z obkladačiek vonkajších vrátane podkladovej omietky nad 2 m2,  -0,08900t</t>
  </si>
  <si>
    <t>232189932</t>
  </si>
  <si>
    <t>Poznámka k položke:_x000d_
Pozn.-B2</t>
  </si>
  <si>
    <t>1,0*(19,05+4,99)+0,5*(5,65+5,65+7,21)</t>
  </si>
  <si>
    <t>97880000.r</t>
  </si>
  <si>
    <t>Príplatok za šetrné búranie</t>
  </si>
  <si>
    <t>-1830466744</t>
  </si>
  <si>
    <t>(S1s*(0,3+0,135))</t>
  </si>
  <si>
    <t>978900000.r</t>
  </si>
  <si>
    <t>Očistenie dlažby a obkladu</t>
  </si>
  <si>
    <t>-1540643563</t>
  </si>
  <si>
    <t>Poznámka k položke:_x000d_
Predpoklad 80% nepoškodeného</t>
  </si>
  <si>
    <t>"(S1+S1b+S1s*(0,3+0,135))*0,8</t>
  </si>
  <si>
    <t>(S1s*(0,3+0,135))*0,8</t>
  </si>
  <si>
    <t>W2a*0,8</t>
  </si>
  <si>
    <t>1734845107</t>
  </si>
  <si>
    <t>67,32*0,5 'Prepočítané koeficientom množstva</t>
  </si>
  <si>
    <t>-1816623035</t>
  </si>
  <si>
    <t>67,32*14,5 'Prepočítané koeficientom množstva</t>
  </si>
  <si>
    <t>1107402414</t>
  </si>
  <si>
    <t>1902625597</t>
  </si>
  <si>
    <t>67,32*8 'Prepočítané koeficientom množstva</t>
  </si>
  <si>
    <t>-1709874609</t>
  </si>
  <si>
    <t>1714025375</t>
  </si>
  <si>
    <t>711</t>
  </si>
  <si>
    <t>Izolácie proti vode a vlhkosti</t>
  </si>
  <si>
    <t>711210200.S</t>
  </si>
  <si>
    <t>Zhotovenie dvojnásobnej izol. stierky balkónov a terás na ploche vodorovnej</t>
  </si>
  <si>
    <t>1615352379</t>
  </si>
  <si>
    <t>245650000400.S</t>
  </si>
  <si>
    <t>Stierka hydroizolačná na báze cementu, 1-zložková, pružná</t>
  </si>
  <si>
    <t>32</t>
  </si>
  <si>
    <t>-1491690988</t>
  </si>
  <si>
    <t>711210210.S</t>
  </si>
  <si>
    <t>Zhotovenie dvojnásobnej izol. stierky balkónov a terás na ploche zvislej</t>
  </si>
  <si>
    <t>-393439479</t>
  </si>
  <si>
    <t>0,3*(19,05+4,99)+0,3*(5,65+5,65+7,21)</t>
  </si>
  <si>
    <t>557118106</t>
  </si>
  <si>
    <t>247710007700.S</t>
  </si>
  <si>
    <t>Pás tesniaci š. 120 mm, na utesnenie rohových a spojovacích škár pri aplikácii hydroizolácií</t>
  </si>
  <si>
    <t>1710922548</t>
  </si>
  <si>
    <t>(19,05+4,99)+(5,65+5,65+7,21)</t>
  </si>
  <si>
    <t>31</t>
  </si>
  <si>
    <t>998711201.S</t>
  </si>
  <si>
    <t>Presun hmôt pre izoláciu proti vode v objektoch výšky do 6 m</t>
  </si>
  <si>
    <t>-220036581</t>
  </si>
  <si>
    <t>772</t>
  </si>
  <si>
    <t>Podlahy z prírodného a konglomerovaného kameňa</t>
  </si>
  <si>
    <t>772211302.S</t>
  </si>
  <si>
    <t>Montáž obkladu schodiskových stupňov doskami z pravideľných tvarov hr. 30 mm</t>
  </si>
  <si>
    <t>-1583295430</t>
  </si>
  <si>
    <t>33</t>
  </si>
  <si>
    <t>772211413.S</t>
  </si>
  <si>
    <t>Montáž obkladu podstupnice kamennými doskami v.do 200 mm, hr. do 30 mm</t>
  </si>
  <si>
    <t>1318066459</t>
  </si>
  <si>
    <t>34</t>
  </si>
  <si>
    <t>583840011000.S.r</t>
  </si>
  <si>
    <t>Žulová dlažba</t>
  </si>
  <si>
    <t>-1259805294</t>
  </si>
  <si>
    <t>Poznámka k položke:_x000d_
Predpoklad 20% treba doplniť</t>
  </si>
  <si>
    <t>109,83*0,1 'Prepočítané koeficientom množstva</t>
  </si>
  <si>
    <t>35</t>
  </si>
  <si>
    <t>772501140.S</t>
  </si>
  <si>
    <t>Kladenie dlažby z kameňa z pravouhlých dosiek alebo dlaždíc hr. do 30 mm</t>
  </si>
  <si>
    <t>1011524395</t>
  </si>
  <si>
    <t>S1+S1b</t>
  </si>
  <si>
    <t>36</t>
  </si>
  <si>
    <t>1598074647</t>
  </si>
  <si>
    <t>297,55*1,05 'Prepočítané koeficientom množstva</t>
  </si>
  <si>
    <t>37</t>
  </si>
  <si>
    <t>998772201.S</t>
  </si>
  <si>
    <t>Presun hmôt pre kamennú dlažbu v objektoch výšky do 6 m</t>
  </si>
  <si>
    <t>763854429</t>
  </si>
  <si>
    <t>782</t>
  </si>
  <si>
    <t>Obklady z prírodného a konglomerovaného kameňa</t>
  </si>
  <si>
    <t>38</t>
  </si>
  <si>
    <t>782131140.S</t>
  </si>
  <si>
    <t>Montáž obkladov stien pravouhl. doskami z mäkkých kameňov s lícom rovným, hr. do 50 mm</t>
  </si>
  <si>
    <t>659982799</t>
  </si>
  <si>
    <t>39</t>
  </si>
  <si>
    <t>583840012000.S.r</t>
  </si>
  <si>
    <t>Žulový obklad</t>
  </si>
  <si>
    <t>1270056993</t>
  </si>
  <si>
    <t>33,295*0,2 'Prepočítané koeficientom množstva</t>
  </si>
  <si>
    <t>40</t>
  </si>
  <si>
    <t>998782201.S</t>
  </si>
  <si>
    <t>Presun hmôt pre kamenné obklady v objektoch výšky do 6 m</t>
  </si>
  <si>
    <t>1164726967</t>
  </si>
  <si>
    <t>41</t>
  </si>
  <si>
    <t>-1968592248</t>
  </si>
  <si>
    <t>1264*0,05 'Prepočítané koeficientom množstva</t>
  </si>
  <si>
    <t>42</t>
  </si>
  <si>
    <t>1667401053</t>
  </si>
  <si>
    <t>43</t>
  </si>
  <si>
    <t>-382597545</t>
  </si>
  <si>
    <t>01-03 - VRN</t>
  </si>
  <si>
    <t>000600013.S</t>
  </si>
  <si>
    <t>Zariadenie staveniska - prevádzkové sklady</t>
  </si>
  <si>
    <t>-1790521995</t>
  </si>
  <si>
    <t>000600021.S</t>
  </si>
  <si>
    <t>Zariadenie staveniska - prevádzkové oplotenie staveniska</t>
  </si>
  <si>
    <t>-569277500</t>
  </si>
  <si>
    <t>000600024.S</t>
  </si>
  <si>
    <t>Zariadenie staveniska - prevádzkové dopravné značenie po stavenisku</t>
  </si>
  <si>
    <t>1141082214</t>
  </si>
  <si>
    <t>000800011.S</t>
  </si>
  <si>
    <t>Vplyv pracovného prostredia - prevádzka investora a vplyv prostredia rušenie dopravy</t>
  </si>
  <si>
    <t>434073536</t>
  </si>
  <si>
    <t>Poznámka k položke:_x000d_
Záber verejného priestranstva</t>
  </si>
  <si>
    <t>ZOZNAM FIGÚR</t>
  </si>
  <si>
    <t>Výmera</t>
  </si>
  <si>
    <t xml:space="preserve"> 01/ 01-01</t>
  </si>
  <si>
    <t>Použitie figúry:</t>
  </si>
  <si>
    <t xml:space="preserve"> 01/ 01-02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</si>
</sst>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8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9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9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164" fontId="20" fillId="0" borderId="0" xfId="0" applyNumberFormat="1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20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2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3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5" fillId="0" borderId="14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5" fillId="0" borderId="14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6" fillId="4" borderId="6" xfId="0" applyFont="1" applyFill="1" applyBorder="1" applyAlignment="1" applyProtection="1">
      <alignment horizontal="center" vertical="center"/>
    </xf>
    <xf numFmtId="0" fontId="26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6" fillId="4" borderId="7" xfId="0" applyFont="1" applyFill="1" applyBorder="1" applyAlignment="1" applyProtection="1">
      <alignment horizontal="center" vertical="center"/>
    </xf>
    <xf numFmtId="0" fontId="26" fillId="4" borderId="7" xfId="0" applyFont="1" applyFill="1" applyBorder="1" applyAlignment="1" applyProtection="1">
      <alignment horizontal="right" vertical="center"/>
    </xf>
    <xf numFmtId="0" fontId="26" fillId="4" borderId="8" xfId="0" applyFont="1" applyFill="1" applyBorder="1" applyAlignment="1" applyProtection="1">
      <alignment horizontal="left" vertical="center"/>
    </xf>
    <xf numFmtId="0" fontId="26" fillId="4" borderId="0" xfId="0" applyFont="1" applyFill="1" applyAlignment="1" applyProtection="1">
      <alignment horizontal="center" vertical="center"/>
    </xf>
    <xf numFmtId="0" fontId="27" fillId="0" borderId="16" xfId="0" applyFont="1" applyBorder="1" applyAlignment="1" applyProtection="1">
      <alignment horizontal="center" vertical="center" wrapText="1"/>
    </xf>
    <xf numFmtId="0" fontId="27" fillId="0" borderId="17" xfId="0" applyFont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4" fillId="0" borderId="14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vertical="center"/>
    </xf>
    <xf numFmtId="4" fontId="31" fillId="0" borderId="0" xfId="0" applyNumberFormat="1" applyFont="1" applyAlignment="1" applyProtection="1">
      <alignment horizontal="right" vertical="center"/>
    </xf>
    <xf numFmtId="4" fontId="3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2" fillId="0" borderId="14" xfId="0" applyNumberFormat="1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166" fontId="32" fillId="0" borderId="0" xfId="0" applyNumberFormat="1" applyFont="1" applyBorder="1" applyAlignment="1" applyProtection="1">
      <alignment vertical="center"/>
    </xf>
    <xf numFmtId="4" fontId="32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3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2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8" fillId="4" borderId="0" xfId="0" applyNumberFormat="1" applyFont="1" applyFill="1" applyAlignment="1" applyProtection="1">
      <alignment vertical="center"/>
    </xf>
    <xf numFmtId="0" fontId="3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6" fillId="4" borderId="0" xfId="0" applyFont="1" applyFill="1" applyAlignment="1" applyProtection="1">
      <alignment horizontal="left" vertical="center"/>
    </xf>
    <xf numFmtId="0" fontId="26" fillId="4" borderId="0" xfId="0" applyFont="1" applyFill="1" applyAlignment="1" applyProtection="1">
      <alignment horizontal="right" vertical="center"/>
    </xf>
    <xf numFmtId="0" fontId="3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4" fontId="37" fillId="0" borderId="0" xfId="0" applyNumberFormat="1" applyFont="1" applyAlignment="1" applyProtection="1">
      <alignment vertical="center"/>
    </xf>
    <xf numFmtId="0" fontId="27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6" fillId="4" borderId="16" xfId="0" applyFont="1" applyFill="1" applyBorder="1" applyAlignment="1" applyProtection="1">
      <alignment horizontal="center" vertical="center" wrapText="1"/>
    </xf>
    <xf numFmtId="0" fontId="26" fillId="4" borderId="17" xfId="0" applyFont="1" applyFill="1" applyBorder="1" applyAlignment="1" applyProtection="1">
      <alignment horizontal="center" vertical="center" wrapText="1"/>
    </xf>
    <xf numFmtId="0" fontId="26" fillId="4" borderId="18" xfId="0" applyFont="1" applyFill="1" applyBorder="1" applyAlignment="1" applyProtection="1">
      <alignment horizontal="center" vertical="center" wrapText="1"/>
    </xf>
    <xf numFmtId="0" fontId="26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8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8" fillId="0" borderId="12" xfId="0" applyNumberFormat="1" applyFont="1" applyBorder="1" applyAlignment="1" applyProtection="1"/>
    <xf numFmtId="166" fontId="38" fillId="0" borderId="13" xfId="0" applyNumberFormat="1" applyFont="1" applyBorder="1" applyAlignment="1" applyProtection="1"/>
    <xf numFmtId="4" fontId="3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6" fillId="0" borderId="23" xfId="0" applyFont="1" applyBorder="1" applyAlignment="1" applyProtection="1">
      <alignment horizontal="center" vertical="center"/>
    </xf>
    <xf numFmtId="49" fontId="26" fillId="0" borderId="23" xfId="0" applyNumberFormat="1" applyFont="1" applyBorder="1" applyAlignment="1" applyProtection="1">
      <alignment horizontal="left" vertical="center" wrapText="1"/>
    </xf>
    <xf numFmtId="0" fontId="26" fillId="0" borderId="23" xfId="0" applyFont="1" applyBorder="1" applyAlignment="1" applyProtection="1">
      <alignment horizontal="left" vertical="center" wrapText="1"/>
    </xf>
    <xf numFmtId="0" fontId="26" fillId="0" borderId="23" xfId="0" applyFont="1" applyBorder="1" applyAlignment="1" applyProtection="1">
      <alignment horizontal="center" vertical="center" wrapText="1"/>
    </xf>
    <xf numFmtId="167" fontId="26" fillId="0" borderId="23" xfId="0" applyNumberFormat="1" applyFont="1" applyBorder="1" applyAlignment="1" applyProtection="1">
      <alignment vertical="center"/>
    </xf>
    <xf numFmtId="4" fontId="26" fillId="2" borderId="23" xfId="0" applyNumberFormat="1" applyFont="1" applyFill="1" applyBorder="1" applyAlignment="1" applyProtection="1">
      <alignment vertical="center"/>
      <protection locked="0"/>
    </xf>
    <xf numFmtId="4" fontId="26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7" fillId="2" borderId="14" xfId="0" applyFont="1" applyFill="1" applyBorder="1" applyAlignment="1" applyProtection="1">
      <alignment horizontal="left" vertical="center"/>
      <protection locked="0"/>
    </xf>
    <xf numFmtId="0" fontId="27" fillId="0" borderId="0" xfId="0" applyFont="1" applyBorder="1" applyAlignment="1" applyProtection="1">
      <alignment horizontal="center" vertical="center"/>
    </xf>
    <xf numFmtId="166" fontId="27" fillId="0" borderId="0" xfId="0" applyNumberFormat="1" applyFont="1" applyBorder="1" applyAlignment="1" applyProtection="1">
      <alignment vertical="center"/>
    </xf>
    <xf numFmtId="166" fontId="27" fillId="0" borderId="15" xfId="0" applyNumberFormat="1" applyFont="1" applyBorder="1" applyAlignment="1" applyProtection="1">
      <alignment vertical="center"/>
    </xf>
    <xf numFmtId="0" fontId="26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0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41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2" fillId="0" borderId="23" xfId="0" applyFont="1" applyBorder="1" applyAlignment="1" applyProtection="1">
      <alignment horizontal="center" vertical="center"/>
    </xf>
    <xf numFmtId="49" fontId="42" fillId="0" borderId="23" xfId="0" applyNumberFormat="1" applyFont="1" applyBorder="1" applyAlignment="1" applyProtection="1">
      <alignment horizontal="left" vertical="center" wrapText="1"/>
    </xf>
    <xf numFmtId="0" fontId="42" fillId="0" borderId="23" xfId="0" applyFont="1" applyBorder="1" applyAlignment="1" applyProtection="1">
      <alignment horizontal="left" vertical="center" wrapText="1"/>
    </xf>
    <xf numFmtId="0" fontId="42" fillId="0" borderId="23" xfId="0" applyFont="1" applyBorder="1" applyAlignment="1" applyProtection="1">
      <alignment horizontal="center" vertical="center" wrapText="1"/>
    </xf>
    <xf numFmtId="167" fontId="42" fillId="0" borderId="23" xfId="0" applyNumberFormat="1" applyFont="1" applyBorder="1" applyAlignment="1" applyProtection="1">
      <alignment vertical="center"/>
    </xf>
    <xf numFmtId="4" fontId="42" fillId="2" borderId="23" xfId="0" applyNumberFormat="1" applyFont="1" applyFill="1" applyBorder="1" applyAlignment="1" applyProtection="1">
      <alignment vertical="center"/>
      <protection locked="0"/>
    </xf>
    <xf numFmtId="4" fontId="42" fillId="0" borderId="23" xfId="0" applyNumberFormat="1" applyFont="1" applyBorder="1" applyAlignment="1" applyProtection="1">
      <alignment vertical="center"/>
    </xf>
    <xf numFmtId="0" fontId="43" fillId="0" borderId="23" xfId="0" applyFont="1" applyBorder="1" applyAlignment="1" applyProtection="1">
      <alignment vertical="center"/>
    </xf>
    <xf numFmtId="0" fontId="43" fillId="0" borderId="3" xfId="0" applyFont="1" applyBorder="1" applyAlignment="1">
      <alignment vertical="center"/>
    </xf>
    <xf numFmtId="0" fontId="42" fillId="2" borderId="14" xfId="0" applyFont="1" applyFill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center" vertical="center"/>
    </xf>
    <xf numFmtId="167" fontId="26" fillId="2" borderId="23" xfId="0" applyNumberFormat="1" applyFont="1" applyFill="1" applyBorder="1" applyAlignment="1" applyProtection="1">
      <alignment vertical="center"/>
      <protection locked="0"/>
    </xf>
    <xf numFmtId="0" fontId="0" fillId="2" borderId="23" xfId="0" applyFont="1" applyFill="1" applyBorder="1" applyAlignment="1" applyProtection="1">
      <alignment horizontal="center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/>
      <protection locked="0"/>
    </xf>
    <xf numFmtId="167" fontId="0" fillId="2" borderId="23" xfId="0" applyNumberFormat="1" applyFont="1" applyFill="1" applyBorder="1" applyAlignment="1" applyProtection="1">
      <alignment vertical="center"/>
      <protection locked="0"/>
    </xf>
    <xf numFmtId="4" fontId="0" fillId="2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 applyProtection="1">
      <alignment vertical="center"/>
    </xf>
    <xf numFmtId="0" fontId="25" fillId="2" borderId="23" xfId="0" applyFont="1" applyFill="1" applyBorder="1" applyAlignment="1" applyProtection="1">
      <alignment horizontal="left" vertical="center"/>
      <protection locked="0"/>
    </xf>
    <xf numFmtId="0" fontId="25" fillId="2" borderId="23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4" fillId="0" borderId="16" xfId="0" applyFont="1" applyBorder="1" applyAlignment="1">
      <alignment horizontal="left" vertical="center" wrapText="1"/>
    </xf>
    <xf numFmtId="0" fontId="44" fillId="0" borderId="23" xfId="0" applyFont="1" applyBorder="1" applyAlignment="1">
      <alignment horizontal="left" vertical="center" wrapText="1"/>
    </xf>
    <xf numFmtId="0" fontId="44" fillId="0" borderId="23" xfId="0" applyFont="1" applyBorder="1" applyAlignment="1">
      <alignment horizontal="left" vertical="center"/>
    </xf>
    <xf numFmtId="167" fontId="44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9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11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18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21</v>
      </c>
      <c r="AL8" s="23"/>
      <c r="AM8" s="23"/>
      <c r="AN8" s="34" t="s">
        <v>22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24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24</v>
      </c>
      <c r="AL16" s="23"/>
      <c r="AM16" s="23"/>
      <c r="AN16" s="28" t="s">
        <v>30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32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33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1" customFormat="1" ht="14.4" customHeight="1">
      <c r="B26" s="22"/>
      <c r="C26" s="23"/>
      <c r="D26" s="39" t="s">
        <v>37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40">
        <f>ROUND(AG94,2)</f>
        <v>0</v>
      </c>
      <c r="AL26" s="23"/>
      <c r="AM26" s="23"/>
      <c r="AN26" s="23"/>
      <c r="AO26" s="23"/>
      <c r="AP26" s="23"/>
      <c r="AQ26" s="23"/>
      <c r="AR26" s="21"/>
      <c r="BE26" s="32"/>
    </row>
    <row r="27" s="1" customFormat="1" ht="14.4" customHeight="1">
      <c r="B27" s="22"/>
      <c r="C27" s="23"/>
      <c r="D27" s="39" t="s">
        <v>38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40">
        <f>ROUND(AG100, 2)</f>
        <v>0</v>
      </c>
      <c r="AL27" s="40"/>
      <c r="AM27" s="40"/>
      <c r="AN27" s="40"/>
      <c r="AO27" s="40"/>
      <c r="AP27" s="23"/>
      <c r="AQ27" s="23"/>
      <c r="AR27" s="21"/>
      <c r="BE27" s="32"/>
    </row>
    <row r="28" s="2" customFormat="1" ht="6.96" customHeigh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4"/>
      <c r="BE28" s="32"/>
    </row>
    <row r="29" s="2" customFormat="1" ht="25.92" customHeight="1">
      <c r="A29" s="41"/>
      <c r="B29" s="42"/>
      <c r="C29" s="43"/>
      <c r="D29" s="45" t="s">
        <v>39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7">
        <f>ROUND(AK26 + AK27, 2)</f>
        <v>0</v>
      </c>
      <c r="AL29" s="46"/>
      <c r="AM29" s="46"/>
      <c r="AN29" s="46"/>
      <c r="AO29" s="46"/>
      <c r="AP29" s="43"/>
      <c r="AQ29" s="43"/>
      <c r="AR29" s="44"/>
      <c r="BE29" s="32"/>
    </row>
    <row r="30" s="2" customFormat="1" ht="6.96" customHeight="1">
      <c r="A30" s="41"/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4"/>
      <c r="BE30" s="32"/>
    </row>
    <row r="31" s="2" customFormat="1">
      <c r="A31" s="41"/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8" t="s">
        <v>40</v>
      </c>
      <c r="M31" s="48"/>
      <c r="N31" s="48"/>
      <c r="O31" s="48"/>
      <c r="P31" s="48"/>
      <c r="Q31" s="43"/>
      <c r="R31" s="43"/>
      <c r="S31" s="43"/>
      <c r="T31" s="43"/>
      <c r="U31" s="43"/>
      <c r="V31" s="43"/>
      <c r="W31" s="48" t="s">
        <v>41</v>
      </c>
      <c r="X31" s="48"/>
      <c r="Y31" s="48"/>
      <c r="Z31" s="48"/>
      <c r="AA31" s="48"/>
      <c r="AB31" s="48"/>
      <c r="AC31" s="48"/>
      <c r="AD31" s="48"/>
      <c r="AE31" s="48"/>
      <c r="AF31" s="43"/>
      <c r="AG31" s="43"/>
      <c r="AH31" s="43"/>
      <c r="AI31" s="43"/>
      <c r="AJ31" s="43"/>
      <c r="AK31" s="48" t="s">
        <v>42</v>
      </c>
      <c r="AL31" s="48"/>
      <c r="AM31" s="48"/>
      <c r="AN31" s="48"/>
      <c r="AO31" s="48"/>
      <c r="AP31" s="43"/>
      <c r="AQ31" s="43"/>
      <c r="AR31" s="44"/>
      <c r="BE31" s="32"/>
    </row>
    <row r="32" s="3" customFormat="1" ht="14.4" customHeight="1">
      <c r="A32" s="3"/>
      <c r="B32" s="49"/>
      <c r="C32" s="50"/>
      <c r="D32" s="33" t="s">
        <v>43</v>
      </c>
      <c r="E32" s="50"/>
      <c r="F32" s="51" t="s">
        <v>44</v>
      </c>
      <c r="G32" s="50"/>
      <c r="H32" s="50"/>
      <c r="I32" s="50"/>
      <c r="J32" s="50"/>
      <c r="K32" s="50"/>
      <c r="L32" s="52">
        <v>0.20000000000000001</v>
      </c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>
        <f>ROUND(AZ94 + SUM(CD100:CD104), 2)</f>
        <v>0</v>
      </c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4">
        <f>ROUND(AV94 + SUM(BY100:BY104), 2)</f>
        <v>0</v>
      </c>
      <c r="AL32" s="53"/>
      <c r="AM32" s="53"/>
      <c r="AN32" s="53"/>
      <c r="AO32" s="53"/>
      <c r="AP32" s="53"/>
      <c r="AQ32" s="53"/>
      <c r="AR32" s="55"/>
      <c r="AS32" s="56"/>
      <c r="AT32" s="56"/>
      <c r="AU32" s="56"/>
      <c r="AV32" s="56"/>
      <c r="AW32" s="56"/>
      <c r="AX32" s="56"/>
      <c r="AY32" s="56"/>
      <c r="AZ32" s="56"/>
      <c r="BE32" s="57"/>
    </row>
    <row r="33" s="3" customFormat="1" ht="14.4" customHeight="1">
      <c r="A33" s="3"/>
      <c r="B33" s="49"/>
      <c r="C33" s="50"/>
      <c r="D33" s="50"/>
      <c r="E33" s="50"/>
      <c r="F33" s="51" t="s">
        <v>45</v>
      </c>
      <c r="G33" s="50"/>
      <c r="H33" s="50"/>
      <c r="I33" s="50"/>
      <c r="J33" s="50"/>
      <c r="K33" s="50"/>
      <c r="L33" s="52">
        <v>0.20000000000000001</v>
      </c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>
        <f>ROUND(BA94 + SUM(CE100:CE104), 2)</f>
        <v>0</v>
      </c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4">
        <f>ROUND(AW94 + SUM(BZ100:BZ104), 2)</f>
        <v>0</v>
      </c>
      <c r="AL33" s="53"/>
      <c r="AM33" s="53"/>
      <c r="AN33" s="53"/>
      <c r="AO33" s="53"/>
      <c r="AP33" s="53"/>
      <c r="AQ33" s="53"/>
      <c r="AR33" s="55"/>
      <c r="AS33" s="56"/>
      <c r="AT33" s="56"/>
      <c r="AU33" s="56"/>
      <c r="AV33" s="56"/>
      <c r="AW33" s="56"/>
      <c r="AX33" s="56"/>
      <c r="AY33" s="56"/>
      <c r="AZ33" s="56"/>
      <c r="BE33" s="57"/>
    </row>
    <row r="34" hidden="1" s="3" customFormat="1" ht="14.4" customHeight="1">
      <c r="A34" s="3"/>
      <c r="B34" s="49"/>
      <c r="C34" s="50"/>
      <c r="D34" s="50"/>
      <c r="E34" s="50"/>
      <c r="F34" s="33" t="s">
        <v>46</v>
      </c>
      <c r="G34" s="50"/>
      <c r="H34" s="50"/>
      <c r="I34" s="50"/>
      <c r="J34" s="50"/>
      <c r="K34" s="50"/>
      <c r="L34" s="58">
        <v>0.20000000000000001</v>
      </c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9">
        <f>ROUND(BB94 + SUM(CF100:CF104), 2)</f>
        <v>0</v>
      </c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9">
        <v>0</v>
      </c>
      <c r="AL34" s="50"/>
      <c r="AM34" s="50"/>
      <c r="AN34" s="50"/>
      <c r="AO34" s="50"/>
      <c r="AP34" s="50"/>
      <c r="AQ34" s="50"/>
      <c r="AR34" s="60"/>
      <c r="BE34" s="57"/>
    </row>
    <row r="35" hidden="1" s="3" customFormat="1" ht="14.4" customHeight="1">
      <c r="A35" s="3"/>
      <c r="B35" s="49"/>
      <c r="C35" s="50"/>
      <c r="D35" s="50"/>
      <c r="E35" s="50"/>
      <c r="F35" s="33" t="s">
        <v>47</v>
      </c>
      <c r="G35" s="50"/>
      <c r="H35" s="50"/>
      <c r="I35" s="50"/>
      <c r="J35" s="50"/>
      <c r="K35" s="50"/>
      <c r="L35" s="58">
        <v>0.20000000000000001</v>
      </c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9">
        <f>ROUND(BC94 + SUM(CG100:CG104), 2)</f>
        <v>0</v>
      </c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9">
        <v>0</v>
      </c>
      <c r="AL35" s="50"/>
      <c r="AM35" s="50"/>
      <c r="AN35" s="50"/>
      <c r="AO35" s="50"/>
      <c r="AP35" s="50"/>
      <c r="AQ35" s="50"/>
      <c r="AR35" s="60"/>
      <c r="BE35" s="3"/>
    </row>
    <row r="36" hidden="1" s="3" customFormat="1" ht="14.4" customHeight="1">
      <c r="A36" s="3"/>
      <c r="B36" s="49"/>
      <c r="C36" s="50"/>
      <c r="D36" s="50"/>
      <c r="E36" s="50"/>
      <c r="F36" s="51" t="s">
        <v>48</v>
      </c>
      <c r="G36" s="50"/>
      <c r="H36" s="50"/>
      <c r="I36" s="50"/>
      <c r="J36" s="50"/>
      <c r="K36" s="50"/>
      <c r="L36" s="52">
        <v>0</v>
      </c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>
        <f>ROUND(BD94 + SUM(CH100:CH104), 2)</f>
        <v>0</v>
      </c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4">
        <v>0</v>
      </c>
      <c r="AL36" s="53"/>
      <c r="AM36" s="53"/>
      <c r="AN36" s="53"/>
      <c r="AO36" s="53"/>
      <c r="AP36" s="53"/>
      <c r="AQ36" s="53"/>
      <c r="AR36" s="55"/>
      <c r="AS36" s="56"/>
      <c r="AT36" s="56"/>
      <c r="AU36" s="56"/>
      <c r="AV36" s="56"/>
      <c r="AW36" s="56"/>
      <c r="AX36" s="56"/>
      <c r="AY36" s="56"/>
      <c r="AZ36" s="56"/>
      <c r="BE36" s="3"/>
    </row>
    <row r="37" s="2" customFormat="1" ht="6.96" customHeight="1">
      <c r="A37" s="41"/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4"/>
      <c r="BE37" s="41"/>
    </row>
    <row r="38" s="2" customFormat="1" ht="25.92" customHeight="1">
      <c r="A38" s="41"/>
      <c r="B38" s="42"/>
      <c r="C38" s="61"/>
      <c r="D38" s="62" t="s">
        <v>49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4" t="s">
        <v>50</v>
      </c>
      <c r="U38" s="63"/>
      <c r="V38" s="63"/>
      <c r="W38" s="63"/>
      <c r="X38" s="65" t="s">
        <v>51</v>
      </c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6">
        <f>SUM(AK29:AK36)</f>
        <v>0</v>
      </c>
      <c r="AL38" s="63"/>
      <c r="AM38" s="63"/>
      <c r="AN38" s="63"/>
      <c r="AO38" s="67"/>
      <c r="AP38" s="61"/>
      <c r="AQ38" s="61"/>
      <c r="AR38" s="44"/>
      <c r="BE38" s="41"/>
    </row>
    <row r="39" s="2" customFormat="1" ht="6.96" customHeight="1">
      <c r="A39" s="41"/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4"/>
      <c r="BE39" s="41"/>
    </row>
    <row r="40" s="2" customFormat="1" ht="14.4" customHeight="1">
      <c r="A40" s="41"/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4"/>
      <c r="BE40" s="4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8"/>
      <c r="C49" s="69"/>
      <c r="D49" s="70" t="s">
        <v>52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0" t="s">
        <v>53</v>
      </c>
      <c r="AI49" s="71"/>
      <c r="AJ49" s="71"/>
      <c r="AK49" s="71"/>
      <c r="AL49" s="71"/>
      <c r="AM49" s="71"/>
      <c r="AN49" s="71"/>
      <c r="AO49" s="71"/>
      <c r="AP49" s="69"/>
      <c r="AQ49" s="69"/>
      <c r="AR49" s="72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41"/>
      <c r="B60" s="42"/>
      <c r="C60" s="43"/>
      <c r="D60" s="73" t="s">
        <v>54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73" t="s">
        <v>55</v>
      </c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73" t="s">
        <v>54</v>
      </c>
      <c r="AI60" s="46"/>
      <c r="AJ60" s="46"/>
      <c r="AK60" s="46"/>
      <c r="AL60" s="46"/>
      <c r="AM60" s="73" t="s">
        <v>55</v>
      </c>
      <c r="AN60" s="46"/>
      <c r="AO60" s="46"/>
      <c r="AP60" s="43"/>
      <c r="AQ60" s="43"/>
      <c r="AR60" s="44"/>
      <c r="BE60" s="41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41"/>
      <c r="B64" s="42"/>
      <c r="C64" s="43"/>
      <c r="D64" s="70" t="s">
        <v>56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0" t="s">
        <v>57</v>
      </c>
      <c r="AI64" s="74"/>
      <c r="AJ64" s="74"/>
      <c r="AK64" s="74"/>
      <c r="AL64" s="74"/>
      <c r="AM64" s="74"/>
      <c r="AN64" s="74"/>
      <c r="AO64" s="74"/>
      <c r="AP64" s="43"/>
      <c r="AQ64" s="43"/>
      <c r="AR64" s="44"/>
      <c r="BE64" s="41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41"/>
      <c r="B75" s="42"/>
      <c r="C75" s="43"/>
      <c r="D75" s="73" t="s">
        <v>54</v>
      </c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73" t="s">
        <v>55</v>
      </c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73" t="s">
        <v>54</v>
      </c>
      <c r="AI75" s="46"/>
      <c r="AJ75" s="46"/>
      <c r="AK75" s="46"/>
      <c r="AL75" s="46"/>
      <c r="AM75" s="73" t="s">
        <v>55</v>
      </c>
      <c r="AN75" s="46"/>
      <c r="AO75" s="46"/>
      <c r="AP75" s="43"/>
      <c r="AQ75" s="43"/>
      <c r="AR75" s="44"/>
      <c r="BE75" s="41"/>
    </row>
    <row r="76" s="2" customForma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4"/>
      <c r="BE76" s="41"/>
    </row>
    <row r="77" s="2" customFormat="1" ht="6.96" customHeight="1">
      <c r="A77" s="41"/>
      <c r="B77" s="75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44"/>
      <c r="BE77" s="41"/>
    </row>
    <row r="81" s="2" customFormat="1" ht="6.96" customHeight="1">
      <c r="A81" s="41"/>
      <c r="B81" s="77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44"/>
      <c r="BE81" s="41"/>
    </row>
    <row r="82" s="2" customFormat="1" ht="24.96" customHeight="1">
      <c r="A82" s="41"/>
      <c r="B82" s="42"/>
      <c r="C82" s="24" t="s">
        <v>58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4"/>
      <c r="B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4"/>
      <c r="BE83" s="41"/>
    </row>
    <row r="84" s="4" customFormat="1" ht="12" customHeight="1">
      <c r="A84" s="4"/>
      <c r="B84" s="79"/>
      <c r="C84" s="33" t="s">
        <v>12</v>
      </c>
      <c r="D84" s="80"/>
      <c r="E84" s="80"/>
      <c r="F84" s="80"/>
      <c r="G84" s="80"/>
      <c r="H84" s="80"/>
      <c r="I84" s="80"/>
      <c r="J84" s="80"/>
      <c r="K84" s="80"/>
      <c r="L84" s="80" t="str">
        <f>K5</f>
        <v>P_2202_01-01b</v>
      </c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1"/>
      <c r="BE84" s="4"/>
    </row>
    <row r="85" s="5" customFormat="1" ht="36.96" customHeight="1">
      <c r="A85" s="5"/>
      <c r="B85" s="82"/>
      <c r="C85" s="83" t="s">
        <v>15</v>
      </c>
      <c r="D85" s="84"/>
      <c r="E85" s="84"/>
      <c r="F85" s="84"/>
      <c r="G85" s="84"/>
      <c r="H85" s="84"/>
      <c r="I85" s="84"/>
      <c r="J85" s="84"/>
      <c r="K85" s="84"/>
      <c r="L85" s="85" t="str">
        <f>K6</f>
        <v>SANÁCIA POCHÔDZNEJ PLOCHY A HYDROIZOLÁCIA 1.PP</v>
      </c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6"/>
      <c r="BE85" s="5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4"/>
      <c r="BE86" s="41"/>
    </row>
    <row r="87" s="2" customFormat="1" ht="12" customHeight="1">
      <c r="A87" s="41"/>
      <c r="B87" s="42"/>
      <c r="C87" s="33" t="s">
        <v>19</v>
      </c>
      <c r="D87" s="43"/>
      <c r="E87" s="43"/>
      <c r="F87" s="43"/>
      <c r="G87" s="43"/>
      <c r="H87" s="43"/>
      <c r="I87" s="43"/>
      <c r="J87" s="43"/>
      <c r="K87" s="43"/>
      <c r="L87" s="87" t="str">
        <f>IF(K8="","",K8)</f>
        <v>Dobrovičova 12, 812 66 Bratislava</v>
      </c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33" t="s">
        <v>21</v>
      </c>
      <c r="AJ87" s="43"/>
      <c r="AK87" s="43"/>
      <c r="AL87" s="43"/>
      <c r="AM87" s="88" t="str">
        <f>IF(AN8= "","",AN8)</f>
        <v>7. 4. 2022</v>
      </c>
      <c r="AN87" s="88"/>
      <c r="AO87" s="43"/>
      <c r="AP87" s="43"/>
      <c r="AQ87" s="43"/>
      <c r="AR87" s="44"/>
      <c r="B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4"/>
      <c r="BE88" s="41"/>
    </row>
    <row r="89" s="2" customFormat="1" ht="15.15" customHeight="1">
      <c r="A89" s="41"/>
      <c r="B89" s="42"/>
      <c r="C89" s="33" t="s">
        <v>23</v>
      </c>
      <c r="D89" s="43"/>
      <c r="E89" s="43"/>
      <c r="F89" s="43"/>
      <c r="G89" s="43"/>
      <c r="H89" s="43"/>
      <c r="I89" s="43"/>
      <c r="J89" s="43"/>
      <c r="K89" s="43"/>
      <c r="L89" s="80" t="str">
        <f>IF(E11= "","",E11)</f>
        <v>Ministerstvo pôdohospodárstva a rozvoja vidieka SR</v>
      </c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33" t="s">
        <v>29</v>
      </c>
      <c r="AJ89" s="43"/>
      <c r="AK89" s="43"/>
      <c r="AL89" s="43"/>
      <c r="AM89" s="89" t="str">
        <f>IF(E17="","",E17)</f>
        <v>Portik spol. s r.o.</v>
      </c>
      <c r="AN89" s="80"/>
      <c r="AO89" s="80"/>
      <c r="AP89" s="80"/>
      <c r="AQ89" s="43"/>
      <c r="AR89" s="44"/>
      <c r="AS89" s="90" t="s">
        <v>59</v>
      </c>
      <c r="AT89" s="91"/>
      <c r="AU89" s="92"/>
      <c r="AV89" s="92"/>
      <c r="AW89" s="92"/>
      <c r="AX89" s="92"/>
      <c r="AY89" s="92"/>
      <c r="AZ89" s="92"/>
      <c r="BA89" s="92"/>
      <c r="BB89" s="92"/>
      <c r="BC89" s="92"/>
      <c r="BD89" s="93"/>
      <c r="BE89" s="41"/>
    </row>
    <row r="90" s="2" customFormat="1" ht="15.15" customHeight="1">
      <c r="A90" s="41"/>
      <c r="B90" s="42"/>
      <c r="C90" s="33" t="s">
        <v>27</v>
      </c>
      <c r="D90" s="43"/>
      <c r="E90" s="43"/>
      <c r="F90" s="43"/>
      <c r="G90" s="43"/>
      <c r="H90" s="43"/>
      <c r="I90" s="43"/>
      <c r="J90" s="43"/>
      <c r="K90" s="43"/>
      <c r="L90" s="80" t="str">
        <f>IF(E14= "Vyplň údaj","",E14)</f>
        <v/>
      </c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33" t="s">
        <v>34</v>
      </c>
      <c r="AJ90" s="43"/>
      <c r="AK90" s="43"/>
      <c r="AL90" s="43"/>
      <c r="AM90" s="89" t="str">
        <f>IF(E20="","",E20)</f>
        <v>Kovács</v>
      </c>
      <c r="AN90" s="80"/>
      <c r="AO90" s="80"/>
      <c r="AP90" s="80"/>
      <c r="AQ90" s="43"/>
      <c r="AR90" s="44"/>
      <c r="AS90" s="94"/>
      <c r="AT90" s="95"/>
      <c r="AU90" s="96"/>
      <c r="AV90" s="96"/>
      <c r="AW90" s="96"/>
      <c r="AX90" s="96"/>
      <c r="AY90" s="96"/>
      <c r="AZ90" s="96"/>
      <c r="BA90" s="96"/>
      <c r="BB90" s="96"/>
      <c r="BC90" s="96"/>
      <c r="BD90" s="97"/>
      <c r="BE90" s="41"/>
    </row>
    <row r="91" s="2" customFormat="1" ht="10.8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4"/>
      <c r="AS91" s="98"/>
      <c r="AT91" s="99"/>
      <c r="AU91" s="100"/>
      <c r="AV91" s="100"/>
      <c r="AW91" s="100"/>
      <c r="AX91" s="100"/>
      <c r="AY91" s="100"/>
      <c r="AZ91" s="100"/>
      <c r="BA91" s="100"/>
      <c r="BB91" s="100"/>
      <c r="BC91" s="100"/>
      <c r="BD91" s="101"/>
      <c r="BE91" s="41"/>
    </row>
    <row r="92" s="2" customFormat="1" ht="29.28" customHeight="1">
      <c r="A92" s="41"/>
      <c r="B92" s="42"/>
      <c r="C92" s="102" t="s">
        <v>60</v>
      </c>
      <c r="D92" s="103"/>
      <c r="E92" s="103"/>
      <c r="F92" s="103"/>
      <c r="G92" s="103"/>
      <c r="H92" s="104"/>
      <c r="I92" s="105" t="s">
        <v>61</v>
      </c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6" t="s">
        <v>62</v>
      </c>
      <c r="AH92" s="103"/>
      <c r="AI92" s="103"/>
      <c r="AJ92" s="103"/>
      <c r="AK92" s="103"/>
      <c r="AL92" s="103"/>
      <c r="AM92" s="103"/>
      <c r="AN92" s="105" t="s">
        <v>63</v>
      </c>
      <c r="AO92" s="103"/>
      <c r="AP92" s="107"/>
      <c r="AQ92" s="108" t="s">
        <v>64</v>
      </c>
      <c r="AR92" s="44"/>
      <c r="AS92" s="109" t="s">
        <v>65</v>
      </c>
      <c r="AT92" s="110" t="s">
        <v>66</v>
      </c>
      <c r="AU92" s="110" t="s">
        <v>67</v>
      </c>
      <c r="AV92" s="110" t="s">
        <v>68</v>
      </c>
      <c r="AW92" s="110" t="s">
        <v>69</v>
      </c>
      <c r="AX92" s="110" t="s">
        <v>70</v>
      </c>
      <c r="AY92" s="110" t="s">
        <v>71</v>
      </c>
      <c r="AZ92" s="110" t="s">
        <v>72</v>
      </c>
      <c r="BA92" s="110" t="s">
        <v>73</v>
      </c>
      <c r="BB92" s="110" t="s">
        <v>74</v>
      </c>
      <c r="BC92" s="110" t="s">
        <v>75</v>
      </c>
      <c r="BD92" s="111" t="s">
        <v>76</v>
      </c>
      <c r="BE92" s="41"/>
    </row>
    <row r="93" s="2" customFormat="1" ht="10.8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4"/>
      <c r="AS93" s="112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4"/>
      <c r="BE93" s="41"/>
    </row>
    <row r="94" s="6" customFormat="1" ht="32.4" customHeight="1">
      <c r="A94" s="6"/>
      <c r="B94" s="115"/>
      <c r="C94" s="116" t="s">
        <v>77</v>
      </c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8">
        <f>ROUND(AG95,2)</f>
        <v>0</v>
      </c>
      <c r="AH94" s="118"/>
      <c r="AI94" s="118"/>
      <c r="AJ94" s="118"/>
      <c r="AK94" s="118"/>
      <c r="AL94" s="118"/>
      <c r="AM94" s="118"/>
      <c r="AN94" s="119">
        <f>SUM(AG94,AT94)</f>
        <v>0</v>
      </c>
      <c r="AO94" s="119"/>
      <c r="AP94" s="119"/>
      <c r="AQ94" s="120" t="s">
        <v>1</v>
      </c>
      <c r="AR94" s="121"/>
      <c r="AS94" s="122">
        <f>ROUND(AS95,2)</f>
        <v>0</v>
      </c>
      <c r="AT94" s="123">
        <f>ROUND(SUM(AV94:AW94),2)</f>
        <v>0</v>
      </c>
      <c r="AU94" s="124">
        <f>ROUND(AU95,5)</f>
        <v>0</v>
      </c>
      <c r="AV94" s="123">
        <f>ROUND(AZ94*L32,2)</f>
        <v>0</v>
      </c>
      <c r="AW94" s="123">
        <f>ROUND(BA94*L33,2)</f>
        <v>0</v>
      </c>
      <c r="AX94" s="123">
        <f>ROUND(BB94*L32,2)</f>
        <v>0</v>
      </c>
      <c r="AY94" s="123">
        <f>ROUND(BC94*L33,2)</f>
        <v>0</v>
      </c>
      <c r="AZ94" s="123">
        <f>ROUND(AZ95,2)</f>
        <v>0</v>
      </c>
      <c r="BA94" s="123">
        <f>ROUND(BA95,2)</f>
        <v>0</v>
      </c>
      <c r="BB94" s="123">
        <f>ROUND(BB95,2)</f>
        <v>0</v>
      </c>
      <c r="BC94" s="123">
        <f>ROUND(BC95,2)</f>
        <v>0</v>
      </c>
      <c r="BD94" s="125">
        <f>ROUND(BD95,2)</f>
        <v>0</v>
      </c>
      <c r="BE94" s="6"/>
      <c r="BS94" s="126" t="s">
        <v>78</v>
      </c>
      <c r="BT94" s="126" t="s">
        <v>79</v>
      </c>
      <c r="BU94" s="127" t="s">
        <v>80</v>
      </c>
      <c r="BV94" s="126" t="s">
        <v>81</v>
      </c>
      <c r="BW94" s="126" t="s">
        <v>5</v>
      </c>
      <c r="BX94" s="126" t="s">
        <v>82</v>
      </c>
      <c r="CL94" s="126" t="s">
        <v>1</v>
      </c>
    </row>
    <row r="95" s="7" customFormat="1" ht="16.5" customHeight="1">
      <c r="A95" s="7"/>
      <c r="B95" s="128"/>
      <c r="C95" s="129"/>
      <c r="D95" s="130" t="s">
        <v>83</v>
      </c>
      <c r="E95" s="130"/>
      <c r="F95" s="130"/>
      <c r="G95" s="130"/>
      <c r="H95" s="130"/>
      <c r="I95" s="131"/>
      <c r="J95" s="130" t="s">
        <v>84</v>
      </c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2">
        <f>ROUND(SUM(AG96:AG98),2)</f>
        <v>0</v>
      </c>
      <c r="AH95" s="131"/>
      <c r="AI95" s="131"/>
      <c r="AJ95" s="131"/>
      <c r="AK95" s="131"/>
      <c r="AL95" s="131"/>
      <c r="AM95" s="131"/>
      <c r="AN95" s="133">
        <f>SUM(AG95,AT95)</f>
        <v>0</v>
      </c>
      <c r="AO95" s="131"/>
      <c r="AP95" s="131"/>
      <c r="AQ95" s="134" t="s">
        <v>85</v>
      </c>
      <c r="AR95" s="135"/>
      <c r="AS95" s="136">
        <f>ROUND(SUM(AS96:AS98),2)</f>
        <v>0</v>
      </c>
      <c r="AT95" s="137">
        <f>ROUND(SUM(AV95:AW95),2)</f>
        <v>0</v>
      </c>
      <c r="AU95" s="138">
        <f>ROUND(SUM(AU96:AU98),5)</f>
        <v>0</v>
      </c>
      <c r="AV95" s="137">
        <f>ROUND(AZ95*L32,2)</f>
        <v>0</v>
      </c>
      <c r="AW95" s="137">
        <f>ROUND(BA95*L33,2)</f>
        <v>0</v>
      </c>
      <c r="AX95" s="137">
        <f>ROUND(BB95*L32,2)</f>
        <v>0</v>
      </c>
      <c r="AY95" s="137">
        <f>ROUND(BC95*L33,2)</f>
        <v>0</v>
      </c>
      <c r="AZ95" s="137">
        <f>ROUND(SUM(AZ96:AZ98),2)</f>
        <v>0</v>
      </c>
      <c r="BA95" s="137">
        <f>ROUND(SUM(BA96:BA98),2)</f>
        <v>0</v>
      </c>
      <c r="BB95" s="137">
        <f>ROUND(SUM(BB96:BB98),2)</f>
        <v>0</v>
      </c>
      <c r="BC95" s="137">
        <f>ROUND(SUM(BC96:BC98),2)</f>
        <v>0</v>
      </c>
      <c r="BD95" s="139">
        <f>ROUND(SUM(BD96:BD98),2)</f>
        <v>0</v>
      </c>
      <c r="BE95" s="7"/>
      <c r="BS95" s="140" t="s">
        <v>78</v>
      </c>
      <c r="BT95" s="140" t="s">
        <v>86</v>
      </c>
      <c r="BU95" s="140" t="s">
        <v>80</v>
      </c>
      <c r="BV95" s="140" t="s">
        <v>81</v>
      </c>
      <c r="BW95" s="140" t="s">
        <v>87</v>
      </c>
      <c r="BX95" s="140" t="s">
        <v>5</v>
      </c>
      <c r="CL95" s="140" t="s">
        <v>1</v>
      </c>
      <c r="CM95" s="140" t="s">
        <v>79</v>
      </c>
    </row>
    <row r="96" s="4" customFormat="1" ht="16.5" customHeight="1">
      <c r="A96" s="141" t="s">
        <v>88</v>
      </c>
      <c r="B96" s="79"/>
      <c r="C96" s="142"/>
      <c r="D96" s="142"/>
      <c r="E96" s="143" t="s">
        <v>89</v>
      </c>
      <c r="F96" s="143"/>
      <c r="G96" s="143"/>
      <c r="H96" s="143"/>
      <c r="I96" s="143"/>
      <c r="J96" s="142"/>
      <c r="K96" s="143" t="s">
        <v>90</v>
      </c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4">
        <f>'01-01 - Suterén'!J34</f>
        <v>0</v>
      </c>
      <c r="AH96" s="142"/>
      <c r="AI96" s="142"/>
      <c r="AJ96" s="142"/>
      <c r="AK96" s="142"/>
      <c r="AL96" s="142"/>
      <c r="AM96" s="142"/>
      <c r="AN96" s="144">
        <f>SUM(AG96,AT96)</f>
        <v>0</v>
      </c>
      <c r="AO96" s="142"/>
      <c r="AP96" s="142"/>
      <c r="AQ96" s="145" t="s">
        <v>91</v>
      </c>
      <c r="AR96" s="81"/>
      <c r="AS96" s="146">
        <v>0</v>
      </c>
      <c r="AT96" s="147">
        <f>ROUND(SUM(AV96:AW96),2)</f>
        <v>0</v>
      </c>
      <c r="AU96" s="148">
        <f>'01-01 - Suterén'!P139</f>
        <v>0</v>
      </c>
      <c r="AV96" s="147">
        <f>'01-01 - Suterén'!J37</f>
        <v>0</v>
      </c>
      <c r="AW96" s="147">
        <f>'01-01 - Suterén'!J38</f>
        <v>0</v>
      </c>
      <c r="AX96" s="147">
        <f>'01-01 - Suterén'!J39</f>
        <v>0</v>
      </c>
      <c r="AY96" s="147">
        <f>'01-01 - Suterén'!J40</f>
        <v>0</v>
      </c>
      <c r="AZ96" s="147">
        <f>'01-01 - Suterén'!F37</f>
        <v>0</v>
      </c>
      <c r="BA96" s="147">
        <f>'01-01 - Suterén'!F38</f>
        <v>0</v>
      </c>
      <c r="BB96" s="147">
        <f>'01-01 - Suterén'!F39</f>
        <v>0</v>
      </c>
      <c r="BC96" s="147">
        <f>'01-01 - Suterén'!F40</f>
        <v>0</v>
      </c>
      <c r="BD96" s="149">
        <f>'01-01 - Suterén'!F41</f>
        <v>0</v>
      </c>
      <c r="BE96" s="4"/>
      <c r="BT96" s="150" t="s">
        <v>92</v>
      </c>
      <c r="BV96" s="150" t="s">
        <v>81</v>
      </c>
      <c r="BW96" s="150" t="s">
        <v>93</v>
      </c>
      <c r="BX96" s="150" t="s">
        <v>87</v>
      </c>
      <c r="CL96" s="150" t="s">
        <v>1</v>
      </c>
    </row>
    <row r="97" s="4" customFormat="1" ht="16.5" customHeight="1">
      <c r="A97" s="141" t="s">
        <v>88</v>
      </c>
      <c r="B97" s="79"/>
      <c r="C97" s="142"/>
      <c r="D97" s="142"/>
      <c r="E97" s="143" t="s">
        <v>94</v>
      </c>
      <c r="F97" s="143"/>
      <c r="G97" s="143"/>
      <c r="H97" s="143"/>
      <c r="I97" s="143"/>
      <c r="J97" s="142"/>
      <c r="K97" s="143" t="s">
        <v>95</v>
      </c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4">
        <f>'01-02 - Prízemie'!J34</f>
        <v>0</v>
      </c>
      <c r="AH97" s="142"/>
      <c r="AI97" s="142"/>
      <c r="AJ97" s="142"/>
      <c r="AK97" s="142"/>
      <c r="AL97" s="142"/>
      <c r="AM97" s="142"/>
      <c r="AN97" s="144">
        <f>SUM(AG97,AT97)</f>
        <v>0</v>
      </c>
      <c r="AO97" s="142"/>
      <c r="AP97" s="142"/>
      <c r="AQ97" s="145" t="s">
        <v>91</v>
      </c>
      <c r="AR97" s="81"/>
      <c r="AS97" s="146">
        <v>0</v>
      </c>
      <c r="AT97" s="147">
        <f>ROUND(SUM(AV97:AW97),2)</f>
        <v>0</v>
      </c>
      <c r="AU97" s="148">
        <f>'01-02 - Prízemie'!P143</f>
        <v>0</v>
      </c>
      <c r="AV97" s="147">
        <f>'01-02 - Prízemie'!J37</f>
        <v>0</v>
      </c>
      <c r="AW97" s="147">
        <f>'01-02 - Prízemie'!J38</f>
        <v>0</v>
      </c>
      <c r="AX97" s="147">
        <f>'01-02 - Prízemie'!J39</f>
        <v>0</v>
      </c>
      <c r="AY97" s="147">
        <f>'01-02 - Prízemie'!J40</f>
        <v>0</v>
      </c>
      <c r="AZ97" s="147">
        <f>'01-02 - Prízemie'!F37</f>
        <v>0</v>
      </c>
      <c r="BA97" s="147">
        <f>'01-02 - Prízemie'!F38</f>
        <v>0</v>
      </c>
      <c r="BB97" s="147">
        <f>'01-02 - Prízemie'!F39</f>
        <v>0</v>
      </c>
      <c r="BC97" s="147">
        <f>'01-02 - Prízemie'!F40</f>
        <v>0</v>
      </c>
      <c r="BD97" s="149">
        <f>'01-02 - Prízemie'!F41</f>
        <v>0</v>
      </c>
      <c r="BE97" s="4"/>
      <c r="BT97" s="150" t="s">
        <v>92</v>
      </c>
      <c r="BV97" s="150" t="s">
        <v>81</v>
      </c>
      <c r="BW97" s="150" t="s">
        <v>96</v>
      </c>
      <c r="BX97" s="150" t="s">
        <v>87</v>
      </c>
      <c r="CL97" s="150" t="s">
        <v>1</v>
      </c>
    </row>
    <row r="98" s="4" customFormat="1" ht="16.5" customHeight="1">
      <c r="A98" s="141" t="s">
        <v>88</v>
      </c>
      <c r="B98" s="79"/>
      <c r="C98" s="142"/>
      <c r="D98" s="142"/>
      <c r="E98" s="143" t="s">
        <v>97</v>
      </c>
      <c r="F98" s="143"/>
      <c r="G98" s="143"/>
      <c r="H98" s="143"/>
      <c r="I98" s="143"/>
      <c r="J98" s="142"/>
      <c r="K98" s="143" t="s">
        <v>98</v>
      </c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4">
        <f>'01-03 - VRN'!J34</f>
        <v>0</v>
      </c>
      <c r="AH98" s="142"/>
      <c r="AI98" s="142"/>
      <c r="AJ98" s="142"/>
      <c r="AK98" s="142"/>
      <c r="AL98" s="142"/>
      <c r="AM98" s="142"/>
      <c r="AN98" s="144">
        <f>SUM(AG98,AT98)</f>
        <v>0</v>
      </c>
      <c r="AO98" s="142"/>
      <c r="AP98" s="142"/>
      <c r="AQ98" s="145" t="s">
        <v>91</v>
      </c>
      <c r="AR98" s="81"/>
      <c r="AS98" s="151">
        <v>0</v>
      </c>
      <c r="AT98" s="152">
        <f>ROUND(SUM(AV98:AW98),2)</f>
        <v>0</v>
      </c>
      <c r="AU98" s="153">
        <f>'01-03 - VRN'!P132</f>
        <v>0</v>
      </c>
      <c r="AV98" s="152">
        <f>'01-03 - VRN'!J37</f>
        <v>0</v>
      </c>
      <c r="AW98" s="152">
        <f>'01-03 - VRN'!J38</f>
        <v>0</v>
      </c>
      <c r="AX98" s="152">
        <f>'01-03 - VRN'!J39</f>
        <v>0</v>
      </c>
      <c r="AY98" s="152">
        <f>'01-03 - VRN'!J40</f>
        <v>0</v>
      </c>
      <c r="AZ98" s="152">
        <f>'01-03 - VRN'!F37</f>
        <v>0</v>
      </c>
      <c r="BA98" s="152">
        <f>'01-03 - VRN'!F38</f>
        <v>0</v>
      </c>
      <c r="BB98" s="152">
        <f>'01-03 - VRN'!F39</f>
        <v>0</v>
      </c>
      <c r="BC98" s="152">
        <f>'01-03 - VRN'!F40</f>
        <v>0</v>
      </c>
      <c r="BD98" s="154">
        <f>'01-03 - VRN'!F41</f>
        <v>0</v>
      </c>
      <c r="BE98" s="4"/>
      <c r="BT98" s="150" t="s">
        <v>92</v>
      </c>
      <c r="BV98" s="150" t="s">
        <v>81</v>
      </c>
      <c r="BW98" s="150" t="s">
        <v>99</v>
      </c>
      <c r="BX98" s="150" t="s">
        <v>87</v>
      </c>
      <c r="CL98" s="150" t="s">
        <v>1</v>
      </c>
    </row>
    <row r="99">
      <c r="B99" s="22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1"/>
    </row>
    <row r="100" s="2" customFormat="1" ht="30" customHeight="1">
      <c r="A100" s="41"/>
      <c r="B100" s="42"/>
      <c r="C100" s="116" t="s">
        <v>100</v>
      </c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119">
        <f>ROUND(SUM(AG101:AG104), 2)</f>
        <v>0</v>
      </c>
      <c r="AH100" s="119"/>
      <c r="AI100" s="119"/>
      <c r="AJ100" s="119"/>
      <c r="AK100" s="119"/>
      <c r="AL100" s="119"/>
      <c r="AM100" s="119"/>
      <c r="AN100" s="119">
        <f>ROUND(SUM(AN101:AN104), 2)</f>
        <v>0</v>
      </c>
      <c r="AO100" s="119"/>
      <c r="AP100" s="119"/>
      <c r="AQ100" s="155"/>
      <c r="AR100" s="44"/>
      <c r="AS100" s="109" t="s">
        <v>101</v>
      </c>
      <c r="AT100" s="110" t="s">
        <v>102</v>
      </c>
      <c r="AU100" s="110" t="s">
        <v>43</v>
      </c>
      <c r="AV100" s="111" t="s">
        <v>66</v>
      </c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="2" customFormat="1" ht="19.92" customHeight="1">
      <c r="A101" s="41"/>
      <c r="B101" s="42"/>
      <c r="C101" s="43"/>
      <c r="D101" s="156" t="s">
        <v>103</v>
      </c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43"/>
      <c r="AD101" s="43"/>
      <c r="AE101" s="43"/>
      <c r="AF101" s="43"/>
      <c r="AG101" s="157">
        <f>ROUND(AG94 * AS101, 2)</f>
        <v>0</v>
      </c>
      <c r="AH101" s="144"/>
      <c r="AI101" s="144"/>
      <c r="AJ101" s="144"/>
      <c r="AK101" s="144"/>
      <c r="AL101" s="144"/>
      <c r="AM101" s="144"/>
      <c r="AN101" s="144">
        <f>ROUND(AG101 + AV101, 2)</f>
        <v>0</v>
      </c>
      <c r="AO101" s="144"/>
      <c r="AP101" s="144"/>
      <c r="AQ101" s="43"/>
      <c r="AR101" s="44"/>
      <c r="AS101" s="158">
        <v>0</v>
      </c>
      <c r="AT101" s="159" t="s">
        <v>104</v>
      </c>
      <c r="AU101" s="159" t="s">
        <v>44</v>
      </c>
      <c r="AV101" s="149">
        <f>ROUND(IF(AU101="základná",AG101*L32,IF(AU101="znížená",AG101*L33,0)), 2)</f>
        <v>0</v>
      </c>
      <c r="AW101" s="41"/>
      <c r="AX101" s="41"/>
      <c r="AY101" s="41"/>
      <c r="AZ101" s="41"/>
      <c r="BA101" s="41"/>
      <c r="BB101" s="41"/>
      <c r="BC101" s="41"/>
      <c r="BD101" s="41"/>
      <c r="BE101" s="41"/>
      <c r="BV101" s="18" t="s">
        <v>105</v>
      </c>
      <c r="BY101" s="160">
        <f>IF(AU101="základná",AV101,0)</f>
        <v>0</v>
      </c>
      <c r="BZ101" s="160">
        <f>IF(AU101="znížená",AV101,0)</f>
        <v>0</v>
      </c>
      <c r="CA101" s="160">
        <v>0</v>
      </c>
      <c r="CB101" s="160">
        <v>0</v>
      </c>
      <c r="CC101" s="160">
        <v>0</v>
      </c>
      <c r="CD101" s="160">
        <f>IF(AU101="základná",AG101,0)</f>
        <v>0</v>
      </c>
      <c r="CE101" s="160">
        <f>IF(AU101="znížená",AG101,0)</f>
        <v>0</v>
      </c>
      <c r="CF101" s="160">
        <f>IF(AU101="zákl. prenesená",AG101,0)</f>
        <v>0</v>
      </c>
      <c r="CG101" s="160">
        <f>IF(AU101="zníž. prenesená",AG101,0)</f>
        <v>0</v>
      </c>
      <c r="CH101" s="160">
        <f>IF(AU101="nulová",AG101,0)</f>
        <v>0</v>
      </c>
      <c r="CI101" s="18">
        <f>IF(AU101="základná",1,IF(AU101="znížená",2,IF(AU101="zákl. prenesená",4,IF(AU101="zníž. prenesená",5,3))))</f>
        <v>1</v>
      </c>
      <c r="CJ101" s="18">
        <f>IF(AT101="stavebná časť",1,IF(AT101="investičná časť",2,3))</f>
        <v>1</v>
      </c>
      <c r="CK101" s="18" t="str">
        <f>IF(D101="Vyplň vlastné","","x")</f>
        <v>x</v>
      </c>
    </row>
    <row r="102" s="2" customFormat="1" ht="19.92" customHeight="1">
      <c r="A102" s="41"/>
      <c r="B102" s="42"/>
      <c r="C102" s="43"/>
      <c r="D102" s="161" t="s">
        <v>106</v>
      </c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43"/>
      <c r="AD102" s="43"/>
      <c r="AE102" s="43"/>
      <c r="AF102" s="43"/>
      <c r="AG102" s="157">
        <f>ROUND(AG94 * AS102, 2)</f>
        <v>0</v>
      </c>
      <c r="AH102" s="144"/>
      <c r="AI102" s="144"/>
      <c r="AJ102" s="144"/>
      <c r="AK102" s="144"/>
      <c r="AL102" s="144"/>
      <c r="AM102" s="144"/>
      <c r="AN102" s="144">
        <f>ROUND(AG102 + AV102, 2)</f>
        <v>0</v>
      </c>
      <c r="AO102" s="144"/>
      <c r="AP102" s="144"/>
      <c r="AQ102" s="43"/>
      <c r="AR102" s="44"/>
      <c r="AS102" s="158">
        <v>0</v>
      </c>
      <c r="AT102" s="159" t="s">
        <v>104</v>
      </c>
      <c r="AU102" s="159" t="s">
        <v>44</v>
      </c>
      <c r="AV102" s="149">
        <f>ROUND(IF(AU102="základná",AG102*L32,IF(AU102="znížená",AG102*L33,0)), 2)</f>
        <v>0</v>
      </c>
      <c r="AW102" s="41"/>
      <c r="AX102" s="41"/>
      <c r="AY102" s="41"/>
      <c r="AZ102" s="41"/>
      <c r="BA102" s="41"/>
      <c r="BB102" s="41"/>
      <c r="BC102" s="41"/>
      <c r="BD102" s="41"/>
      <c r="BE102" s="41"/>
      <c r="BV102" s="18" t="s">
        <v>107</v>
      </c>
      <c r="BY102" s="160">
        <f>IF(AU102="základná",AV102,0)</f>
        <v>0</v>
      </c>
      <c r="BZ102" s="160">
        <f>IF(AU102="znížená",AV102,0)</f>
        <v>0</v>
      </c>
      <c r="CA102" s="160">
        <v>0</v>
      </c>
      <c r="CB102" s="160">
        <v>0</v>
      </c>
      <c r="CC102" s="160">
        <v>0</v>
      </c>
      <c r="CD102" s="160">
        <f>IF(AU102="základná",AG102,0)</f>
        <v>0</v>
      </c>
      <c r="CE102" s="160">
        <f>IF(AU102="znížená",AG102,0)</f>
        <v>0</v>
      </c>
      <c r="CF102" s="160">
        <f>IF(AU102="zákl. prenesená",AG102,0)</f>
        <v>0</v>
      </c>
      <c r="CG102" s="160">
        <f>IF(AU102="zníž. prenesená",AG102,0)</f>
        <v>0</v>
      </c>
      <c r="CH102" s="160">
        <f>IF(AU102="nulová",AG102,0)</f>
        <v>0</v>
      </c>
      <c r="CI102" s="18">
        <f>IF(AU102="základná",1,IF(AU102="znížená",2,IF(AU102="zákl. prenesená",4,IF(AU102="zníž. prenesená",5,3))))</f>
        <v>1</v>
      </c>
      <c r="CJ102" s="18">
        <f>IF(AT102="stavebná časť",1,IF(AT102="investičná časť",2,3))</f>
        <v>1</v>
      </c>
      <c r="CK102" s="18" t="str">
        <f>IF(D102="Vyplň vlastné","","x")</f>
        <v/>
      </c>
    </row>
    <row r="103" s="2" customFormat="1" ht="19.92" customHeight="1">
      <c r="A103" s="41"/>
      <c r="B103" s="42"/>
      <c r="C103" s="43"/>
      <c r="D103" s="161" t="s">
        <v>106</v>
      </c>
      <c r="E103" s="156"/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43"/>
      <c r="AD103" s="43"/>
      <c r="AE103" s="43"/>
      <c r="AF103" s="43"/>
      <c r="AG103" s="157">
        <f>ROUND(AG94 * AS103, 2)</f>
        <v>0</v>
      </c>
      <c r="AH103" s="144"/>
      <c r="AI103" s="144"/>
      <c r="AJ103" s="144"/>
      <c r="AK103" s="144"/>
      <c r="AL103" s="144"/>
      <c r="AM103" s="144"/>
      <c r="AN103" s="144">
        <f>ROUND(AG103 + AV103, 2)</f>
        <v>0</v>
      </c>
      <c r="AO103" s="144"/>
      <c r="AP103" s="144"/>
      <c r="AQ103" s="43"/>
      <c r="AR103" s="44"/>
      <c r="AS103" s="158">
        <v>0</v>
      </c>
      <c r="AT103" s="159" t="s">
        <v>104</v>
      </c>
      <c r="AU103" s="159" t="s">
        <v>44</v>
      </c>
      <c r="AV103" s="149">
        <f>ROUND(IF(AU103="základná",AG103*L32,IF(AU103="znížená",AG103*L33,0)), 2)</f>
        <v>0</v>
      </c>
      <c r="AW103" s="41"/>
      <c r="AX103" s="41"/>
      <c r="AY103" s="41"/>
      <c r="AZ103" s="41"/>
      <c r="BA103" s="41"/>
      <c r="BB103" s="41"/>
      <c r="BC103" s="41"/>
      <c r="BD103" s="41"/>
      <c r="BE103" s="41"/>
      <c r="BV103" s="18" t="s">
        <v>107</v>
      </c>
      <c r="BY103" s="160">
        <f>IF(AU103="základná",AV103,0)</f>
        <v>0</v>
      </c>
      <c r="BZ103" s="160">
        <f>IF(AU103="znížená",AV103,0)</f>
        <v>0</v>
      </c>
      <c r="CA103" s="160">
        <v>0</v>
      </c>
      <c r="CB103" s="160">
        <v>0</v>
      </c>
      <c r="CC103" s="160">
        <v>0</v>
      </c>
      <c r="CD103" s="160">
        <f>IF(AU103="základná",AG103,0)</f>
        <v>0</v>
      </c>
      <c r="CE103" s="160">
        <f>IF(AU103="znížená",AG103,0)</f>
        <v>0</v>
      </c>
      <c r="CF103" s="160">
        <f>IF(AU103="zákl. prenesená",AG103,0)</f>
        <v>0</v>
      </c>
      <c r="CG103" s="160">
        <f>IF(AU103="zníž. prenesená",AG103,0)</f>
        <v>0</v>
      </c>
      <c r="CH103" s="160">
        <f>IF(AU103="nulová",AG103,0)</f>
        <v>0</v>
      </c>
      <c r="CI103" s="18">
        <f>IF(AU103="základná",1,IF(AU103="znížená",2,IF(AU103="zákl. prenesená",4,IF(AU103="zníž. prenesená",5,3))))</f>
        <v>1</v>
      </c>
      <c r="CJ103" s="18">
        <f>IF(AT103="stavebná časť",1,IF(AT103="investičná časť",2,3))</f>
        <v>1</v>
      </c>
      <c r="CK103" s="18" t="str">
        <f>IF(D103="Vyplň vlastné","","x")</f>
        <v/>
      </c>
    </row>
    <row r="104" s="2" customFormat="1" ht="19.92" customHeight="1">
      <c r="A104" s="41"/>
      <c r="B104" s="42"/>
      <c r="C104" s="43"/>
      <c r="D104" s="161" t="s">
        <v>106</v>
      </c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43"/>
      <c r="AD104" s="43"/>
      <c r="AE104" s="43"/>
      <c r="AF104" s="43"/>
      <c r="AG104" s="157">
        <f>ROUND(AG94 * AS104, 2)</f>
        <v>0</v>
      </c>
      <c r="AH104" s="144"/>
      <c r="AI104" s="144"/>
      <c r="AJ104" s="144"/>
      <c r="AK104" s="144"/>
      <c r="AL104" s="144"/>
      <c r="AM104" s="144"/>
      <c r="AN104" s="144">
        <f>ROUND(AG104 + AV104, 2)</f>
        <v>0</v>
      </c>
      <c r="AO104" s="144"/>
      <c r="AP104" s="144"/>
      <c r="AQ104" s="43"/>
      <c r="AR104" s="44"/>
      <c r="AS104" s="162">
        <v>0</v>
      </c>
      <c r="AT104" s="163" t="s">
        <v>104</v>
      </c>
      <c r="AU104" s="163" t="s">
        <v>44</v>
      </c>
      <c r="AV104" s="154">
        <f>ROUND(IF(AU104="základná",AG104*L32,IF(AU104="znížená",AG104*L33,0)), 2)</f>
        <v>0</v>
      </c>
      <c r="AW104" s="41"/>
      <c r="AX104" s="41"/>
      <c r="AY104" s="41"/>
      <c r="AZ104" s="41"/>
      <c r="BA104" s="41"/>
      <c r="BB104" s="41"/>
      <c r="BC104" s="41"/>
      <c r="BD104" s="41"/>
      <c r="BE104" s="41"/>
      <c r="BV104" s="18" t="s">
        <v>107</v>
      </c>
      <c r="BY104" s="160">
        <f>IF(AU104="základná",AV104,0)</f>
        <v>0</v>
      </c>
      <c r="BZ104" s="160">
        <f>IF(AU104="znížená",AV104,0)</f>
        <v>0</v>
      </c>
      <c r="CA104" s="160">
        <v>0</v>
      </c>
      <c r="CB104" s="160">
        <v>0</v>
      </c>
      <c r="CC104" s="160">
        <v>0</v>
      </c>
      <c r="CD104" s="160">
        <f>IF(AU104="základná",AG104,0)</f>
        <v>0</v>
      </c>
      <c r="CE104" s="160">
        <f>IF(AU104="znížená",AG104,0)</f>
        <v>0</v>
      </c>
      <c r="CF104" s="160">
        <f>IF(AU104="zákl. prenesená",AG104,0)</f>
        <v>0</v>
      </c>
      <c r="CG104" s="160">
        <f>IF(AU104="zníž. prenesená",AG104,0)</f>
        <v>0</v>
      </c>
      <c r="CH104" s="160">
        <f>IF(AU104="nulová",AG104,0)</f>
        <v>0</v>
      </c>
      <c r="CI104" s="18">
        <f>IF(AU104="základná",1,IF(AU104="znížená",2,IF(AU104="zákl. prenesená",4,IF(AU104="zníž. prenesená",5,3))))</f>
        <v>1</v>
      </c>
      <c r="CJ104" s="18">
        <f>IF(AT104="stavebná časť",1,IF(AT104="investičná časť",2,3))</f>
        <v>1</v>
      </c>
      <c r="CK104" s="18" t="str">
        <f>IF(D104="Vyplň vlastné","","x")</f>
        <v/>
      </c>
    </row>
    <row r="105" s="2" customFormat="1" ht="10.8" customHeight="1">
      <c r="A105" s="4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4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="2" customFormat="1" ht="30" customHeight="1">
      <c r="A106" s="41"/>
      <c r="B106" s="42"/>
      <c r="C106" s="164" t="s">
        <v>108</v>
      </c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6">
        <f>ROUND(AG94 + AG100, 2)</f>
        <v>0</v>
      </c>
      <c r="AH106" s="166"/>
      <c r="AI106" s="166"/>
      <c r="AJ106" s="166"/>
      <c r="AK106" s="166"/>
      <c r="AL106" s="166"/>
      <c r="AM106" s="166"/>
      <c r="AN106" s="166">
        <f>ROUND(AN94 + AN100, 2)</f>
        <v>0</v>
      </c>
      <c r="AO106" s="166"/>
      <c r="AP106" s="166"/>
      <c r="AQ106" s="165"/>
      <c r="AR106" s="44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="2" customFormat="1" ht="6.96" customHeight="1">
      <c r="A107" s="41"/>
      <c r="B107" s="75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44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</sheetData>
  <sheetProtection sheet="1" formatColumns="0" formatRows="0" objects="1" scenarios="1" spinCount="100000" saltValue="ArjBAkda89q2VucgJIyfgomHCGv9kzcl2Jj9vkjJj8f1Uab+zPOJn87xJMDwulXlTTjBuukQ43zt02QZKVBWiw==" hashValue="NNnj55SIrLl7ARyWDIjLOx9/I7Mw7dkoKxnunKyFdp/1D0WMSjnawIEOnVl6VFcK0eqP/hs45YEvGjQe6d6DOQ==" algorithmName="SHA-512" password="C759"/>
  <mergeCells count="72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N95:AP95"/>
    <mergeCell ref="AG95:AM95"/>
    <mergeCell ref="J95:AF95"/>
    <mergeCell ref="D95:H95"/>
    <mergeCell ref="K96:AF96"/>
    <mergeCell ref="AG96:AM96"/>
    <mergeCell ref="AN96:AP96"/>
    <mergeCell ref="E96:I96"/>
    <mergeCell ref="AG97:AM97"/>
    <mergeCell ref="E97:I97"/>
    <mergeCell ref="K97:AF97"/>
    <mergeCell ref="AN97:AP97"/>
    <mergeCell ref="AN98:AP98"/>
    <mergeCell ref="AG98:AM98"/>
    <mergeCell ref="E98:I98"/>
    <mergeCell ref="K98:AF98"/>
    <mergeCell ref="D101:AB101"/>
    <mergeCell ref="AG101:AM101"/>
    <mergeCell ref="AN101:AP101"/>
    <mergeCell ref="D102:AB102"/>
    <mergeCell ref="AG102:AM102"/>
    <mergeCell ref="AN102:AP102"/>
    <mergeCell ref="D103:AB103"/>
    <mergeCell ref="AG103:AM103"/>
    <mergeCell ref="AN103:AP103"/>
    <mergeCell ref="D104:AB104"/>
    <mergeCell ref="AG104:AM104"/>
    <mergeCell ref="AN104:AP104"/>
    <mergeCell ref="AG94:AM94"/>
    <mergeCell ref="AN94:AP94"/>
    <mergeCell ref="AG100:AM100"/>
    <mergeCell ref="AN100:AP100"/>
    <mergeCell ref="AG106:AM106"/>
    <mergeCell ref="AN106:AP106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</mergeCells>
  <dataValidations count="2">
    <dataValidation type="list" allowBlank="1" showInputMessage="1" showErrorMessage="1" error="Povolené sú hodnoty základná, znížená, nulová." sqref="AU100:AU104">
      <formula1>"základná, znížená, nulová"</formula1>
    </dataValidation>
    <dataValidation type="list" allowBlank="1" showInputMessage="1" showErrorMessage="1" error="Povolené sú hodnoty stavebná časť, technologická časť, investičná časť." sqref="AT100:AT104">
      <formula1>"stavebná časť, technologická časť, investičná časť"</formula1>
    </dataValidation>
  </dataValidations>
  <hyperlinks>
    <hyperlink ref="A96" location="'01-01 - Suterén'!C2" display="/"/>
    <hyperlink ref="A97" location="'01-02 - Prízemie'!C2" display="/"/>
    <hyperlink ref="A98" location="'01-03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  <c r="AZ2" s="167" t="s">
        <v>109</v>
      </c>
      <c r="BA2" s="167" t="s">
        <v>1</v>
      </c>
      <c r="BB2" s="167" t="s">
        <v>110</v>
      </c>
      <c r="BC2" s="167" t="s">
        <v>111</v>
      </c>
      <c r="BD2" s="167" t="s">
        <v>92</v>
      </c>
    </row>
    <row r="3" s="1" customFormat="1" ht="6.96" customHeight="1">
      <c r="B3" s="168"/>
      <c r="C3" s="169"/>
      <c r="D3" s="169"/>
      <c r="E3" s="169"/>
      <c r="F3" s="169"/>
      <c r="G3" s="169"/>
      <c r="H3" s="169"/>
      <c r="I3" s="169"/>
      <c r="J3" s="169"/>
      <c r="K3" s="169"/>
      <c r="L3" s="21"/>
      <c r="AT3" s="18" t="s">
        <v>79</v>
      </c>
      <c r="AZ3" s="167" t="s">
        <v>112</v>
      </c>
      <c r="BA3" s="167" t="s">
        <v>1</v>
      </c>
      <c r="BB3" s="167" t="s">
        <v>110</v>
      </c>
      <c r="BC3" s="167" t="s">
        <v>113</v>
      </c>
      <c r="BD3" s="167" t="s">
        <v>92</v>
      </c>
    </row>
    <row r="4" s="1" customFormat="1" ht="24.96" customHeight="1">
      <c r="B4" s="21"/>
      <c r="D4" s="170" t="s">
        <v>114</v>
      </c>
      <c r="L4" s="21"/>
      <c r="M4" s="171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72" t="s">
        <v>15</v>
      </c>
      <c r="L6" s="21"/>
    </row>
    <row r="7" s="1" customFormat="1" ht="16.5" customHeight="1">
      <c r="B7" s="21"/>
      <c r="E7" s="173" t="str">
        <f>'Rekapitulácia stavby'!K6</f>
        <v>SANÁCIA POCHÔDZNEJ PLOCHY A HYDROIZOLÁCIA 1.PP</v>
      </c>
      <c r="F7" s="172"/>
      <c r="G7" s="172"/>
      <c r="H7" s="172"/>
      <c r="L7" s="21"/>
    </row>
    <row r="8" s="1" customFormat="1" ht="12" customHeight="1">
      <c r="B8" s="21"/>
      <c r="D8" s="172" t="s">
        <v>115</v>
      </c>
      <c r="L8" s="21"/>
    </row>
    <row r="9" s="2" customFormat="1" ht="16.5" customHeight="1">
      <c r="A9" s="41"/>
      <c r="B9" s="44"/>
      <c r="C9" s="41"/>
      <c r="D9" s="41"/>
      <c r="E9" s="173" t="s">
        <v>116</v>
      </c>
      <c r="F9" s="41"/>
      <c r="G9" s="41"/>
      <c r="H9" s="41"/>
      <c r="I9" s="41"/>
      <c r="J9" s="41"/>
      <c r="K9" s="41"/>
      <c r="L9" s="72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4"/>
      <c r="C10" s="41"/>
      <c r="D10" s="172" t="s">
        <v>117</v>
      </c>
      <c r="E10" s="41"/>
      <c r="F10" s="41"/>
      <c r="G10" s="41"/>
      <c r="H10" s="41"/>
      <c r="I10" s="41"/>
      <c r="J10" s="41"/>
      <c r="K10" s="41"/>
      <c r="L10" s="72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4"/>
      <c r="C11" s="41"/>
      <c r="D11" s="41"/>
      <c r="E11" s="174" t="s">
        <v>118</v>
      </c>
      <c r="F11" s="41"/>
      <c r="G11" s="41"/>
      <c r="H11" s="41"/>
      <c r="I11" s="41"/>
      <c r="J11" s="41"/>
      <c r="K11" s="41"/>
      <c r="L11" s="72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4"/>
      <c r="C12" s="41"/>
      <c r="D12" s="41"/>
      <c r="E12" s="41"/>
      <c r="F12" s="41"/>
      <c r="G12" s="41"/>
      <c r="H12" s="41"/>
      <c r="I12" s="41"/>
      <c r="J12" s="41"/>
      <c r="K12" s="41"/>
      <c r="L12" s="72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4"/>
      <c r="C13" s="41"/>
      <c r="D13" s="172" t="s">
        <v>17</v>
      </c>
      <c r="E13" s="41"/>
      <c r="F13" s="150" t="s">
        <v>1</v>
      </c>
      <c r="G13" s="41"/>
      <c r="H13" s="41"/>
      <c r="I13" s="172" t="s">
        <v>18</v>
      </c>
      <c r="J13" s="150" t="s">
        <v>1</v>
      </c>
      <c r="K13" s="41"/>
      <c r="L13" s="72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72" t="s">
        <v>19</v>
      </c>
      <c r="E14" s="41"/>
      <c r="F14" s="150" t="s">
        <v>20</v>
      </c>
      <c r="G14" s="41"/>
      <c r="H14" s="41"/>
      <c r="I14" s="172" t="s">
        <v>21</v>
      </c>
      <c r="J14" s="175" t="str">
        <f>'Rekapitulácia stavby'!AN8</f>
        <v>7. 4. 2022</v>
      </c>
      <c r="K14" s="41"/>
      <c r="L14" s="72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4"/>
      <c r="C15" s="41"/>
      <c r="D15" s="41"/>
      <c r="E15" s="41"/>
      <c r="F15" s="41"/>
      <c r="G15" s="41"/>
      <c r="H15" s="41"/>
      <c r="I15" s="41"/>
      <c r="J15" s="41"/>
      <c r="K15" s="41"/>
      <c r="L15" s="72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4"/>
      <c r="C16" s="41"/>
      <c r="D16" s="172" t="s">
        <v>23</v>
      </c>
      <c r="E16" s="41"/>
      <c r="F16" s="41"/>
      <c r="G16" s="41"/>
      <c r="H16" s="41"/>
      <c r="I16" s="172" t="s">
        <v>24</v>
      </c>
      <c r="J16" s="150" t="s">
        <v>1</v>
      </c>
      <c r="K16" s="41"/>
      <c r="L16" s="72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4"/>
      <c r="C17" s="41"/>
      <c r="D17" s="41"/>
      <c r="E17" s="150" t="s">
        <v>25</v>
      </c>
      <c r="F17" s="41"/>
      <c r="G17" s="41"/>
      <c r="H17" s="41"/>
      <c r="I17" s="172" t="s">
        <v>26</v>
      </c>
      <c r="J17" s="150" t="s">
        <v>1</v>
      </c>
      <c r="K17" s="41"/>
      <c r="L17" s="72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4"/>
      <c r="C18" s="41"/>
      <c r="D18" s="41"/>
      <c r="E18" s="41"/>
      <c r="F18" s="41"/>
      <c r="G18" s="41"/>
      <c r="H18" s="41"/>
      <c r="I18" s="41"/>
      <c r="J18" s="41"/>
      <c r="K18" s="41"/>
      <c r="L18" s="72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4"/>
      <c r="C19" s="41"/>
      <c r="D19" s="172" t="s">
        <v>27</v>
      </c>
      <c r="E19" s="41"/>
      <c r="F19" s="41"/>
      <c r="G19" s="41"/>
      <c r="H19" s="41"/>
      <c r="I19" s="172" t="s">
        <v>24</v>
      </c>
      <c r="J19" s="34" t="str">
        <f>'Rekapitulácia stavby'!AN13</f>
        <v>Vyplň údaj</v>
      </c>
      <c r="K19" s="41"/>
      <c r="L19" s="72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4"/>
      <c r="C20" s="41"/>
      <c r="D20" s="41"/>
      <c r="E20" s="34" t="str">
        <f>'Rekapitulácia stavby'!E14</f>
        <v>Vyplň údaj</v>
      </c>
      <c r="F20" s="150"/>
      <c r="G20" s="150"/>
      <c r="H20" s="150"/>
      <c r="I20" s="172" t="s">
        <v>26</v>
      </c>
      <c r="J20" s="34" t="str">
        <f>'Rekapitulácia stavby'!AN14</f>
        <v>Vyplň údaj</v>
      </c>
      <c r="K20" s="41"/>
      <c r="L20" s="72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4"/>
      <c r="C21" s="41"/>
      <c r="D21" s="41"/>
      <c r="E21" s="41"/>
      <c r="F21" s="41"/>
      <c r="G21" s="41"/>
      <c r="H21" s="41"/>
      <c r="I21" s="41"/>
      <c r="J21" s="41"/>
      <c r="K21" s="41"/>
      <c r="L21" s="72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4"/>
      <c r="C22" s="41"/>
      <c r="D22" s="172" t="s">
        <v>29</v>
      </c>
      <c r="E22" s="41"/>
      <c r="F22" s="41"/>
      <c r="G22" s="41"/>
      <c r="H22" s="41"/>
      <c r="I22" s="172" t="s">
        <v>24</v>
      </c>
      <c r="J22" s="150" t="s">
        <v>30</v>
      </c>
      <c r="K22" s="41"/>
      <c r="L22" s="72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4"/>
      <c r="C23" s="41"/>
      <c r="D23" s="41"/>
      <c r="E23" s="150" t="s">
        <v>31</v>
      </c>
      <c r="F23" s="41"/>
      <c r="G23" s="41"/>
      <c r="H23" s="41"/>
      <c r="I23" s="172" t="s">
        <v>26</v>
      </c>
      <c r="J23" s="150" t="s">
        <v>32</v>
      </c>
      <c r="K23" s="41"/>
      <c r="L23" s="72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4"/>
      <c r="C24" s="41"/>
      <c r="D24" s="41"/>
      <c r="E24" s="41"/>
      <c r="F24" s="41"/>
      <c r="G24" s="41"/>
      <c r="H24" s="41"/>
      <c r="I24" s="41"/>
      <c r="J24" s="41"/>
      <c r="K24" s="41"/>
      <c r="L24" s="72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4"/>
      <c r="C25" s="41"/>
      <c r="D25" s="172" t="s">
        <v>34</v>
      </c>
      <c r="E25" s="41"/>
      <c r="F25" s="41"/>
      <c r="G25" s="41"/>
      <c r="H25" s="41"/>
      <c r="I25" s="172" t="s">
        <v>24</v>
      </c>
      <c r="J25" s="150" t="s">
        <v>1</v>
      </c>
      <c r="K25" s="41"/>
      <c r="L25" s="72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4"/>
      <c r="C26" s="41"/>
      <c r="D26" s="41"/>
      <c r="E26" s="150" t="s">
        <v>35</v>
      </c>
      <c r="F26" s="41"/>
      <c r="G26" s="41"/>
      <c r="H26" s="41"/>
      <c r="I26" s="172" t="s">
        <v>26</v>
      </c>
      <c r="J26" s="150" t="s">
        <v>1</v>
      </c>
      <c r="K26" s="41"/>
      <c r="L26" s="72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4"/>
      <c r="C27" s="41"/>
      <c r="D27" s="41"/>
      <c r="E27" s="41"/>
      <c r="F27" s="41"/>
      <c r="G27" s="41"/>
      <c r="H27" s="41"/>
      <c r="I27" s="41"/>
      <c r="J27" s="41"/>
      <c r="K27" s="41"/>
      <c r="L27" s="72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4"/>
      <c r="C28" s="41"/>
      <c r="D28" s="172" t="s">
        <v>36</v>
      </c>
      <c r="E28" s="41"/>
      <c r="F28" s="41"/>
      <c r="G28" s="41"/>
      <c r="H28" s="41"/>
      <c r="I28" s="41"/>
      <c r="J28" s="41"/>
      <c r="K28" s="41"/>
      <c r="L28" s="72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76"/>
      <c r="B29" s="177"/>
      <c r="C29" s="176"/>
      <c r="D29" s="176"/>
      <c r="E29" s="178" t="s">
        <v>1</v>
      </c>
      <c r="F29" s="178"/>
      <c r="G29" s="178"/>
      <c r="H29" s="178"/>
      <c r="I29" s="176"/>
      <c r="J29" s="176"/>
      <c r="K29" s="176"/>
      <c r="L29" s="179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</row>
    <row r="30" s="2" customFormat="1" ht="6.96" customHeight="1">
      <c r="A30" s="41"/>
      <c r="B30" s="44"/>
      <c r="C30" s="41"/>
      <c r="D30" s="41"/>
      <c r="E30" s="41"/>
      <c r="F30" s="41"/>
      <c r="G30" s="41"/>
      <c r="H30" s="41"/>
      <c r="I30" s="41"/>
      <c r="J30" s="41"/>
      <c r="K30" s="41"/>
      <c r="L30" s="72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4"/>
      <c r="C31" s="41"/>
      <c r="D31" s="180"/>
      <c r="E31" s="180"/>
      <c r="F31" s="180"/>
      <c r="G31" s="180"/>
      <c r="H31" s="180"/>
      <c r="I31" s="180"/>
      <c r="J31" s="180"/>
      <c r="K31" s="180"/>
      <c r="L31" s="72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4"/>
      <c r="C32" s="41"/>
      <c r="D32" s="150" t="s">
        <v>119</v>
      </c>
      <c r="E32" s="41"/>
      <c r="F32" s="41"/>
      <c r="G32" s="41"/>
      <c r="H32" s="41"/>
      <c r="I32" s="41"/>
      <c r="J32" s="181">
        <f>J98</f>
        <v>0</v>
      </c>
      <c r="K32" s="41"/>
      <c r="L32" s="72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4"/>
      <c r="C33" s="41"/>
      <c r="D33" s="182" t="s">
        <v>103</v>
      </c>
      <c r="E33" s="41"/>
      <c r="F33" s="41"/>
      <c r="G33" s="41"/>
      <c r="H33" s="41"/>
      <c r="I33" s="41"/>
      <c r="J33" s="181">
        <f>J110</f>
        <v>0</v>
      </c>
      <c r="K33" s="41"/>
      <c r="L33" s="72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4"/>
      <c r="C34" s="41"/>
      <c r="D34" s="183" t="s">
        <v>39</v>
      </c>
      <c r="E34" s="41"/>
      <c r="F34" s="41"/>
      <c r="G34" s="41"/>
      <c r="H34" s="41"/>
      <c r="I34" s="41"/>
      <c r="J34" s="184">
        <f>ROUND(J32 + J33, 2)</f>
        <v>0</v>
      </c>
      <c r="K34" s="41"/>
      <c r="L34" s="72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4"/>
      <c r="C35" s="41"/>
      <c r="D35" s="180"/>
      <c r="E35" s="180"/>
      <c r="F35" s="180"/>
      <c r="G35" s="180"/>
      <c r="H35" s="180"/>
      <c r="I35" s="180"/>
      <c r="J35" s="180"/>
      <c r="K35" s="180"/>
      <c r="L35" s="72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41"/>
      <c r="F36" s="185" t="s">
        <v>41</v>
      </c>
      <c r="G36" s="41"/>
      <c r="H36" s="41"/>
      <c r="I36" s="185" t="s">
        <v>40</v>
      </c>
      <c r="J36" s="185" t="s">
        <v>42</v>
      </c>
      <c r="K36" s="41"/>
      <c r="L36" s="72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4"/>
      <c r="C37" s="41"/>
      <c r="D37" s="186" t="s">
        <v>43</v>
      </c>
      <c r="E37" s="187" t="s">
        <v>44</v>
      </c>
      <c r="F37" s="188">
        <f>ROUND((ROUND((SUM(BE110:BE117) + SUM(BE139:BE210)),  2) + SUM(BE212:BE221)), 2)</f>
        <v>0</v>
      </c>
      <c r="G37" s="189"/>
      <c r="H37" s="189"/>
      <c r="I37" s="190">
        <v>0.20000000000000001</v>
      </c>
      <c r="J37" s="188">
        <f>ROUND((ROUND(((SUM(BE110:BE117) + SUM(BE139:BE210))*I37),  2) + (SUM(BE212:BE221)*I37)), 2)</f>
        <v>0</v>
      </c>
      <c r="K37" s="41"/>
      <c r="L37" s="72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4"/>
      <c r="C38" s="41"/>
      <c r="D38" s="41"/>
      <c r="E38" s="187" t="s">
        <v>45</v>
      </c>
      <c r="F38" s="188">
        <f>ROUND((ROUND((SUM(BF110:BF117) + SUM(BF139:BF210)),  2) + SUM(BF212:BF221)), 2)</f>
        <v>0</v>
      </c>
      <c r="G38" s="189"/>
      <c r="H38" s="189"/>
      <c r="I38" s="190">
        <v>0.20000000000000001</v>
      </c>
      <c r="J38" s="188">
        <f>ROUND((ROUND(((SUM(BF110:BF117) + SUM(BF139:BF210))*I38),  2) + (SUM(BF212:BF221)*I38)), 2)</f>
        <v>0</v>
      </c>
      <c r="K38" s="41"/>
      <c r="L38" s="72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72" t="s">
        <v>46</v>
      </c>
      <c r="F39" s="191">
        <f>ROUND((ROUND((SUM(BG110:BG117) + SUM(BG139:BG210)),  2) + SUM(BG212:BG221)), 2)</f>
        <v>0</v>
      </c>
      <c r="G39" s="41"/>
      <c r="H39" s="41"/>
      <c r="I39" s="192">
        <v>0.20000000000000001</v>
      </c>
      <c r="J39" s="191">
        <f>0</f>
        <v>0</v>
      </c>
      <c r="K39" s="41"/>
      <c r="L39" s="72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4"/>
      <c r="C40" s="41"/>
      <c r="D40" s="41"/>
      <c r="E40" s="172" t="s">
        <v>47</v>
      </c>
      <c r="F40" s="191">
        <f>ROUND((ROUND((SUM(BH110:BH117) + SUM(BH139:BH210)),  2) + SUM(BH212:BH221)), 2)</f>
        <v>0</v>
      </c>
      <c r="G40" s="41"/>
      <c r="H40" s="41"/>
      <c r="I40" s="192">
        <v>0.20000000000000001</v>
      </c>
      <c r="J40" s="191">
        <f>0</f>
        <v>0</v>
      </c>
      <c r="K40" s="41"/>
      <c r="L40" s="72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4"/>
      <c r="C41" s="41"/>
      <c r="D41" s="41"/>
      <c r="E41" s="187" t="s">
        <v>48</v>
      </c>
      <c r="F41" s="188">
        <f>ROUND((ROUND((SUM(BI110:BI117) + SUM(BI139:BI210)),  2) + SUM(BI212:BI221)), 2)</f>
        <v>0</v>
      </c>
      <c r="G41" s="189"/>
      <c r="H41" s="189"/>
      <c r="I41" s="190">
        <v>0</v>
      </c>
      <c r="J41" s="188">
        <f>0</f>
        <v>0</v>
      </c>
      <c r="K41" s="41"/>
      <c r="L41" s="72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72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4"/>
      <c r="C43" s="193"/>
      <c r="D43" s="194" t="s">
        <v>49</v>
      </c>
      <c r="E43" s="195"/>
      <c r="F43" s="195"/>
      <c r="G43" s="196" t="s">
        <v>50</v>
      </c>
      <c r="H43" s="197" t="s">
        <v>51</v>
      </c>
      <c r="I43" s="195"/>
      <c r="J43" s="198">
        <f>SUM(J34:J41)</f>
        <v>0</v>
      </c>
      <c r="K43" s="199"/>
      <c r="L43" s="72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44"/>
      <c r="C44" s="41"/>
      <c r="D44" s="41"/>
      <c r="E44" s="41"/>
      <c r="F44" s="41"/>
      <c r="G44" s="41"/>
      <c r="H44" s="41"/>
      <c r="I44" s="41"/>
      <c r="J44" s="41"/>
      <c r="K44" s="41"/>
      <c r="L44" s="72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2"/>
      <c r="D50" s="200" t="s">
        <v>52</v>
      </c>
      <c r="E50" s="201"/>
      <c r="F50" s="201"/>
      <c r="G50" s="200" t="s">
        <v>53</v>
      </c>
      <c r="H50" s="201"/>
      <c r="I50" s="201"/>
      <c r="J50" s="201"/>
      <c r="K50" s="201"/>
      <c r="L50" s="72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202" t="s">
        <v>54</v>
      </c>
      <c r="E61" s="203"/>
      <c r="F61" s="204" t="s">
        <v>55</v>
      </c>
      <c r="G61" s="202" t="s">
        <v>54</v>
      </c>
      <c r="H61" s="203"/>
      <c r="I61" s="203"/>
      <c r="J61" s="205" t="s">
        <v>55</v>
      </c>
      <c r="K61" s="203"/>
      <c r="L61" s="72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200" t="s">
        <v>56</v>
      </c>
      <c r="E65" s="206"/>
      <c r="F65" s="206"/>
      <c r="G65" s="200" t="s">
        <v>57</v>
      </c>
      <c r="H65" s="206"/>
      <c r="I65" s="206"/>
      <c r="J65" s="206"/>
      <c r="K65" s="206"/>
      <c r="L65" s="72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202" t="s">
        <v>54</v>
      </c>
      <c r="E76" s="203"/>
      <c r="F76" s="204" t="s">
        <v>55</v>
      </c>
      <c r="G76" s="202" t="s">
        <v>54</v>
      </c>
      <c r="H76" s="203"/>
      <c r="I76" s="203"/>
      <c r="J76" s="205" t="s">
        <v>55</v>
      </c>
      <c r="K76" s="203"/>
      <c r="L76" s="72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207"/>
      <c r="C77" s="208"/>
      <c r="D77" s="208"/>
      <c r="E77" s="208"/>
      <c r="F77" s="208"/>
      <c r="G77" s="208"/>
      <c r="H77" s="208"/>
      <c r="I77" s="208"/>
      <c r="J77" s="208"/>
      <c r="K77" s="208"/>
      <c r="L77" s="72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209"/>
      <c r="C81" s="210"/>
      <c r="D81" s="210"/>
      <c r="E81" s="210"/>
      <c r="F81" s="210"/>
      <c r="G81" s="210"/>
      <c r="H81" s="210"/>
      <c r="I81" s="210"/>
      <c r="J81" s="210"/>
      <c r="K81" s="210"/>
      <c r="L81" s="72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120</v>
      </c>
      <c r="D82" s="43"/>
      <c r="E82" s="43"/>
      <c r="F82" s="43"/>
      <c r="G82" s="43"/>
      <c r="H82" s="43"/>
      <c r="I82" s="43"/>
      <c r="J82" s="43"/>
      <c r="K82" s="43"/>
      <c r="L82" s="72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72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15</v>
      </c>
      <c r="D84" s="43"/>
      <c r="E84" s="43"/>
      <c r="F84" s="43"/>
      <c r="G84" s="43"/>
      <c r="H84" s="43"/>
      <c r="I84" s="43"/>
      <c r="J84" s="43"/>
      <c r="K84" s="43"/>
      <c r="L84" s="72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211" t="str">
        <f>E7</f>
        <v>SANÁCIA POCHÔDZNEJ PLOCHY A HYDROIZOLÁCIA 1.PP</v>
      </c>
      <c r="F85" s="33"/>
      <c r="G85" s="33"/>
      <c r="H85" s="33"/>
      <c r="I85" s="43"/>
      <c r="J85" s="43"/>
      <c r="K85" s="43"/>
      <c r="L85" s="72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" customFormat="1" ht="12" customHeight="1">
      <c r="B86" s="22"/>
      <c r="C86" s="33" t="s">
        <v>115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41"/>
      <c r="B87" s="42"/>
      <c r="C87" s="43"/>
      <c r="D87" s="43"/>
      <c r="E87" s="211" t="s">
        <v>116</v>
      </c>
      <c r="F87" s="43"/>
      <c r="G87" s="43"/>
      <c r="H87" s="43"/>
      <c r="I87" s="43"/>
      <c r="J87" s="43"/>
      <c r="K87" s="43"/>
      <c r="L87" s="72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3" t="s">
        <v>117</v>
      </c>
      <c r="D88" s="43"/>
      <c r="E88" s="43"/>
      <c r="F88" s="43"/>
      <c r="G88" s="43"/>
      <c r="H88" s="43"/>
      <c r="I88" s="43"/>
      <c r="J88" s="43"/>
      <c r="K88" s="43"/>
      <c r="L88" s="72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6.5" customHeight="1">
      <c r="A89" s="41"/>
      <c r="B89" s="42"/>
      <c r="C89" s="43"/>
      <c r="D89" s="43"/>
      <c r="E89" s="85" t="str">
        <f>E11</f>
        <v>01-01 - Suterén</v>
      </c>
      <c r="F89" s="43"/>
      <c r="G89" s="43"/>
      <c r="H89" s="43"/>
      <c r="I89" s="43"/>
      <c r="J89" s="43"/>
      <c r="K89" s="43"/>
      <c r="L89" s="72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72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3" t="s">
        <v>19</v>
      </c>
      <c r="D91" s="43"/>
      <c r="E91" s="43"/>
      <c r="F91" s="28" t="str">
        <f>F14</f>
        <v>Dobrovičova 12, 812 66 Bratislava</v>
      </c>
      <c r="G91" s="43"/>
      <c r="H91" s="43"/>
      <c r="I91" s="33" t="s">
        <v>21</v>
      </c>
      <c r="J91" s="88" t="str">
        <f>IF(J14="","",J14)</f>
        <v>7. 4. 2022</v>
      </c>
      <c r="K91" s="43"/>
      <c r="L91" s="72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72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3" t="s">
        <v>23</v>
      </c>
      <c r="D93" s="43"/>
      <c r="E93" s="43"/>
      <c r="F93" s="28" t="str">
        <f>E17</f>
        <v>Ministerstvo pôdohospodárstva a rozvoja vidieka SR</v>
      </c>
      <c r="G93" s="43"/>
      <c r="H93" s="43"/>
      <c r="I93" s="33" t="s">
        <v>29</v>
      </c>
      <c r="J93" s="37" t="str">
        <f>E23</f>
        <v>Portik spol. s r.o.</v>
      </c>
      <c r="K93" s="43"/>
      <c r="L93" s="72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3" t="s">
        <v>27</v>
      </c>
      <c r="D94" s="43"/>
      <c r="E94" s="43"/>
      <c r="F94" s="28" t="str">
        <f>IF(E20="","",E20)</f>
        <v>Vyplň údaj</v>
      </c>
      <c r="G94" s="43"/>
      <c r="H94" s="43"/>
      <c r="I94" s="33" t="s">
        <v>34</v>
      </c>
      <c r="J94" s="37" t="str">
        <f>E26</f>
        <v>Kovács</v>
      </c>
      <c r="K94" s="43"/>
      <c r="L94" s="72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72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9.28" customHeight="1">
      <c r="A96" s="41"/>
      <c r="B96" s="42"/>
      <c r="C96" s="212" t="s">
        <v>121</v>
      </c>
      <c r="D96" s="165"/>
      <c r="E96" s="165"/>
      <c r="F96" s="165"/>
      <c r="G96" s="165"/>
      <c r="H96" s="165"/>
      <c r="I96" s="165"/>
      <c r="J96" s="213" t="s">
        <v>122</v>
      </c>
      <c r="K96" s="165"/>
      <c r="L96" s="72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0.32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72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22.8" customHeight="1">
      <c r="A98" s="41"/>
      <c r="B98" s="42"/>
      <c r="C98" s="214" t="s">
        <v>123</v>
      </c>
      <c r="D98" s="43"/>
      <c r="E98" s="43"/>
      <c r="F98" s="43"/>
      <c r="G98" s="43"/>
      <c r="H98" s="43"/>
      <c r="I98" s="43"/>
      <c r="J98" s="119">
        <f>J139</f>
        <v>0</v>
      </c>
      <c r="K98" s="43"/>
      <c r="L98" s="72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U98" s="18" t="s">
        <v>124</v>
      </c>
    </row>
    <row r="99" s="9" customFormat="1" ht="24.96" customHeight="1">
      <c r="A99" s="9"/>
      <c r="B99" s="215"/>
      <c r="C99" s="216"/>
      <c r="D99" s="217" t="s">
        <v>125</v>
      </c>
      <c r="E99" s="218"/>
      <c r="F99" s="218"/>
      <c r="G99" s="218"/>
      <c r="H99" s="218"/>
      <c r="I99" s="218"/>
      <c r="J99" s="219">
        <f>J140</f>
        <v>0</v>
      </c>
      <c r="K99" s="216"/>
      <c r="L99" s="22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21"/>
      <c r="C100" s="142"/>
      <c r="D100" s="222" t="s">
        <v>126</v>
      </c>
      <c r="E100" s="223"/>
      <c r="F100" s="223"/>
      <c r="G100" s="223"/>
      <c r="H100" s="223"/>
      <c r="I100" s="223"/>
      <c r="J100" s="224">
        <f>J141</f>
        <v>0</v>
      </c>
      <c r="K100" s="142"/>
      <c r="L100" s="22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21"/>
      <c r="C101" s="142"/>
      <c r="D101" s="222" t="s">
        <v>127</v>
      </c>
      <c r="E101" s="223"/>
      <c r="F101" s="223"/>
      <c r="G101" s="223"/>
      <c r="H101" s="223"/>
      <c r="I101" s="223"/>
      <c r="J101" s="224">
        <f>J162</f>
        <v>0</v>
      </c>
      <c r="K101" s="142"/>
      <c r="L101" s="22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21"/>
      <c r="C102" s="142"/>
      <c r="D102" s="222" t="s">
        <v>128</v>
      </c>
      <c r="E102" s="223"/>
      <c r="F102" s="223"/>
      <c r="G102" s="223"/>
      <c r="H102" s="223"/>
      <c r="I102" s="223"/>
      <c r="J102" s="224">
        <f>J194</f>
        <v>0</v>
      </c>
      <c r="K102" s="142"/>
      <c r="L102" s="22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215"/>
      <c r="C103" s="216"/>
      <c r="D103" s="217" t="s">
        <v>129</v>
      </c>
      <c r="E103" s="218"/>
      <c r="F103" s="218"/>
      <c r="G103" s="218"/>
      <c r="H103" s="218"/>
      <c r="I103" s="218"/>
      <c r="J103" s="219">
        <f>J196</f>
        <v>0</v>
      </c>
      <c r="K103" s="216"/>
      <c r="L103" s="22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221"/>
      <c r="C104" s="142"/>
      <c r="D104" s="222" t="s">
        <v>130</v>
      </c>
      <c r="E104" s="223"/>
      <c r="F104" s="223"/>
      <c r="G104" s="223"/>
      <c r="H104" s="223"/>
      <c r="I104" s="223"/>
      <c r="J104" s="224">
        <f>J197</f>
        <v>0</v>
      </c>
      <c r="K104" s="142"/>
      <c r="L104" s="22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215"/>
      <c r="C105" s="216"/>
      <c r="D105" s="217" t="s">
        <v>131</v>
      </c>
      <c r="E105" s="218"/>
      <c r="F105" s="218"/>
      <c r="G105" s="218"/>
      <c r="H105" s="218"/>
      <c r="I105" s="218"/>
      <c r="J105" s="219">
        <f>J204</f>
        <v>0</v>
      </c>
      <c r="K105" s="216"/>
      <c r="L105" s="22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215"/>
      <c r="C106" s="216"/>
      <c r="D106" s="217" t="s">
        <v>132</v>
      </c>
      <c r="E106" s="218"/>
      <c r="F106" s="218"/>
      <c r="G106" s="218"/>
      <c r="H106" s="218"/>
      <c r="I106" s="218"/>
      <c r="J106" s="219">
        <f>J208</f>
        <v>0</v>
      </c>
      <c r="K106" s="216"/>
      <c r="L106" s="22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1.84" customHeight="1">
      <c r="A107" s="9"/>
      <c r="B107" s="215"/>
      <c r="C107" s="216"/>
      <c r="D107" s="226" t="s">
        <v>133</v>
      </c>
      <c r="E107" s="216"/>
      <c r="F107" s="216"/>
      <c r="G107" s="216"/>
      <c r="H107" s="216"/>
      <c r="I107" s="216"/>
      <c r="J107" s="227">
        <f>J211</f>
        <v>0</v>
      </c>
      <c r="K107" s="216"/>
      <c r="L107" s="22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41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72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="2" customFormat="1" ht="6.96" customHeight="1">
      <c r="A109" s="41"/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72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="2" customFormat="1" ht="29.28" customHeight="1">
      <c r="A110" s="41"/>
      <c r="B110" s="42"/>
      <c r="C110" s="214" t="s">
        <v>134</v>
      </c>
      <c r="D110" s="43"/>
      <c r="E110" s="43"/>
      <c r="F110" s="43"/>
      <c r="G110" s="43"/>
      <c r="H110" s="43"/>
      <c r="I110" s="43"/>
      <c r="J110" s="228">
        <f>ROUND(J111 + J112 + J113 + J114 + J115 + J116,2)</f>
        <v>0</v>
      </c>
      <c r="K110" s="43"/>
      <c r="L110" s="72"/>
      <c r="N110" s="229" t="s">
        <v>43</v>
      </c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="2" customFormat="1" ht="18" customHeight="1">
      <c r="A111" s="41"/>
      <c r="B111" s="42"/>
      <c r="C111" s="43"/>
      <c r="D111" s="161" t="s">
        <v>135</v>
      </c>
      <c r="E111" s="156"/>
      <c r="F111" s="156"/>
      <c r="G111" s="43"/>
      <c r="H111" s="43"/>
      <c r="I111" s="43"/>
      <c r="J111" s="157">
        <v>0</v>
      </c>
      <c r="K111" s="43"/>
      <c r="L111" s="230"/>
      <c r="M111" s="231"/>
      <c r="N111" s="232" t="s">
        <v>45</v>
      </c>
      <c r="O111" s="231"/>
      <c r="P111" s="231"/>
      <c r="Q111" s="231"/>
      <c r="R111" s="231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1"/>
      <c r="AG111" s="231"/>
      <c r="AH111" s="231"/>
      <c r="AI111" s="231"/>
      <c r="AJ111" s="231"/>
      <c r="AK111" s="231"/>
      <c r="AL111" s="231"/>
      <c r="AM111" s="231"/>
      <c r="AN111" s="231"/>
      <c r="AO111" s="231"/>
      <c r="AP111" s="231"/>
      <c r="AQ111" s="231"/>
      <c r="AR111" s="231"/>
      <c r="AS111" s="231"/>
      <c r="AT111" s="231"/>
      <c r="AU111" s="231"/>
      <c r="AV111" s="231"/>
      <c r="AW111" s="231"/>
      <c r="AX111" s="231"/>
      <c r="AY111" s="234" t="s">
        <v>98</v>
      </c>
      <c r="AZ111" s="231"/>
      <c r="BA111" s="231"/>
      <c r="BB111" s="231"/>
      <c r="BC111" s="231"/>
      <c r="BD111" s="231"/>
      <c r="BE111" s="235">
        <f>IF(N111="základná",J111,0)</f>
        <v>0</v>
      </c>
      <c r="BF111" s="235">
        <f>IF(N111="znížená",J111,0)</f>
        <v>0</v>
      </c>
      <c r="BG111" s="235">
        <f>IF(N111="zákl. prenesená",J111,0)</f>
        <v>0</v>
      </c>
      <c r="BH111" s="235">
        <f>IF(N111="zníž. prenesená",J111,0)</f>
        <v>0</v>
      </c>
      <c r="BI111" s="235">
        <f>IF(N111="nulová",J111,0)</f>
        <v>0</v>
      </c>
      <c r="BJ111" s="234" t="s">
        <v>92</v>
      </c>
      <c r="BK111" s="231"/>
      <c r="BL111" s="231"/>
      <c r="BM111" s="231"/>
    </row>
    <row r="112" s="2" customFormat="1" ht="18" customHeight="1">
      <c r="A112" s="41"/>
      <c r="B112" s="42"/>
      <c r="C112" s="43"/>
      <c r="D112" s="161" t="s">
        <v>136</v>
      </c>
      <c r="E112" s="156"/>
      <c r="F112" s="156"/>
      <c r="G112" s="43"/>
      <c r="H112" s="43"/>
      <c r="I112" s="43"/>
      <c r="J112" s="157">
        <v>0</v>
      </c>
      <c r="K112" s="43"/>
      <c r="L112" s="230"/>
      <c r="M112" s="231"/>
      <c r="N112" s="232" t="s">
        <v>45</v>
      </c>
      <c r="O112" s="231"/>
      <c r="P112" s="231"/>
      <c r="Q112" s="231"/>
      <c r="R112" s="231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1"/>
      <c r="AG112" s="231"/>
      <c r="AH112" s="231"/>
      <c r="AI112" s="231"/>
      <c r="AJ112" s="231"/>
      <c r="AK112" s="231"/>
      <c r="AL112" s="231"/>
      <c r="AM112" s="231"/>
      <c r="AN112" s="231"/>
      <c r="AO112" s="231"/>
      <c r="AP112" s="231"/>
      <c r="AQ112" s="231"/>
      <c r="AR112" s="231"/>
      <c r="AS112" s="231"/>
      <c r="AT112" s="231"/>
      <c r="AU112" s="231"/>
      <c r="AV112" s="231"/>
      <c r="AW112" s="231"/>
      <c r="AX112" s="231"/>
      <c r="AY112" s="234" t="s">
        <v>98</v>
      </c>
      <c r="AZ112" s="231"/>
      <c r="BA112" s="231"/>
      <c r="BB112" s="231"/>
      <c r="BC112" s="231"/>
      <c r="BD112" s="231"/>
      <c r="BE112" s="235">
        <f>IF(N112="základná",J112,0)</f>
        <v>0</v>
      </c>
      <c r="BF112" s="235">
        <f>IF(N112="znížená",J112,0)</f>
        <v>0</v>
      </c>
      <c r="BG112" s="235">
        <f>IF(N112="zákl. prenesená",J112,0)</f>
        <v>0</v>
      </c>
      <c r="BH112" s="235">
        <f>IF(N112="zníž. prenesená",J112,0)</f>
        <v>0</v>
      </c>
      <c r="BI112" s="235">
        <f>IF(N112="nulová",J112,0)</f>
        <v>0</v>
      </c>
      <c r="BJ112" s="234" t="s">
        <v>92</v>
      </c>
      <c r="BK112" s="231"/>
      <c r="BL112" s="231"/>
      <c r="BM112" s="231"/>
    </row>
    <row r="113" s="2" customFormat="1" ht="18" customHeight="1">
      <c r="A113" s="41"/>
      <c r="B113" s="42"/>
      <c r="C113" s="43"/>
      <c r="D113" s="161" t="s">
        <v>137</v>
      </c>
      <c r="E113" s="156"/>
      <c r="F113" s="156"/>
      <c r="G113" s="43"/>
      <c r="H113" s="43"/>
      <c r="I113" s="43"/>
      <c r="J113" s="157">
        <v>0</v>
      </c>
      <c r="K113" s="43"/>
      <c r="L113" s="230"/>
      <c r="M113" s="231"/>
      <c r="N113" s="232" t="s">
        <v>45</v>
      </c>
      <c r="O113" s="231"/>
      <c r="P113" s="231"/>
      <c r="Q113" s="231"/>
      <c r="R113" s="231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1"/>
      <c r="AG113" s="231"/>
      <c r="AH113" s="231"/>
      <c r="AI113" s="231"/>
      <c r="AJ113" s="231"/>
      <c r="AK113" s="231"/>
      <c r="AL113" s="231"/>
      <c r="AM113" s="231"/>
      <c r="AN113" s="231"/>
      <c r="AO113" s="231"/>
      <c r="AP113" s="231"/>
      <c r="AQ113" s="231"/>
      <c r="AR113" s="231"/>
      <c r="AS113" s="231"/>
      <c r="AT113" s="231"/>
      <c r="AU113" s="231"/>
      <c r="AV113" s="231"/>
      <c r="AW113" s="231"/>
      <c r="AX113" s="231"/>
      <c r="AY113" s="234" t="s">
        <v>98</v>
      </c>
      <c r="AZ113" s="231"/>
      <c r="BA113" s="231"/>
      <c r="BB113" s="231"/>
      <c r="BC113" s="231"/>
      <c r="BD113" s="231"/>
      <c r="BE113" s="235">
        <f>IF(N113="základná",J113,0)</f>
        <v>0</v>
      </c>
      <c r="BF113" s="235">
        <f>IF(N113="znížená",J113,0)</f>
        <v>0</v>
      </c>
      <c r="BG113" s="235">
        <f>IF(N113="zákl. prenesená",J113,0)</f>
        <v>0</v>
      </c>
      <c r="BH113" s="235">
        <f>IF(N113="zníž. prenesená",J113,0)</f>
        <v>0</v>
      </c>
      <c r="BI113" s="235">
        <f>IF(N113="nulová",J113,0)</f>
        <v>0</v>
      </c>
      <c r="BJ113" s="234" t="s">
        <v>92</v>
      </c>
      <c r="BK113" s="231"/>
      <c r="BL113" s="231"/>
      <c r="BM113" s="231"/>
    </row>
    <row r="114" s="2" customFormat="1" ht="18" customHeight="1">
      <c r="A114" s="41"/>
      <c r="B114" s="42"/>
      <c r="C114" s="43"/>
      <c r="D114" s="161" t="s">
        <v>138</v>
      </c>
      <c r="E114" s="156"/>
      <c r="F114" s="156"/>
      <c r="G114" s="43"/>
      <c r="H114" s="43"/>
      <c r="I114" s="43"/>
      <c r="J114" s="157">
        <v>0</v>
      </c>
      <c r="K114" s="43"/>
      <c r="L114" s="230"/>
      <c r="M114" s="231"/>
      <c r="N114" s="232" t="s">
        <v>45</v>
      </c>
      <c r="O114" s="231"/>
      <c r="P114" s="231"/>
      <c r="Q114" s="231"/>
      <c r="R114" s="231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1"/>
      <c r="AG114" s="231"/>
      <c r="AH114" s="231"/>
      <c r="AI114" s="231"/>
      <c r="AJ114" s="231"/>
      <c r="AK114" s="231"/>
      <c r="AL114" s="231"/>
      <c r="AM114" s="231"/>
      <c r="AN114" s="231"/>
      <c r="AO114" s="231"/>
      <c r="AP114" s="231"/>
      <c r="AQ114" s="231"/>
      <c r="AR114" s="231"/>
      <c r="AS114" s="231"/>
      <c r="AT114" s="231"/>
      <c r="AU114" s="231"/>
      <c r="AV114" s="231"/>
      <c r="AW114" s="231"/>
      <c r="AX114" s="231"/>
      <c r="AY114" s="234" t="s">
        <v>98</v>
      </c>
      <c r="AZ114" s="231"/>
      <c r="BA114" s="231"/>
      <c r="BB114" s="231"/>
      <c r="BC114" s="231"/>
      <c r="BD114" s="231"/>
      <c r="BE114" s="235">
        <f>IF(N114="základná",J114,0)</f>
        <v>0</v>
      </c>
      <c r="BF114" s="235">
        <f>IF(N114="znížená",J114,0)</f>
        <v>0</v>
      </c>
      <c r="BG114" s="235">
        <f>IF(N114="zákl. prenesená",J114,0)</f>
        <v>0</v>
      </c>
      <c r="BH114" s="235">
        <f>IF(N114="zníž. prenesená",J114,0)</f>
        <v>0</v>
      </c>
      <c r="BI114" s="235">
        <f>IF(N114="nulová",J114,0)</f>
        <v>0</v>
      </c>
      <c r="BJ114" s="234" t="s">
        <v>92</v>
      </c>
      <c r="BK114" s="231"/>
      <c r="BL114" s="231"/>
      <c r="BM114" s="231"/>
    </row>
    <row r="115" s="2" customFormat="1" ht="18" customHeight="1">
      <c r="A115" s="41"/>
      <c r="B115" s="42"/>
      <c r="C115" s="43"/>
      <c r="D115" s="161" t="s">
        <v>139</v>
      </c>
      <c r="E115" s="156"/>
      <c r="F115" s="156"/>
      <c r="G115" s="43"/>
      <c r="H115" s="43"/>
      <c r="I115" s="43"/>
      <c r="J115" s="157">
        <v>0</v>
      </c>
      <c r="K115" s="43"/>
      <c r="L115" s="230"/>
      <c r="M115" s="231"/>
      <c r="N115" s="232" t="s">
        <v>45</v>
      </c>
      <c r="O115" s="231"/>
      <c r="P115" s="231"/>
      <c r="Q115" s="231"/>
      <c r="R115" s="231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1"/>
      <c r="AG115" s="231"/>
      <c r="AH115" s="231"/>
      <c r="AI115" s="231"/>
      <c r="AJ115" s="231"/>
      <c r="AK115" s="231"/>
      <c r="AL115" s="231"/>
      <c r="AM115" s="231"/>
      <c r="AN115" s="231"/>
      <c r="AO115" s="231"/>
      <c r="AP115" s="231"/>
      <c r="AQ115" s="231"/>
      <c r="AR115" s="231"/>
      <c r="AS115" s="231"/>
      <c r="AT115" s="231"/>
      <c r="AU115" s="231"/>
      <c r="AV115" s="231"/>
      <c r="AW115" s="231"/>
      <c r="AX115" s="231"/>
      <c r="AY115" s="234" t="s">
        <v>98</v>
      </c>
      <c r="AZ115" s="231"/>
      <c r="BA115" s="231"/>
      <c r="BB115" s="231"/>
      <c r="BC115" s="231"/>
      <c r="BD115" s="231"/>
      <c r="BE115" s="235">
        <f>IF(N115="základná",J115,0)</f>
        <v>0</v>
      </c>
      <c r="BF115" s="235">
        <f>IF(N115="znížená",J115,0)</f>
        <v>0</v>
      </c>
      <c r="BG115" s="235">
        <f>IF(N115="zákl. prenesená",J115,0)</f>
        <v>0</v>
      </c>
      <c r="BH115" s="235">
        <f>IF(N115="zníž. prenesená",J115,0)</f>
        <v>0</v>
      </c>
      <c r="BI115" s="235">
        <f>IF(N115="nulová",J115,0)</f>
        <v>0</v>
      </c>
      <c r="BJ115" s="234" t="s">
        <v>92</v>
      </c>
      <c r="BK115" s="231"/>
      <c r="BL115" s="231"/>
      <c r="BM115" s="231"/>
    </row>
    <row r="116" s="2" customFormat="1" ht="18" customHeight="1">
      <c r="A116" s="41"/>
      <c r="B116" s="42"/>
      <c r="C116" s="43"/>
      <c r="D116" s="156" t="s">
        <v>140</v>
      </c>
      <c r="E116" s="43"/>
      <c r="F116" s="43"/>
      <c r="G116" s="43"/>
      <c r="H116" s="43"/>
      <c r="I116" s="43"/>
      <c r="J116" s="157">
        <f>ROUND(J32*T116,2)</f>
        <v>0</v>
      </c>
      <c r="K116" s="43"/>
      <c r="L116" s="230"/>
      <c r="M116" s="231"/>
      <c r="N116" s="232" t="s">
        <v>45</v>
      </c>
      <c r="O116" s="231"/>
      <c r="P116" s="231"/>
      <c r="Q116" s="231"/>
      <c r="R116" s="231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1"/>
      <c r="AG116" s="231"/>
      <c r="AH116" s="231"/>
      <c r="AI116" s="231"/>
      <c r="AJ116" s="231"/>
      <c r="AK116" s="231"/>
      <c r="AL116" s="231"/>
      <c r="AM116" s="231"/>
      <c r="AN116" s="231"/>
      <c r="AO116" s="231"/>
      <c r="AP116" s="231"/>
      <c r="AQ116" s="231"/>
      <c r="AR116" s="231"/>
      <c r="AS116" s="231"/>
      <c r="AT116" s="231"/>
      <c r="AU116" s="231"/>
      <c r="AV116" s="231"/>
      <c r="AW116" s="231"/>
      <c r="AX116" s="231"/>
      <c r="AY116" s="234" t="s">
        <v>141</v>
      </c>
      <c r="AZ116" s="231"/>
      <c r="BA116" s="231"/>
      <c r="BB116" s="231"/>
      <c r="BC116" s="231"/>
      <c r="BD116" s="231"/>
      <c r="BE116" s="235">
        <f>IF(N116="základná",J116,0)</f>
        <v>0</v>
      </c>
      <c r="BF116" s="235">
        <f>IF(N116="znížená",J116,0)</f>
        <v>0</v>
      </c>
      <c r="BG116" s="235">
        <f>IF(N116="zákl. prenesená",J116,0)</f>
        <v>0</v>
      </c>
      <c r="BH116" s="235">
        <f>IF(N116="zníž. prenesená",J116,0)</f>
        <v>0</v>
      </c>
      <c r="BI116" s="235">
        <f>IF(N116="nulová",J116,0)</f>
        <v>0</v>
      </c>
      <c r="BJ116" s="234" t="s">
        <v>92</v>
      </c>
      <c r="BK116" s="231"/>
      <c r="BL116" s="231"/>
      <c r="BM116" s="231"/>
    </row>
    <row r="117" s="2" customFormat="1">
      <c r="A117" s="41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72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2" customFormat="1" ht="29.28" customHeight="1">
      <c r="A118" s="41"/>
      <c r="B118" s="42"/>
      <c r="C118" s="164" t="s">
        <v>108</v>
      </c>
      <c r="D118" s="165"/>
      <c r="E118" s="165"/>
      <c r="F118" s="165"/>
      <c r="G118" s="165"/>
      <c r="H118" s="165"/>
      <c r="I118" s="165"/>
      <c r="J118" s="166">
        <f>ROUND(J98+J110,2)</f>
        <v>0</v>
      </c>
      <c r="K118" s="165"/>
      <c r="L118" s="72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="2" customFormat="1" ht="6.96" customHeight="1">
      <c r="A119" s="41"/>
      <c r="B119" s="75"/>
      <c r="C119" s="76"/>
      <c r="D119" s="76"/>
      <c r="E119" s="76"/>
      <c r="F119" s="76"/>
      <c r="G119" s="76"/>
      <c r="H119" s="76"/>
      <c r="I119" s="76"/>
      <c r="J119" s="76"/>
      <c r="K119" s="76"/>
      <c r="L119" s="72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3" s="2" customFormat="1" ht="6.96" customHeight="1">
      <c r="A123" s="41"/>
      <c r="B123" s="77"/>
      <c r="C123" s="78"/>
      <c r="D123" s="78"/>
      <c r="E123" s="78"/>
      <c r="F123" s="78"/>
      <c r="G123" s="78"/>
      <c r="H123" s="78"/>
      <c r="I123" s="78"/>
      <c r="J123" s="78"/>
      <c r="K123" s="78"/>
      <c r="L123" s="72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24.96" customHeight="1">
      <c r="A124" s="41"/>
      <c r="B124" s="42"/>
      <c r="C124" s="24" t="s">
        <v>142</v>
      </c>
      <c r="D124" s="43"/>
      <c r="E124" s="43"/>
      <c r="F124" s="43"/>
      <c r="G124" s="43"/>
      <c r="H124" s="43"/>
      <c r="I124" s="43"/>
      <c r="J124" s="43"/>
      <c r="K124" s="43"/>
      <c r="L124" s="72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6.96" customHeight="1">
      <c r="A125" s="41"/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72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12" customHeight="1">
      <c r="A126" s="41"/>
      <c r="B126" s="42"/>
      <c r="C126" s="33" t="s">
        <v>15</v>
      </c>
      <c r="D126" s="43"/>
      <c r="E126" s="43"/>
      <c r="F126" s="43"/>
      <c r="G126" s="43"/>
      <c r="H126" s="43"/>
      <c r="I126" s="43"/>
      <c r="J126" s="43"/>
      <c r="K126" s="43"/>
      <c r="L126" s="72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2" customFormat="1" ht="16.5" customHeight="1">
      <c r="A127" s="41"/>
      <c r="B127" s="42"/>
      <c r="C127" s="43"/>
      <c r="D127" s="43"/>
      <c r="E127" s="211" t="str">
        <f>E7</f>
        <v>SANÁCIA POCHÔDZNEJ PLOCHY A HYDROIZOLÁCIA 1.PP</v>
      </c>
      <c r="F127" s="33"/>
      <c r="G127" s="33"/>
      <c r="H127" s="33"/>
      <c r="I127" s="43"/>
      <c r="J127" s="43"/>
      <c r="K127" s="43"/>
      <c r="L127" s="72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="1" customFormat="1" ht="12" customHeight="1">
      <c r="B128" s="22"/>
      <c r="C128" s="33" t="s">
        <v>115</v>
      </c>
      <c r="D128" s="23"/>
      <c r="E128" s="23"/>
      <c r="F128" s="23"/>
      <c r="G128" s="23"/>
      <c r="H128" s="23"/>
      <c r="I128" s="23"/>
      <c r="J128" s="23"/>
      <c r="K128" s="23"/>
      <c r="L128" s="21"/>
    </row>
    <row r="129" s="2" customFormat="1" ht="16.5" customHeight="1">
      <c r="A129" s="41"/>
      <c r="B129" s="42"/>
      <c r="C129" s="43"/>
      <c r="D129" s="43"/>
      <c r="E129" s="211" t="s">
        <v>116</v>
      </c>
      <c r="F129" s="43"/>
      <c r="G129" s="43"/>
      <c r="H129" s="43"/>
      <c r="I129" s="43"/>
      <c r="J129" s="43"/>
      <c r="K129" s="43"/>
      <c r="L129" s="72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="2" customFormat="1" ht="12" customHeight="1">
      <c r="A130" s="41"/>
      <c r="B130" s="42"/>
      <c r="C130" s="33" t="s">
        <v>117</v>
      </c>
      <c r="D130" s="43"/>
      <c r="E130" s="43"/>
      <c r="F130" s="43"/>
      <c r="G130" s="43"/>
      <c r="H130" s="43"/>
      <c r="I130" s="43"/>
      <c r="J130" s="43"/>
      <c r="K130" s="43"/>
      <c r="L130" s="72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="2" customFormat="1" ht="16.5" customHeight="1">
      <c r="A131" s="41"/>
      <c r="B131" s="42"/>
      <c r="C131" s="43"/>
      <c r="D131" s="43"/>
      <c r="E131" s="85" t="str">
        <f>E11</f>
        <v>01-01 - Suterén</v>
      </c>
      <c r="F131" s="43"/>
      <c r="G131" s="43"/>
      <c r="H131" s="43"/>
      <c r="I131" s="43"/>
      <c r="J131" s="43"/>
      <c r="K131" s="43"/>
      <c r="L131" s="72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="2" customFormat="1" ht="6.96" customHeight="1">
      <c r="A132" s="41"/>
      <c r="B132" s="42"/>
      <c r="C132" s="43"/>
      <c r="D132" s="43"/>
      <c r="E132" s="43"/>
      <c r="F132" s="43"/>
      <c r="G132" s="43"/>
      <c r="H132" s="43"/>
      <c r="I132" s="43"/>
      <c r="J132" s="43"/>
      <c r="K132" s="43"/>
      <c r="L132" s="72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</row>
    <row r="133" s="2" customFormat="1" ht="12" customHeight="1">
      <c r="A133" s="41"/>
      <c r="B133" s="42"/>
      <c r="C133" s="33" t="s">
        <v>19</v>
      </c>
      <c r="D133" s="43"/>
      <c r="E133" s="43"/>
      <c r="F133" s="28" t="str">
        <f>F14</f>
        <v>Dobrovičova 12, 812 66 Bratislava</v>
      </c>
      <c r="G133" s="43"/>
      <c r="H133" s="43"/>
      <c r="I133" s="33" t="s">
        <v>21</v>
      </c>
      <c r="J133" s="88" t="str">
        <f>IF(J14="","",J14)</f>
        <v>7. 4. 2022</v>
      </c>
      <c r="K133" s="43"/>
      <c r="L133" s="72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4" s="2" customFormat="1" ht="6.96" customHeight="1">
      <c r="A134" s="41"/>
      <c r="B134" s="42"/>
      <c r="C134" s="43"/>
      <c r="D134" s="43"/>
      <c r="E134" s="43"/>
      <c r="F134" s="43"/>
      <c r="G134" s="43"/>
      <c r="H134" s="43"/>
      <c r="I134" s="43"/>
      <c r="J134" s="43"/>
      <c r="K134" s="43"/>
      <c r="L134" s="72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</row>
    <row r="135" s="2" customFormat="1" ht="15.15" customHeight="1">
      <c r="A135" s="41"/>
      <c r="B135" s="42"/>
      <c r="C135" s="33" t="s">
        <v>23</v>
      </c>
      <c r="D135" s="43"/>
      <c r="E135" s="43"/>
      <c r="F135" s="28" t="str">
        <f>E17</f>
        <v>Ministerstvo pôdohospodárstva a rozvoja vidieka SR</v>
      </c>
      <c r="G135" s="43"/>
      <c r="H135" s="43"/>
      <c r="I135" s="33" t="s">
        <v>29</v>
      </c>
      <c r="J135" s="37" t="str">
        <f>E23</f>
        <v>Portik spol. s r.o.</v>
      </c>
      <c r="K135" s="43"/>
      <c r="L135" s="72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  <row r="136" s="2" customFormat="1" ht="15.15" customHeight="1">
      <c r="A136" s="41"/>
      <c r="B136" s="42"/>
      <c r="C136" s="33" t="s">
        <v>27</v>
      </c>
      <c r="D136" s="43"/>
      <c r="E136" s="43"/>
      <c r="F136" s="28" t="str">
        <f>IF(E20="","",E20)</f>
        <v>Vyplň údaj</v>
      </c>
      <c r="G136" s="43"/>
      <c r="H136" s="43"/>
      <c r="I136" s="33" t="s">
        <v>34</v>
      </c>
      <c r="J136" s="37" t="str">
        <f>E26</f>
        <v>Kovács</v>
      </c>
      <c r="K136" s="43"/>
      <c r="L136" s="72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  <row r="137" s="2" customFormat="1" ht="10.32" customHeight="1">
      <c r="A137" s="41"/>
      <c r="B137" s="42"/>
      <c r="C137" s="43"/>
      <c r="D137" s="43"/>
      <c r="E137" s="43"/>
      <c r="F137" s="43"/>
      <c r="G137" s="43"/>
      <c r="H137" s="43"/>
      <c r="I137" s="43"/>
      <c r="J137" s="43"/>
      <c r="K137" s="43"/>
      <c r="L137" s="72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  <row r="138" s="11" customFormat="1" ht="29.28" customHeight="1">
      <c r="A138" s="236"/>
      <c r="B138" s="237"/>
      <c r="C138" s="238" t="s">
        <v>143</v>
      </c>
      <c r="D138" s="239" t="s">
        <v>64</v>
      </c>
      <c r="E138" s="239" t="s">
        <v>60</v>
      </c>
      <c r="F138" s="239" t="s">
        <v>61</v>
      </c>
      <c r="G138" s="239" t="s">
        <v>144</v>
      </c>
      <c r="H138" s="239" t="s">
        <v>145</v>
      </c>
      <c r="I138" s="239" t="s">
        <v>146</v>
      </c>
      <c r="J138" s="240" t="s">
        <v>122</v>
      </c>
      <c r="K138" s="241" t="s">
        <v>147</v>
      </c>
      <c r="L138" s="242"/>
      <c r="M138" s="109" t="s">
        <v>1</v>
      </c>
      <c r="N138" s="110" t="s">
        <v>43</v>
      </c>
      <c r="O138" s="110" t="s">
        <v>148</v>
      </c>
      <c r="P138" s="110" t="s">
        <v>149</v>
      </c>
      <c r="Q138" s="110" t="s">
        <v>150</v>
      </c>
      <c r="R138" s="110" t="s">
        <v>151</v>
      </c>
      <c r="S138" s="110" t="s">
        <v>152</v>
      </c>
      <c r="T138" s="111" t="s">
        <v>153</v>
      </c>
      <c r="U138" s="236"/>
      <c r="V138" s="236"/>
      <c r="W138" s="236"/>
      <c r="X138" s="236"/>
      <c r="Y138" s="236"/>
      <c r="Z138" s="236"/>
      <c r="AA138" s="236"/>
      <c r="AB138" s="236"/>
      <c r="AC138" s="236"/>
      <c r="AD138" s="236"/>
      <c r="AE138" s="236"/>
    </row>
    <row r="139" s="2" customFormat="1" ht="22.8" customHeight="1">
      <c r="A139" s="41"/>
      <c r="B139" s="42"/>
      <c r="C139" s="116" t="s">
        <v>119</v>
      </c>
      <c r="D139" s="43"/>
      <c r="E139" s="43"/>
      <c r="F139" s="43"/>
      <c r="G139" s="43"/>
      <c r="H139" s="43"/>
      <c r="I139" s="43"/>
      <c r="J139" s="243">
        <f>BK139</f>
        <v>0</v>
      </c>
      <c r="K139" s="43"/>
      <c r="L139" s="44"/>
      <c r="M139" s="112"/>
      <c r="N139" s="244"/>
      <c r="O139" s="113"/>
      <c r="P139" s="245">
        <f>P140+P196+P204+P208+P211</f>
        <v>0</v>
      </c>
      <c r="Q139" s="113"/>
      <c r="R139" s="245">
        <f>R140+R196+R204+R208+R211</f>
        <v>21.351201749999998</v>
      </c>
      <c r="S139" s="113"/>
      <c r="T139" s="246">
        <f>T140+T196+T204+T208+T211</f>
        <v>40.693875999999996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18" t="s">
        <v>78</v>
      </c>
      <c r="AU139" s="18" t="s">
        <v>124</v>
      </c>
      <c r="BK139" s="247">
        <f>BK140+BK196+BK204+BK208+BK211</f>
        <v>0</v>
      </c>
    </row>
    <row r="140" s="12" customFormat="1" ht="25.92" customHeight="1">
      <c r="A140" s="12"/>
      <c r="B140" s="248"/>
      <c r="C140" s="249"/>
      <c r="D140" s="250" t="s">
        <v>78</v>
      </c>
      <c r="E140" s="251" t="s">
        <v>154</v>
      </c>
      <c r="F140" s="251" t="s">
        <v>155</v>
      </c>
      <c r="G140" s="249"/>
      <c r="H140" s="249"/>
      <c r="I140" s="252"/>
      <c r="J140" s="227">
        <f>BK140</f>
        <v>0</v>
      </c>
      <c r="K140" s="249"/>
      <c r="L140" s="253"/>
      <c r="M140" s="254"/>
      <c r="N140" s="255"/>
      <c r="O140" s="255"/>
      <c r="P140" s="256">
        <f>P141+P162+P194</f>
        <v>0</v>
      </c>
      <c r="Q140" s="255"/>
      <c r="R140" s="256">
        <f>R141+R162+R194</f>
        <v>20.914997009999997</v>
      </c>
      <c r="S140" s="255"/>
      <c r="T140" s="257">
        <f>T141+T162+T194</f>
        <v>40.693875999999996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58" t="s">
        <v>86</v>
      </c>
      <c r="AT140" s="259" t="s">
        <v>78</v>
      </c>
      <c r="AU140" s="259" t="s">
        <v>79</v>
      </c>
      <c r="AY140" s="258" t="s">
        <v>156</v>
      </c>
      <c r="BK140" s="260">
        <f>BK141+BK162+BK194</f>
        <v>0</v>
      </c>
    </row>
    <row r="141" s="12" customFormat="1" ht="22.8" customHeight="1">
      <c r="A141" s="12"/>
      <c r="B141" s="248"/>
      <c r="C141" s="249"/>
      <c r="D141" s="250" t="s">
        <v>78</v>
      </c>
      <c r="E141" s="261" t="s">
        <v>157</v>
      </c>
      <c r="F141" s="261" t="s">
        <v>158</v>
      </c>
      <c r="G141" s="249"/>
      <c r="H141" s="249"/>
      <c r="I141" s="252"/>
      <c r="J141" s="262">
        <f>BK141</f>
        <v>0</v>
      </c>
      <c r="K141" s="249"/>
      <c r="L141" s="253"/>
      <c r="M141" s="254"/>
      <c r="N141" s="255"/>
      <c r="O141" s="255"/>
      <c r="P141" s="256">
        <f>SUM(P142:P161)</f>
        <v>0</v>
      </c>
      <c r="Q141" s="255"/>
      <c r="R141" s="256">
        <f>SUM(R142:R161)</f>
        <v>20.422359509999996</v>
      </c>
      <c r="S141" s="255"/>
      <c r="T141" s="257">
        <f>SUM(T142:T161)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58" t="s">
        <v>86</v>
      </c>
      <c r="AT141" s="259" t="s">
        <v>78</v>
      </c>
      <c r="AU141" s="259" t="s">
        <v>86</v>
      </c>
      <c r="AY141" s="258" t="s">
        <v>156</v>
      </c>
      <c r="BK141" s="260">
        <f>SUM(BK142:BK161)</f>
        <v>0</v>
      </c>
    </row>
    <row r="142" s="2" customFormat="1" ht="24.15" customHeight="1">
      <c r="A142" s="41"/>
      <c r="B142" s="42"/>
      <c r="C142" s="263" t="s">
        <v>86</v>
      </c>
      <c r="D142" s="263" t="s">
        <v>159</v>
      </c>
      <c r="E142" s="264" t="s">
        <v>160</v>
      </c>
      <c r="F142" s="265" t="s">
        <v>161</v>
      </c>
      <c r="G142" s="266" t="s">
        <v>110</v>
      </c>
      <c r="H142" s="267">
        <v>252.75</v>
      </c>
      <c r="I142" s="268"/>
      <c r="J142" s="269">
        <f>ROUND(I142*H142,2)</f>
        <v>0</v>
      </c>
      <c r="K142" s="270"/>
      <c r="L142" s="44"/>
      <c r="M142" s="271" t="s">
        <v>1</v>
      </c>
      <c r="N142" s="272" t="s">
        <v>45</v>
      </c>
      <c r="O142" s="100"/>
      <c r="P142" s="273">
        <f>O142*H142</f>
        <v>0</v>
      </c>
      <c r="Q142" s="273">
        <v>0.010999999999999999</v>
      </c>
      <c r="R142" s="273">
        <f>Q142*H142</f>
        <v>2.7802499999999997</v>
      </c>
      <c r="S142" s="273">
        <v>0</v>
      </c>
      <c r="T142" s="274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75" t="s">
        <v>162</v>
      </c>
      <c r="AT142" s="275" t="s">
        <v>159</v>
      </c>
      <c r="AU142" s="275" t="s">
        <v>92</v>
      </c>
      <c r="AY142" s="18" t="s">
        <v>156</v>
      </c>
      <c r="BE142" s="160">
        <f>IF(N142="základná",J142,0)</f>
        <v>0</v>
      </c>
      <c r="BF142" s="160">
        <f>IF(N142="znížená",J142,0)</f>
        <v>0</v>
      </c>
      <c r="BG142" s="160">
        <f>IF(N142="zákl. prenesená",J142,0)</f>
        <v>0</v>
      </c>
      <c r="BH142" s="160">
        <f>IF(N142="zníž. prenesená",J142,0)</f>
        <v>0</v>
      </c>
      <c r="BI142" s="160">
        <f>IF(N142="nulová",J142,0)</f>
        <v>0</v>
      </c>
      <c r="BJ142" s="18" t="s">
        <v>92</v>
      </c>
      <c r="BK142" s="160">
        <f>ROUND(I142*H142,2)</f>
        <v>0</v>
      </c>
      <c r="BL142" s="18" t="s">
        <v>162</v>
      </c>
      <c r="BM142" s="275" t="s">
        <v>163</v>
      </c>
    </row>
    <row r="143" s="13" customFormat="1">
      <c r="A143" s="13"/>
      <c r="B143" s="276"/>
      <c r="C143" s="277"/>
      <c r="D143" s="278" t="s">
        <v>164</v>
      </c>
      <c r="E143" s="279" t="s">
        <v>1</v>
      </c>
      <c r="F143" s="280" t="s">
        <v>112</v>
      </c>
      <c r="G143" s="277"/>
      <c r="H143" s="281">
        <v>252.75</v>
      </c>
      <c r="I143" s="282"/>
      <c r="J143" s="277"/>
      <c r="K143" s="277"/>
      <c r="L143" s="283"/>
      <c r="M143" s="284"/>
      <c r="N143" s="285"/>
      <c r="O143" s="285"/>
      <c r="P143" s="285"/>
      <c r="Q143" s="285"/>
      <c r="R143" s="285"/>
      <c r="S143" s="285"/>
      <c r="T143" s="28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87" t="s">
        <v>164</v>
      </c>
      <c r="AU143" s="287" t="s">
        <v>92</v>
      </c>
      <c r="AV143" s="13" t="s">
        <v>92</v>
      </c>
      <c r="AW143" s="13" t="s">
        <v>33</v>
      </c>
      <c r="AX143" s="13" t="s">
        <v>86</v>
      </c>
      <c r="AY143" s="287" t="s">
        <v>156</v>
      </c>
    </row>
    <row r="144" s="2" customFormat="1" ht="24.15" customHeight="1">
      <c r="A144" s="41"/>
      <c r="B144" s="42"/>
      <c r="C144" s="263" t="s">
        <v>92</v>
      </c>
      <c r="D144" s="263" t="s">
        <v>159</v>
      </c>
      <c r="E144" s="264" t="s">
        <v>165</v>
      </c>
      <c r="F144" s="265" t="s">
        <v>166</v>
      </c>
      <c r="G144" s="266" t="s">
        <v>110</v>
      </c>
      <c r="H144" s="267">
        <v>252.75</v>
      </c>
      <c r="I144" s="268"/>
      <c r="J144" s="269">
        <f>ROUND(I144*H144,2)</f>
        <v>0</v>
      </c>
      <c r="K144" s="270"/>
      <c r="L144" s="44"/>
      <c r="M144" s="271" t="s">
        <v>1</v>
      </c>
      <c r="N144" s="272" t="s">
        <v>45</v>
      </c>
      <c r="O144" s="100"/>
      <c r="P144" s="273">
        <f>O144*H144</f>
        <v>0</v>
      </c>
      <c r="Q144" s="273">
        <v>0.01155</v>
      </c>
      <c r="R144" s="273">
        <f>Q144*H144</f>
        <v>2.9192624999999999</v>
      </c>
      <c r="S144" s="273">
        <v>0</v>
      </c>
      <c r="T144" s="274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75" t="s">
        <v>162</v>
      </c>
      <c r="AT144" s="275" t="s">
        <v>159</v>
      </c>
      <c r="AU144" s="275" t="s">
        <v>92</v>
      </c>
      <c r="AY144" s="18" t="s">
        <v>156</v>
      </c>
      <c r="BE144" s="160">
        <f>IF(N144="základná",J144,0)</f>
        <v>0</v>
      </c>
      <c r="BF144" s="160">
        <f>IF(N144="znížená",J144,0)</f>
        <v>0</v>
      </c>
      <c r="BG144" s="160">
        <f>IF(N144="zákl. prenesená",J144,0)</f>
        <v>0</v>
      </c>
      <c r="BH144" s="160">
        <f>IF(N144="zníž. prenesená",J144,0)</f>
        <v>0</v>
      </c>
      <c r="BI144" s="160">
        <f>IF(N144="nulová",J144,0)</f>
        <v>0</v>
      </c>
      <c r="BJ144" s="18" t="s">
        <v>92</v>
      </c>
      <c r="BK144" s="160">
        <f>ROUND(I144*H144,2)</f>
        <v>0</v>
      </c>
      <c r="BL144" s="18" t="s">
        <v>162</v>
      </c>
      <c r="BM144" s="275" t="s">
        <v>167</v>
      </c>
    </row>
    <row r="145" s="13" customFormat="1">
      <c r="A145" s="13"/>
      <c r="B145" s="276"/>
      <c r="C145" s="277"/>
      <c r="D145" s="278" t="s">
        <v>164</v>
      </c>
      <c r="E145" s="279" t="s">
        <v>1</v>
      </c>
      <c r="F145" s="280" t="s">
        <v>112</v>
      </c>
      <c r="G145" s="277"/>
      <c r="H145" s="281">
        <v>252.75</v>
      </c>
      <c r="I145" s="282"/>
      <c r="J145" s="277"/>
      <c r="K145" s="277"/>
      <c r="L145" s="283"/>
      <c r="M145" s="284"/>
      <c r="N145" s="285"/>
      <c r="O145" s="285"/>
      <c r="P145" s="285"/>
      <c r="Q145" s="285"/>
      <c r="R145" s="285"/>
      <c r="S145" s="285"/>
      <c r="T145" s="28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87" t="s">
        <v>164</v>
      </c>
      <c r="AU145" s="287" t="s">
        <v>92</v>
      </c>
      <c r="AV145" s="13" t="s">
        <v>92</v>
      </c>
      <c r="AW145" s="13" t="s">
        <v>33</v>
      </c>
      <c r="AX145" s="13" t="s">
        <v>86</v>
      </c>
      <c r="AY145" s="287" t="s">
        <v>156</v>
      </c>
    </row>
    <row r="146" s="2" customFormat="1" ht="24.15" customHeight="1">
      <c r="A146" s="41"/>
      <c r="B146" s="42"/>
      <c r="C146" s="263" t="s">
        <v>168</v>
      </c>
      <c r="D146" s="263" t="s">
        <v>159</v>
      </c>
      <c r="E146" s="264" t="s">
        <v>169</v>
      </c>
      <c r="F146" s="265" t="s">
        <v>170</v>
      </c>
      <c r="G146" s="266" t="s">
        <v>110</v>
      </c>
      <c r="H146" s="267">
        <v>252.75</v>
      </c>
      <c r="I146" s="268"/>
      <c r="J146" s="269">
        <f>ROUND(I146*H146,2)</f>
        <v>0</v>
      </c>
      <c r="K146" s="270"/>
      <c r="L146" s="44"/>
      <c r="M146" s="271" t="s">
        <v>1</v>
      </c>
      <c r="N146" s="272" t="s">
        <v>45</v>
      </c>
      <c r="O146" s="100"/>
      <c r="P146" s="273">
        <f>O146*H146</f>
        <v>0</v>
      </c>
      <c r="Q146" s="273">
        <v>0.0049500000000000004</v>
      </c>
      <c r="R146" s="273">
        <f>Q146*H146</f>
        <v>1.2511125000000001</v>
      </c>
      <c r="S146" s="273">
        <v>0</v>
      </c>
      <c r="T146" s="274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75" t="s">
        <v>162</v>
      </c>
      <c r="AT146" s="275" t="s">
        <v>159</v>
      </c>
      <c r="AU146" s="275" t="s">
        <v>92</v>
      </c>
      <c r="AY146" s="18" t="s">
        <v>156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8" t="s">
        <v>92</v>
      </c>
      <c r="BK146" s="160">
        <f>ROUND(I146*H146,2)</f>
        <v>0</v>
      </c>
      <c r="BL146" s="18" t="s">
        <v>162</v>
      </c>
      <c r="BM146" s="275" t="s">
        <v>171</v>
      </c>
    </row>
    <row r="147" s="13" customFormat="1">
      <c r="A147" s="13"/>
      <c r="B147" s="276"/>
      <c r="C147" s="277"/>
      <c r="D147" s="278" t="s">
        <v>164</v>
      </c>
      <c r="E147" s="279" t="s">
        <v>1</v>
      </c>
      <c r="F147" s="280" t="s">
        <v>112</v>
      </c>
      <c r="G147" s="277"/>
      <c r="H147" s="281">
        <v>252.75</v>
      </c>
      <c r="I147" s="282"/>
      <c r="J147" s="277"/>
      <c r="K147" s="277"/>
      <c r="L147" s="283"/>
      <c r="M147" s="284"/>
      <c r="N147" s="285"/>
      <c r="O147" s="285"/>
      <c r="P147" s="285"/>
      <c r="Q147" s="285"/>
      <c r="R147" s="285"/>
      <c r="S147" s="285"/>
      <c r="T147" s="28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87" t="s">
        <v>164</v>
      </c>
      <c r="AU147" s="287" t="s">
        <v>92</v>
      </c>
      <c r="AV147" s="13" t="s">
        <v>92</v>
      </c>
      <c r="AW147" s="13" t="s">
        <v>33</v>
      </c>
      <c r="AX147" s="13" t="s">
        <v>86</v>
      </c>
      <c r="AY147" s="287" t="s">
        <v>156</v>
      </c>
    </row>
    <row r="148" s="2" customFormat="1" ht="24.15" customHeight="1">
      <c r="A148" s="41"/>
      <c r="B148" s="42"/>
      <c r="C148" s="263" t="s">
        <v>162</v>
      </c>
      <c r="D148" s="263" t="s">
        <v>159</v>
      </c>
      <c r="E148" s="264" t="s">
        <v>172</v>
      </c>
      <c r="F148" s="265" t="s">
        <v>173</v>
      </c>
      <c r="G148" s="266" t="s">
        <v>110</v>
      </c>
      <c r="H148" s="267">
        <v>252.75</v>
      </c>
      <c r="I148" s="268"/>
      <c r="J148" s="269">
        <f>ROUND(I148*H148,2)</f>
        <v>0</v>
      </c>
      <c r="K148" s="270"/>
      <c r="L148" s="44"/>
      <c r="M148" s="271" t="s">
        <v>1</v>
      </c>
      <c r="N148" s="272" t="s">
        <v>45</v>
      </c>
      <c r="O148" s="100"/>
      <c r="P148" s="273">
        <f>O148*H148</f>
        <v>0</v>
      </c>
      <c r="Q148" s="273">
        <v>0.00014999999999999999</v>
      </c>
      <c r="R148" s="273">
        <f>Q148*H148</f>
        <v>0.037912499999999995</v>
      </c>
      <c r="S148" s="273">
        <v>0</v>
      </c>
      <c r="T148" s="274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75" t="s">
        <v>162</v>
      </c>
      <c r="AT148" s="275" t="s">
        <v>159</v>
      </c>
      <c r="AU148" s="275" t="s">
        <v>92</v>
      </c>
      <c r="AY148" s="18" t="s">
        <v>156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8" t="s">
        <v>92</v>
      </c>
      <c r="BK148" s="160">
        <f>ROUND(I148*H148,2)</f>
        <v>0</v>
      </c>
      <c r="BL148" s="18" t="s">
        <v>162</v>
      </c>
      <c r="BM148" s="275" t="s">
        <v>174</v>
      </c>
    </row>
    <row r="149" s="13" customFormat="1">
      <c r="A149" s="13"/>
      <c r="B149" s="276"/>
      <c r="C149" s="277"/>
      <c r="D149" s="278" t="s">
        <v>164</v>
      </c>
      <c r="E149" s="279" t="s">
        <v>1</v>
      </c>
      <c r="F149" s="280" t="s">
        <v>112</v>
      </c>
      <c r="G149" s="277"/>
      <c r="H149" s="281">
        <v>252.75</v>
      </c>
      <c r="I149" s="282"/>
      <c r="J149" s="277"/>
      <c r="K149" s="277"/>
      <c r="L149" s="283"/>
      <c r="M149" s="284"/>
      <c r="N149" s="285"/>
      <c r="O149" s="285"/>
      <c r="P149" s="285"/>
      <c r="Q149" s="285"/>
      <c r="R149" s="285"/>
      <c r="S149" s="285"/>
      <c r="T149" s="28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87" t="s">
        <v>164</v>
      </c>
      <c r="AU149" s="287" t="s">
        <v>92</v>
      </c>
      <c r="AV149" s="13" t="s">
        <v>92</v>
      </c>
      <c r="AW149" s="13" t="s">
        <v>33</v>
      </c>
      <c r="AX149" s="13" t="s">
        <v>86</v>
      </c>
      <c r="AY149" s="287" t="s">
        <v>156</v>
      </c>
    </row>
    <row r="150" s="2" customFormat="1" ht="37.8" customHeight="1">
      <c r="A150" s="41"/>
      <c r="B150" s="42"/>
      <c r="C150" s="263" t="s">
        <v>175</v>
      </c>
      <c r="D150" s="263" t="s">
        <v>159</v>
      </c>
      <c r="E150" s="264" t="s">
        <v>176</v>
      </c>
      <c r="F150" s="265" t="s">
        <v>177</v>
      </c>
      <c r="G150" s="266" t="s">
        <v>110</v>
      </c>
      <c r="H150" s="267">
        <v>549.48099999999999</v>
      </c>
      <c r="I150" s="268"/>
      <c r="J150" s="269">
        <f>ROUND(I150*H150,2)</f>
        <v>0</v>
      </c>
      <c r="K150" s="270"/>
      <c r="L150" s="44"/>
      <c r="M150" s="271" t="s">
        <v>1</v>
      </c>
      <c r="N150" s="272" t="s">
        <v>45</v>
      </c>
      <c r="O150" s="100"/>
      <c r="P150" s="273">
        <f>O150*H150</f>
        <v>0</v>
      </c>
      <c r="Q150" s="273">
        <v>0.00014999999999999999</v>
      </c>
      <c r="R150" s="273">
        <f>Q150*H150</f>
        <v>0.082422149999999986</v>
      </c>
      <c r="S150" s="273">
        <v>0</v>
      </c>
      <c r="T150" s="274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75" t="s">
        <v>162</v>
      </c>
      <c r="AT150" s="275" t="s">
        <v>159</v>
      </c>
      <c r="AU150" s="275" t="s">
        <v>92</v>
      </c>
      <c r="AY150" s="18" t="s">
        <v>156</v>
      </c>
      <c r="BE150" s="160">
        <f>IF(N150="základná",J150,0)</f>
        <v>0</v>
      </c>
      <c r="BF150" s="160">
        <f>IF(N150="znížená",J150,0)</f>
        <v>0</v>
      </c>
      <c r="BG150" s="160">
        <f>IF(N150="zákl. prenesená",J150,0)</f>
        <v>0</v>
      </c>
      <c r="BH150" s="160">
        <f>IF(N150="zníž. prenesená",J150,0)</f>
        <v>0</v>
      </c>
      <c r="BI150" s="160">
        <f>IF(N150="nulová",J150,0)</f>
        <v>0</v>
      </c>
      <c r="BJ150" s="18" t="s">
        <v>92</v>
      </c>
      <c r="BK150" s="160">
        <f>ROUND(I150*H150,2)</f>
        <v>0</v>
      </c>
      <c r="BL150" s="18" t="s">
        <v>162</v>
      </c>
      <c r="BM150" s="275" t="s">
        <v>178</v>
      </c>
    </row>
    <row r="151" s="2" customFormat="1" ht="24.15" customHeight="1">
      <c r="A151" s="41"/>
      <c r="B151" s="42"/>
      <c r="C151" s="263" t="s">
        <v>157</v>
      </c>
      <c r="D151" s="263" t="s">
        <v>159</v>
      </c>
      <c r="E151" s="264" t="s">
        <v>179</v>
      </c>
      <c r="F151" s="265" t="s">
        <v>180</v>
      </c>
      <c r="G151" s="266" t="s">
        <v>110</v>
      </c>
      <c r="H151" s="267">
        <v>549.48099999999999</v>
      </c>
      <c r="I151" s="268"/>
      <c r="J151" s="269">
        <f>ROUND(I151*H151,2)</f>
        <v>0</v>
      </c>
      <c r="K151" s="270"/>
      <c r="L151" s="44"/>
      <c r="M151" s="271" t="s">
        <v>1</v>
      </c>
      <c r="N151" s="272" t="s">
        <v>45</v>
      </c>
      <c r="O151" s="100"/>
      <c r="P151" s="273">
        <f>O151*H151</f>
        <v>0</v>
      </c>
      <c r="Q151" s="273">
        <v>0.01312</v>
      </c>
      <c r="R151" s="273">
        <f>Q151*H151</f>
        <v>7.2091907199999996</v>
      </c>
      <c r="S151" s="273">
        <v>0</v>
      </c>
      <c r="T151" s="274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75" t="s">
        <v>162</v>
      </c>
      <c r="AT151" s="275" t="s">
        <v>159</v>
      </c>
      <c r="AU151" s="275" t="s">
        <v>92</v>
      </c>
      <c r="AY151" s="18" t="s">
        <v>156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8" t="s">
        <v>92</v>
      </c>
      <c r="BK151" s="160">
        <f>ROUND(I151*H151,2)</f>
        <v>0</v>
      </c>
      <c r="BL151" s="18" t="s">
        <v>162</v>
      </c>
      <c r="BM151" s="275" t="s">
        <v>181</v>
      </c>
    </row>
    <row r="152" s="13" customFormat="1">
      <c r="A152" s="13"/>
      <c r="B152" s="276"/>
      <c r="C152" s="277"/>
      <c r="D152" s="278" t="s">
        <v>164</v>
      </c>
      <c r="E152" s="279" t="s">
        <v>1</v>
      </c>
      <c r="F152" s="280" t="s">
        <v>109</v>
      </c>
      <c r="G152" s="277"/>
      <c r="H152" s="281">
        <v>549.48099999999999</v>
      </c>
      <c r="I152" s="282"/>
      <c r="J152" s="277"/>
      <c r="K152" s="277"/>
      <c r="L152" s="283"/>
      <c r="M152" s="284"/>
      <c r="N152" s="285"/>
      <c r="O152" s="285"/>
      <c r="P152" s="285"/>
      <c r="Q152" s="285"/>
      <c r="R152" s="285"/>
      <c r="S152" s="285"/>
      <c r="T152" s="28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87" t="s">
        <v>164</v>
      </c>
      <c r="AU152" s="287" t="s">
        <v>92</v>
      </c>
      <c r="AV152" s="13" t="s">
        <v>92</v>
      </c>
      <c r="AW152" s="13" t="s">
        <v>33</v>
      </c>
      <c r="AX152" s="13" t="s">
        <v>86</v>
      </c>
      <c r="AY152" s="287" t="s">
        <v>156</v>
      </c>
    </row>
    <row r="153" s="2" customFormat="1" ht="24.15" customHeight="1">
      <c r="A153" s="41"/>
      <c r="B153" s="42"/>
      <c r="C153" s="263" t="s">
        <v>182</v>
      </c>
      <c r="D153" s="263" t="s">
        <v>159</v>
      </c>
      <c r="E153" s="264" t="s">
        <v>183</v>
      </c>
      <c r="F153" s="265" t="s">
        <v>184</v>
      </c>
      <c r="G153" s="266" t="s">
        <v>185</v>
      </c>
      <c r="H153" s="267">
        <v>329.68900000000002</v>
      </c>
      <c r="I153" s="268"/>
      <c r="J153" s="269">
        <f>ROUND(I153*H153,2)</f>
        <v>0</v>
      </c>
      <c r="K153" s="270"/>
      <c r="L153" s="44"/>
      <c r="M153" s="271" t="s">
        <v>1</v>
      </c>
      <c r="N153" s="272" t="s">
        <v>45</v>
      </c>
      <c r="O153" s="100"/>
      <c r="P153" s="273">
        <f>O153*H153</f>
        <v>0</v>
      </c>
      <c r="Q153" s="273">
        <v>0.00191</v>
      </c>
      <c r="R153" s="273">
        <f>Q153*H153</f>
        <v>0.62970599000000005</v>
      </c>
      <c r="S153" s="273">
        <v>0</v>
      </c>
      <c r="T153" s="274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75" t="s">
        <v>162</v>
      </c>
      <c r="AT153" s="275" t="s">
        <v>159</v>
      </c>
      <c r="AU153" s="275" t="s">
        <v>92</v>
      </c>
      <c r="AY153" s="18" t="s">
        <v>156</v>
      </c>
      <c r="BE153" s="160">
        <f>IF(N153="základná",J153,0)</f>
        <v>0</v>
      </c>
      <c r="BF153" s="160">
        <f>IF(N153="znížená",J153,0)</f>
        <v>0</v>
      </c>
      <c r="BG153" s="160">
        <f>IF(N153="zákl. prenesená",J153,0)</f>
        <v>0</v>
      </c>
      <c r="BH153" s="160">
        <f>IF(N153="zníž. prenesená",J153,0)</f>
        <v>0</v>
      </c>
      <c r="BI153" s="160">
        <f>IF(N153="nulová",J153,0)</f>
        <v>0</v>
      </c>
      <c r="BJ153" s="18" t="s">
        <v>92</v>
      </c>
      <c r="BK153" s="160">
        <f>ROUND(I153*H153,2)</f>
        <v>0</v>
      </c>
      <c r="BL153" s="18" t="s">
        <v>162</v>
      </c>
      <c r="BM153" s="275" t="s">
        <v>186</v>
      </c>
    </row>
    <row r="154" s="13" customFormat="1">
      <c r="A154" s="13"/>
      <c r="B154" s="276"/>
      <c r="C154" s="277"/>
      <c r="D154" s="278" t="s">
        <v>164</v>
      </c>
      <c r="E154" s="277"/>
      <c r="F154" s="280" t="s">
        <v>187</v>
      </c>
      <c r="G154" s="277"/>
      <c r="H154" s="281">
        <v>329.68900000000002</v>
      </c>
      <c r="I154" s="282"/>
      <c r="J154" s="277"/>
      <c r="K154" s="277"/>
      <c r="L154" s="283"/>
      <c r="M154" s="284"/>
      <c r="N154" s="285"/>
      <c r="O154" s="285"/>
      <c r="P154" s="285"/>
      <c r="Q154" s="285"/>
      <c r="R154" s="285"/>
      <c r="S154" s="285"/>
      <c r="T154" s="28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87" t="s">
        <v>164</v>
      </c>
      <c r="AU154" s="287" t="s">
        <v>92</v>
      </c>
      <c r="AV154" s="13" t="s">
        <v>92</v>
      </c>
      <c r="AW154" s="13" t="s">
        <v>4</v>
      </c>
      <c r="AX154" s="13" t="s">
        <v>86</v>
      </c>
      <c r="AY154" s="287" t="s">
        <v>156</v>
      </c>
    </row>
    <row r="155" s="2" customFormat="1" ht="24.15" customHeight="1">
      <c r="A155" s="41"/>
      <c r="B155" s="42"/>
      <c r="C155" s="263" t="s">
        <v>188</v>
      </c>
      <c r="D155" s="263" t="s">
        <v>159</v>
      </c>
      <c r="E155" s="264" t="s">
        <v>189</v>
      </c>
      <c r="F155" s="265" t="s">
        <v>190</v>
      </c>
      <c r="G155" s="266" t="s">
        <v>110</v>
      </c>
      <c r="H155" s="267">
        <v>549.48099999999999</v>
      </c>
      <c r="I155" s="268"/>
      <c r="J155" s="269">
        <f>ROUND(I155*H155,2)</f>
        <v>0</v>
      </c>
      <c r="K155" s="270"/>
      <c r="L155" s="44"/>
      <c r="M155" s="271" t="s">
        <v>1</v>
      </c>
      <c r="N155" s="272" t="s">
        <v>45</v>
      </c>
      <c r="O155" s="100"/>
      <c r="P155" s="273">
        <f>O155*H155</f>
        <v>0</v>
      </c>
      <c r="Q155" s="273">
        <v>0.00014999999999999999</v>
      </c>
      <c r="R155" s="273">
        <f>Q155*H155</f>
        <v>0.082422149999999986</v>
      </c>
      <c r="S155" s="273">
        <v>0</v>
      </c>
      <c r="T155" s="274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75" t="s">
        <v>162</v>
      </c>
      <c r="AT155" s="275" t="s">
        <v>159</v>
      </c>
      <c r="AU155" s="275" t="s">
        <v>92</v>
      </c>
      <c r="AY155" s="18" t="s">
        <v>156</v>
      </c>
      <c r="BE155" s="160">
        <f>IF(N155="základná",J155,0)</f>
        <v>0</v>
      </c>
      <c r="BF155" s="160">
        <f>IF(N155="znížená",J155,0)</f>
        <v>0</v>
      </c>
      <c r="BG155" s="160">
        <f>IF(N155="zákl. prenesená",J155,0)</f>
        <v>0</v>
      </c>
      <c r="BH155" s="160">
        <f>IF(N155="zníž. prenesená",J155,0)</f>
        <v>0</v>
      </c>
      <c r="BI155" s="160">
        <f>IF(N155="nulová",J155,0)</f>
        <v>0</v>
      </c>
      <c r="BJ155" s="18" t="s">
        <v>92</v>
      </c>
      <c r="BK155" s="160">
        <f>ROUND(I155*H155,2)</f>
        <v>0</v>
      </c>
      <c r="BL155" s="18" t="s">
        <v>162</v>
      </c>
      <c r="BM155" s="275" t="s">
        <v>191</v>
      </c>
    </row>
    <row r="156" s="2" customFormat="1" ht="24.15" customHeight="1">
      <c r="A156" s="41"/>
      <c r="B156" s="42"/>
      <c r="C156" s="263" t="s">
        <v>192</v>
      </c>
      <c r="D156" s="263" t="s">
        <v>159</v>
      </c>
      <c r="E156" s="264" t="s">
        <v>193</v>
      </c>
      <c r="F156" s="265" t="s">
        <v>194</v>
      </c>
      <c r="G156" s="266" t="s">
        <v>110</v>
      </c>
      <c r="H156" s="267">
        <v>50.549999999999997</v>
      </c>
      <c r="I156" s="268"/>
      <c r="J156" s="269">
        <f>ROUND(I156*H156,2)</f>
        <v>0</v>
      </c>
      <c r="K156" s="270"/>
      <c r="L156" s="44"/>
      <c r="M156" s="271" t="s">
        <v>1</v>
      </c>
      <c r="N156" s="272" t="s">
        <v>45</v>
      </c>
      <c r="O156" s="100"/>
      <c r="P156" s="273">
        <f>O156*H156</f>
        <v>0</v>
      </c>
      <c r="Q156" s="273">
        <v>0.00032000000000000003</v>
      </c>
      <c r="R156" s="273">
        <f>Q156*H156</f>
        <v>0.016175999999999999</v>
      </c>
      <c r="S156" s="273">
        <v>0</v>
      </c>
      <c r="T156" s="274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75" t="s">
        <v>162</v>
      </c>
      <c r="AT156" s="275" t="s">
        <v>159</v>
      </c>
      <c r="AU156" s="275" t="s">
        <v>92</v>
      </c>
      <c r="AY156" s="18" t="s">
        <v>156</v>
      </c>
      <c r="BE156" s="160">
        <f>IF(N156="základná",J156,0)</f>
        <v>0</v>
      </c>
      <c r="BF156" s="160">
        <f>IF(N156="znížená",J156,0)</f>
        <v>0</v>
      </c>
      <c r="BG156" s="160">
        <f>IF(N156="zákl. prenesená",J156,0)</f>
        <v>0</v>
      </c>
      <c r="BH156" s="160">
        <f>IF(N156="zníž. prenesená",J156,0)</f>
        <v>0</v>
      </c>
      <c r="BI156" s="160">
        <f>IF(N156="nulová",J156,0)</f>
        <v>0</v>
      </c>
      <c r="BJ156" s="18" t="s">
        <v>92</v>
      </c>
      <c r="BK156" s="160">
        <f>ROUND(I156*H156,2)</f>
        <v>0</v>
      </c>
      <c r="BL156" s="18" t="s">
        <v>162</v>
      </c>
      <c r="BM156" s="275" t="s">
        <v>195</v>
      </c>
    </row>
    <row r="157" s="13" customFormat="1">
      <c r="A157" s="13"/>
      <c r="B157" s="276"/>
      <c r="C157" s="277"/>
      <c r="D157" s="278" t="s">
        <v>164</v>
      </c>
      <c r="E157" s="279" t="s">
        <v>1</v>
      </c>
      <c r="F157" s="280" t="s">
        <v>196</v>
      </c>
      <c r="G157" s="277"/>
      <c r="H157" s="281">
        <v>50.549999999999997</v>
      </c>
      <c r="I157" s="282"/>
      <c r="J157" s="277"/>
      <c r="K157" s="277"/>
      <c r="L157" s="283"/>
      <c r="M157" s="284"/>
      <c r="N157" s="285"/>
      <c r="O157" s="285"/>
      <c r="P157" s="285"/>
      <c r="Q157" s="285"/>
      <c r="R157" s="285"/>
      <c r="S157" s="285"/>
      <c r="T157" s="28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87" t="s">
        <v>164</v>
      </c>
      <c r="AU157" s="287" t="s">
        <v>92</v>
      </c>
      <c r="AV157" s="13" t="s">
        <v>92</v>
      </c>
      <c r="AW157" s="13" t="s">
        <v>33</v>
      </c>
      <c r="AX157" s="13" t="s">
        <v>86</v>
      </c>
      <c r="AY157" s="287" t="s">
        <v>156</v>
      </c>
    </row>
    <row r="158" s="2" customFormat="1" ht="24.15" customHeight="1">
      <c r="A158" s="41"/>
      <c r="B158" s="42"/>
      <c r="C158" s="263" t="s">
        <v>197</v>
      </c>
      <c r="D158" s="263" t="s">
        <v>159</v>
      </c>
      <c r="E158" s="264" t="s">
        <v>198</v>
      </c>
      <c r="F158" s="265" t="s">
        <v>199</v>
      </c>
      <c r="G158" s="266" t="s">
        <v>110</v>
      </c>
      <c r="H158" s="267">
        <v>50.549999999999997</v>
      </c>
      <c r="I158" s="268"/>
      <c r="J158" s="269">
        <f>ROUND(I158*H158,2)</f>
        <v>0</v>
      </c>
      <c r="K158" s="270"/>
      <c r="L158" s="44"/>
      <c r="M158" s="271" t="s">
        <v>1</v>
      </c>
      <c r="N158" s="272" t="s">
        <v>45</v>
      </c>
      <c r="O158" s="100"/>
      <c r="P158" s="273">
        <f>O158*H158</f>
        <v>0</v>
      </c>
      <c r="Q158" s="273">
        <v>0.0020999999999999999</v>
      </c>
      <c r="R158" s="273">
        <f>Q158*H158</f>
        <v>0.10615499999999999</v>
      </c>
      <c r="S158" s="273">
        <v>0</v>
      </c>
      <c r="T158" s="274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75" t="s">
        <v>162</v>
      </c>
      <c r="AT158" s="275" t="s">
        <v>159</v>
      </c>
      <c r="AU158" s="275" t="s">
        <v>92</v>
      </c>
      <c r="AY158" s="18" t="s">
        <v>156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8" t="s">
        <v>92</v>
      </c>
      <c r="BK158" s="160">
        <f>ROUND(I158*H158,2)</f>
        <v>0</v>
      </c>
      <c r="BL158" s="18" t="s">
        <v>162</v>
      </c>
      <c r="BM158" s="275" t="s">
        <v>200</v>
      </c>
    </row>
    <row r="159" s="13" customFormat="1">
      <c r="A159" s="13"/>
      <c r="B159" s="276"/>
      <c r="C159" s="277"/>
      <c r="D159" s="278" t="s">
        <v>164</v>
      </c>
      <c r="E159" s="279" t="s">
        <v>1</v>
      </c>
      <c r="F159" s="280" t="s">
        <v>196</v>
      </c>
      <c r="G159" s="277"/>
      <c r="H159" s="281">
        <v>50.549999999999997</v>
      </c>
      <c r="I159" s="282"/>
      <c r="J159" s="277"/>
      <c r="K159" s="277"/>
      <c r="L159" s="283"/>
      <c r="M159" s="284"/>
      <c r="N159" s="285"/>
      <c r="O159" s="285"/>
      <c r="P159" s="285"/>
      <c r="Q159" s="285"/>
      <c r="R159" s="285"/>
      <c r="S159" s="285"/>
      <c r="T159" s="28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87" t="s">
        <v>164</v>
      </c>
      <c r="AU159" s="287" t="s">
        <v>92</v>
      </c>
      <c r="AV159" s="13" t="s">
        <v>92</v>
      </c>
      <c r="AW159" s="13" t="s">
        <v>33</v>
      </c>
      <c r="AX159" s="13" t="s">
        <v>86</v>
      </c>
      <c r="AY159" s="287" t="s">
        <v>156</v>
      </c>
    </row>
    <row r="160" s="2" customFormat="1" ht="24.15" customHeight="1">
      <c r="A160" s="41"/>
      <c r="B160" s="42"/>
      <c r="C160" s="263" t="s">
        <v>201</v>
      </c>
      <c r="D160" s="263" t="s">
        <v>159</v>
      </c>
      <c r="E160" s="264" t="s">
        <v>202</v>
      </c>
      <c r="F160" s="265" t="s">
        <v>203</v>
      </c>
      <c r="G160" s="266" t="s">
        <v>110</v>
      </c>
      <c r="H160" s="267">
        <v>50.549999999999997</v>
      </c>
      <c r="I160" s="268"/>
      <c r="J160" s="269">
        <f>ROUND(I160*H160,2)</f>
        <v>0</v>
      </c>
      <c r="K160" s="270"/>
      <c r="L160" s="44"/>
      <c r="M160" s="271" t="s">
        <v>1</v>
      </c>
      <c r="N160" s="272" t="s">
        <v>45</v>
      </c>
      <c r="O160" s="100"/>
      <c r="P160" s="273">
        <f>O160*H160</f>
        <v>0</v>
      </c>
      <c r="Q160" s="273">
        <v>0.105</v>
      </c>
      <c r="R160" s="273">
        <f>Q160*H160</f>
        <v>5.3077499999999995</v>
      </c>
      <c r="S160" s="273">
        <v>0</v>
      </c>
      <c r="T160" s="274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75" t="s">
        <v>162</v>
      </c>
      <c r="AT160" s="275" t="s">
        <v>159</v>
      </c>
      <c r="AU160" s="275" t="s">
        <v>92</v>
      </c>
      <c r="AY160" s="18" t="s">
        <v>156</v>
      </c>
      <c r="BE160" s="160">
        <f>IF(N160="základná",J160,0)</f>
        <v>0</v>
      </c>
      <c r="BF160" s="160">
        <f>IF(N160="znížená",J160,0)</f>
        <v>0</v>
      </c>
      <c r="BG160" s="160">
        <f>IF(N160="zákl. prenesená",J160,0)</f>
        <v>0</v>
      </c>
      <c r="BH160" s="160">
        <f>IF(N160="zníž. prenesená",J160,0)</f>
        <v>0</v>
      </c>
      <c r="BI160" s="160">
        <f>IF(N160="nulová",J160,0)</f>
        <v>0</v>
      </c>
      <c r="BJ160" s="18" t="s">
        <v>92</v>
      </c>
      <c r="BK160" s="160">
        <f>ROUND(I160*H160,2)</f>
        <v>0</v>
      </c>
      <c r="BL160" s="18" t="s">
        <v>162</v>
      </c>
      <c r="BM160" s="275" t="s">
        <v>204</v>
      </c>
    </row>
    <row r="161" s="13" customFormat="1">
      <c r="A161" s="13"/>
      <c r="B161" s="276"/>
      <c r="C161" s="277"/>
      <c r="D161" s="278" t="s">
        <v>164</v>
      </c>
      <c r="E161" s="279" t="s">
        <v>1</v>
      </c>
      <c r="F161" s="280" t="s">
        <v>196</v>
      </c>
      <c r="G161" s="277"/>
      <c r="H161" s="281">
        <v>50.549999999999997</v>
      </c>
      <c r="I161" s="282"/>
      <c r="J161" s="277"/>
      <c r="K161" s="277"/>
      <c r="L161" s="283"/>
      <c r="M161" s="284"/>
      <c r="N161" s="285"/>
      <c r="O161" s="285"/>
      <c r="P161" s="285"/>
      <c r="Q161" s="285"/>
      <c r="R161" s="285"/>
      <c r="S161" s="285"/>
      <c r="T161" s="28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87" t="s">
        <v>164</v>
      </c>
      <c r="AU161" s="287" t="s">
        <v>92</v>
      </c>
      <c r="AV161" s="13" t="s">
        <v>92</v>
      </c>
      <c r="AW161" s="13" t="s">
        <v>33</v>
      </c>
      <c r="AX161" s="13" t="s">
        <v>86</v>
      </c>
      <c r="AY161" s="287" t="s">
        <v>156</v>
      </c>
    </row>
    <row r="162" s="12" customFormat="1" ht="22.8" customHeight="1">
      <c r="A162" s="12"/>
      <c r="B162" s="248"/>
      <c r="C162" s="249"/>
      <c r="D162" s="250" t="s">
        <v>78</v>
      </c>
      <c r="E162" s="261" t="s">
        <v>192</v>
      </c>
      <c r="F162" s="261" t="s">
        <v>205</v>
      </c>
      <c r="G162" s="249"/>
      <c r="H162" s="249"/>
      <c r="I162" s="252"/>
      <c r="J162" s="262">
        <f>BK162</f>
        <v>0</v>
      </c>
      <c r="K162" s="249"/>
      <c r="L162" s="253"/>
      <c r="M162" s="254"/>
      <c r="N162" s="255"/>
      <c r="O162" s="255"/>
      <c r="P162" s="256">
        <f>SUM(P163:P193)</f>
        <v>0</v>
      </c>
      <c r="Q162" s="255"/>
      <c r="R162" s="256">
        <f>SUM(R163:R193)</f>
        <v>0.49263750000000006</v>
      </c>
      <c r="S162" s="255"/>
      <c r="T162" s="257">
        <f>SUM(T163:T193)</f>
        <v>40.693875999999996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58" t="s">
        <v>86</v>
      </c>
      <c r="AT162" s="259" t="s">
        <v>78</v>
      </c>
      <c r="AU162" s="259" t="s">
        <v>86</v>
      </c>
      <c r="AY162" s="258" t="s">
        <v>156</v>
      </c>
      <c r="BK162" s="260">
        <f>SUM(BK163:BK193)</f>
        <v>0</v>
      </c>
    </row>
    <row r="163" s="2" customFormat="1" ht="24.15" customHeight="1">
      <c r="A163" s="41"/>
      <c r="B163" s="42"/>
      <c r="C163" s="263" t="s">
        <v>206</v>
      </c>
      <c r="D163" s="263" t="s">
        <v>159</v>
      </c>
      <c r="E163" s="264" t="s">
        <v>207</v>
      </c>
      <c r="F163" s="265" t="s">
        <v>208</v>
      </c>
      <c r="G163" s="266" t="s">
        <v>110</v>
      </c>
      <c r="H163" s="267">
        <v>50.549999999999997</v>
      </c>
      <c r="I163" s="268"/>
      <c r="J163" s="269">
        <f>ROUND(I163*H163,2)</f>
        <v>0</v>
      </c>
      <c r="K163" s="270"/>
      <c r="L163" s="44"/>
      <c r="M163" s="271" t="s">
        <v>1</v>
      </c>
      <c r="N163" s="272" t="s">
        <v>45</v>
      </c>
      <c r="O163" s="100"/>
      <c r="P163" s="273">
        <f>O163*H163</f>
        <v>0</v>
      </c>
      <c r="Q163" s="273">
        <v>0</v>
      </c>
      <c r="R163" s="273">
        <f>Q163*H163</f>
        <v>0</v>
      </c>
      <c r="S163" s="273">
        <v>0.055</v>
      </c>
      <c r="T163" s="274">
        <f>S163*H163</f>
        <v>2.7802499999999997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75" t="s">
        <v>162</v>
      </c>
      <c r="AT163" s="275" t="s">
        <v>159</v>
      </c>
      <c r="AU163" s="275" t="s">
        <v>92</v>
      </c>
      <c r="AY163" s="18" t="s">
        <v>156</v>
      </c>
      <c r="BE163" s="160">
        <f>IF(N163="základná",J163,0)</f>
        <v>0</v>
      </c>
      <c r="BF163" s="160">
        <f>IF(N163="znížená",J163,0)</f>
        <v>0</v>
      </c>
      <c r="BG163" s="160">
        <f>IF(N163="zákl. prenesená",J163,0)</f>
        <v>0</v>
      </c>
      <c r="BH163" s="160">
        <f>IF(N163="zníž. prenesená",J163,0)</f>
        <v>0</v>
      </c>
      <c r="BI163" s="160">
        <f>IF(N163="nulová",J163,0)</f>
        <v>0</v>
      </c>
      <c r="BJ163" s="18" t="s">
        <v>92</v>
      </c>
      <c r="BK163" s="160">
        <f>ROUND(I163*H163,2)</f>
        <v>0</v>
      </c>
      <c r="BL163" s="18" t="s">
        <v>162</v>
      </c>
      <c r="BM163" s="275" t="s">
        <v>209</v>
      </c>
    </row>
    <row r="164" s="13" customFormat="1">
      <c r="A164" s="13"/>
      <c r="B164" s="276"/>
      <c r="C164" s="277"/>
      <c r="D164" s="278" t="s">
        <v>164</v>
      </c>
      <c r="E164" s="279" t="s">
        <v>1</v>
      </c>
      <c r="F164" s="280" t="s">
        <v>210</v>
      </c>
      <c r="G164" s="277"/>
      <c r="H164" s="281">
        <v>50.549999999999997</v>
      </c>
      <c r="I164" s="282"/>
      <c r="J164" s="277"/>
      <c r="K164" s="277"/>
      <c r="L164" s="283"/>
      <c r="M164" s="284"/>
      <c r="N164" s="285"/>
      <c r="O164" s="285"/>
      <c r="P164" s="285"/>
      <c r="Q164" s="285"/>
      <c r="R164" s="285"/>
      <c r="S164" s="285"/>
      <c r="T164" s="28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87" t="s">
        <v>164</v>
      </c>
      <c r="AU164" s="287" t="s">
        <v>92</v>
      </c>
      <c r="AV164" s="13" t="s">
        <v>92</v>
      </c>
      <c r="AW164" s="13" t="s">
        <v>33</v>
      </c>
      <c r="AX164" s="13" t="s">
        <v>86</v>
      </c>
      <c r="AY164" s="287" t="s">
        <v>156</v>
      </c>
    </row>
    <row r="165" s="2" customFormat="1" ht="24.15" customHeight="1">
      <c r="A165" s="41"/>
      <c r="B165" s="42"/>
      <c r="C165" s="263" t="s">
        <v>211</v>
      </c>
      <c r="D165" s="263" t="s">
        <v>159</v>
      </c>
      <c r="E165" s="264" t="s">
        <v>212</v>
      </c>
      <c r="F165" s="265" t="s">
        <v>213</v>
      </c>
      <c r="G165" s="266" t="s">
        <v>110</v>
      </c>
      <c r="H165" s="267">
        <v>250</v>
      </c>
      <c r="I165" s="268"/>
      <c r="J165" s="269">
        <f>ROUND(I165*H165,2)</f>
        <v>0</v>
      </c>
      <c r="K165" s="270"/>
      <c r="L165" s="44"/>
      <c r="M165" s="271" t="s">
        <v>1</v>
      </c>
      <c r="N165" s="272" t="s">
        <v>45</v>
      </c>
      <c r="O165" s="100"/>
      <c r="P165" s="273">
        <f>O165*H165</f>
        <v>0</v>
      </c>
      <c r="Q165" s="273">
        <v>0.0019200000000000001</v>
      </c>
      <c r="R165" s="273">
        <f>Q165*H165</f>
        <v>0.48000000000000004</v>
      </c>
      <c r="S165" s="273">
        <v>0</v>
      </c>
      <c r="T165" s="274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75" t="s">
        <v>162</v>
      </c>
      <c r="AT165" s="275" t="s">
        <v>159</v>
      </c>
      <c r="AU165" s="275" t="s">
        <v>92</v>
      </c>
      <c r="AY165" s="18" t="s">
        <v>156</v>
      </c>
      <c r="BE165" s="160">
        <f>IF(N165="základná",J165,0)</f>
        <v>0</v>
      </c>
      <c r="BF165" s="160">
        <f>IF(N165="znížená",J165,0)</f>
        <v>0</v>
      </c>
      <c r="BG165" s="160">
        <f>IF(N165="zákl. prenesená",J165,0)</f>
        <v>0</v>
      </c>
      <c r="BH165" s="160">
        <f>IF(N165="zníž. prenesená",J165,0)</f>
        <v>0</v>
      </c>
      <c r="BI165" s="160">
        <f>IF(N165="nulová",J165,0)</f>
        <v>0</v>
      </c>
      <c r="BJ165" s="18" t="s">
        <v>92</v>
      </c>
      <c r="BK165" s="160">
        <f>ROUND(I165*H165,2)</f>
        <v>0</v>
      </c>
      <c r="BL165" s="18" t="s">
        <v>162</v>
      </c>
      <c r="BM165" s="275" t="s">
        <v>214</v>
      </c>
    </row>
    <row r="166" s="2" customFormat="1" ht="16.5" customHeight="1">
      <c r="A166" s="41"/>
      <c r="B166" s="42"/>
      <c r="C166" s="263" t="s">
        <v>215</v>
      </c>
      <c r="D166" s="263" t="s">
        <v>159</v>
      </c>
      <c r="E166" s="264" t="s">
        <v>216</v>
      </c>
      <c r="F166" s="265" t="s">
        <v>217</v>
      </c>
      <c r="G166" s="266" t="s">
        <v>110</v>
      </c>
      <c r="H166" s="267">
        <v>252.75</v>
      </c>
      <c r="I166" s="268"/>
      <c r="J166" s="269">
        <f>ROUND(I166*H166,2)</f>
        <v>0</v>
      </c>
      <c r="K166" s="270"/>
      <c r="L166" s="44"/>
      <c r="M166" s="271" t="s">
        <v>1</v>
      </c>
      <c r="N166" s="272" t="s">
        <v>45</v>
      </c>
      <c r="O166" s="100"/>
      <c r="P166" s="273">
        <f>O166*H166</f>
        <v>0</v>
      </c>
      <c r="Q166" s="273">
        <v>5.0000000000000002E-05</v>
      </c>
      <c r="R166" s="273">
        <f>Q166*H166</f>
        <v>0.012637500000000001</v>
      </c>
      <c r="S166" s="273">
        <v>0</v>
      </c>
      <c r="T166" s="274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75" t="s">
        <v>162</v>
      </c>
      <c r="AT166" s="275" t="s">
        <v>159</v>
      </c>
      <c r="AU166" s="275" t="s">
        <v>92</v>
      </c>
      <c r="AY166" s="18" t="s">
        <v>156</v>
      </c>
      <c r="BE166" s="160">
        <f>IF(N166="základná",J166,0)</f>
        <v>0</v>
      </c>
      <c r="BF166" s="160">
        <f>IF(N166="znížená",J166,0)</f>
        <v>0</v>
      </c>
      <c r="BG166" s="160">
        <f>IF(N166="zákl. prenesená",J166,0)</f>
        <v>0</v>
      </c>
      <c r="BH166" s="160">
        <f>IF(N166="zníž. prenesená",J166,0)</f>
        <v>0</v>
      </c>
      <c r="BI166" s="160">
        <f>IF(N166="nulová",J166,0)</f>
        <v>0</v>
      </c>
      <c r="BJ166" s="18" t="s">
        <v>92</v>
      </c>
      <c r="BK166" s="160">
        <f>ROUND(I166*H166,2)</f>
        <v>0</v>
      </c>
      <c r="BL166" s="18" t="s">
        <v>162</v>
      </c>
      <c r="BM166" s="275" t="s">
        <v>218</v>
      </c>
    </row>
    <row r="167" s="2" customFormat="1" ht="33" customHeight="1">
      <c r="A167" s="41"/>
      <c r="B167" s="42"/>
      <c r="C167" s="263" t="s">
        <v>219</v>
      </c>
      <c r="D167" s="263" t="s">
        <v>159</v>
      </c>
      <c r="E167" s="264" t="s">
        <v>220</v>
      </c>
      <c r="F167" s="265" t="s">
        <v>221</v>
      </c>
      <c r="G167" s="266" t="s">
        <v>110</v>
      </c>
      <c r="H167" s="267">
        <v>252.75</v>
      </c>
      <c r="I167" s="268"/>
      <c r="J167" s="269">
        <f>ROUND(I167*H167,2)</f>
        <v>0</v>
      </c>
      <c r="K167" s="270"/>
      <c r="L167" s="44"/>
      <c r="M167" s="271" t="s">
        <v>1</v>
      </c>
      <c r="N167" s="272" t="s">
        <v>45</v>
      </c>
      <c r="O167" s="100"/>
      <c r="P167" s="273">
        <f>O167*H167</f>
        <v>0</v>
      </c>
      <c r="Q167" s="273">
        <v>0</v>
      </c>
      <c r="R167" s="273">
        <f>Q167*H167</f>
        <v>0</v>
      </c>
      <c r="S167" s="273">
        <v>0.050000000000000003</v>
      </c>
      <c r="T167" s="274">
        <f>S167*H167</f>
        <v>12.637500000000001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75" t="s">
        <v>162</v>
      </c>
      <c r="AT167" s="275" t="s">
        <v>159</v>
      </c>
      <c r="AU167" s="275" t="s">
        <v>92</v>
      </c>
      <c r="AY167" s="18" t="s">
        <v>156</v>
      </c>
      <c r="BE167" s="160">
        <f>IF(N167="základná",J167,0)</f>
        <v>0</v>
      </c>
      <c r="BF167" s="160">
        <f>IF(N167="znížená",J167,0)</f>
        <v>0</v>
      </c>
      <c r="BG167" s="160">
        <f>IF(N167="zákl. prenesená",J167,0)</f>
        <v>0</v>
      </c>
      <c r="BH167" s="160">
        <f>IF(N167="zníž. prenesená",J167,0)</f>
        <v>0</v>
      </c>
      <c r="BI167" s="160">
        <f>IF(N167="nulová",J167,0)</f>
        <v>0</v>
      </c>
      <c r="BJ167" s="18" t="s">
        <v>92</v>
      </c>
      <c r="BK167" s="160">
        <f>ROUND(I167*H167,2)</f>
        <v>0</v>
      </c>
      <c r="BL167" s="18" t="s">
        <v>162</v>
      </c>
      <c r="BM167" s="275" t="s">
        <v>222</v>
      </c>
    </row>
    <row r="168" s="13" customFormat="1">
      <c r="A168" s="13"/>
      <c r="B168" s="276"/>
      <c r="C168" s="277"/>
      <c r="D168" s="278" t="s">
        <v>164</v>
      </c>
      <c r="E168" s="279" t="s">
        <v>1</v>
      </c>
      <c r="F168" s="280" t="s">
        <v>223</v>
      </c>
      <c r="G168" s="277"/>
      <c r="H168" s="281">
        <v>47.009999999999998</v>
      </c>
      <c r="I168" s="282"/>
      <c r="J168" s="277"/>
      <c r="K168" s="277"/>
      <c r="L168" s="283"/>
      <c r="M168" s="284"/>
      <c r="N168" s="285"/>
      <c r="O168" s="285"/>
      <c r="P168" s="285"/>
      <c r="Q168" s="285"/>
      <c r="R168" s="285"/>
      <c r="S168" s="285"/>
      <c r="T168" s="28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87" t="s">
        <v>164</v>
      </c>
      <c r="AU168" s="287" t="s">
        <v>92</v>
      </c>
      <c r="AV168" s="13" t="s">
        <v>92</v>
      </c>
      <c r="AW168" s="13" t="s">
        <v>33</v>
      </c>
      <c r="AX168" s="13" t="s">
        <v>79</v>
      </c>
      <c r="AY168" s="287" t="s">
        <v>156</v>
      </c>
    </row>
    <row r="169" s="13" customFormat="1">
      <c r="A169" s="13"/>
      <c r="B169" s="276"/>
      <c r="C169" s="277"/>
      <c r="D169" s="278" t="s">
        <v>164</v>
      </c>
      <c r="E169" s="279" t="s">
        <v>1</v>
      </c>
      <c r="F169" s="280" t="s">
        <v>224</v>
      </c>
      <c r="G169" s="277"/>
      <c r="H169" s="281">
        <v>78.099999999999994</v>
      </c>
      <c r="I169" s="282"/>
      <c r="J169" s="277"/>
      <c r="K169" s="277"/>
      <c r="L169" s="283"/>
      <c r="M169" s="284"/>
      <c r="N169" s="285"/>
      <c r="O169" s="285"/>
      <c r="P169" s="285"/>
      <c r="Q169" s="285"/>
      <c r="R169" s="285"/>
      <c r="S169" s="285"/>
      <c r="T169" s="28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87" t="s">
        <v>164</v>
      </c>
      <c r="AU169" s="287" t="s">
        <v>92</v>
      </c>
      <c r="AV169" s="13" t="s">
        <v>92</v>
      </c>
      <c r="AW169" s="13" t="s">
        <v>33</v>
      </c>
      <c r="AX169" s="13" t="s">
        <v>79</v>
      </c>
      <c r="AY169" s="287" t="s">
        <v>156</v>
      </c>
    </row>
    <row r="170" s="13" customFormat="1">
      <c r="A170" s="13"/>
      <c r="B170" s="276"/>
      <c r="C170" s="277"/>
      <c r="D170" s="278" t="s">
        <v>164</v>
      </c>
      <c r="E170" s="279" t="s">
        <v>1</v>
      </c>
      <c r="F170" s="280" t="s">
        <v>225</v>
      </c>
      <c r="G170" s="277"/>
      <c r="H170" s="281">
        <v>13.42</v>
      </c>
      <c r="I170" s="282"/>
      <c r="J170" s="277"/>
      <c r="K170" s="277"/>
      <c r="L170" s="283"/>
      <c r="M170" s="284"/>
      <c r="N170" s="285"/>
      <c r="O170" s="285"/>
      <c r="P170" s="285"/>
      <c r="Q170" s="285"/>
      <c r="R170" s="285"/>
      <c r="S170" s="285"/>
      <c r="T170" s="28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87" t="s">
        <v>164</v>
      </c>
      <c r="AU170" s="287" t="s">
        <v>92</v>
      </c>
      <c r="AV170" s="13" t="s">
        <v>92</v>
      </c>
      <c r="AW170" s="13" t="s">
        <v>33</v>
      </c>
      <c r="AX170" s="13" t="s">
        <v>79</v>
      </c>
      <c r="AY170" s="287" t="s">
        <v>156</v>
      </c>
    </row>
    <row r="171" s="13" customFormat="1">
      <c r="A171" s="13"/>
      <c r="B171" s="276"/>
      <c r="C171" s="277"/>
      <c r="D171" s="278" t="s">
        <v>164</v>
      </c>
      <c r="E171" s="279" t="s">
        <v>1</v>
      </c>
      <c r="F171" s="280" t="s">
        <v>226</v>
      </c>
      <c r="G171" s="277"/>
      <c r="H171" s="281">
        <v>8.6899999999999995</v>
      </c>
      <c r="I171" s="282"/>
      <c r="J171" s="277"/>
      <c r="K171" s="277"/>
      <c r="L171" s="283"/>
      <c r="M171" s="284"/>
      <c r="N171" s="285"/>
      <c r="O171" s="285"/>
      <c r="P171" s="285"/>
      <c r="Q171" s="285"/>
      <c r="R171" s="285"/>
      <c r="S171" s="285"/>
      <c r="T171" s="28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87" t="s">
        <v>164</v>
      </c>
      <c r="AU171" s="287" t="s">
        <v>92</v>
      </c>
      <c r="AV171" s="13" t="s">
        <v>92</v>
      </c>
      <c r="AW171" s="13" t="s">
        <v>33</v>
      </c>
      <c r="AX171" s="13" t="s">
        <v>79</v>
      </c>
      <c r="AY171" s="287" t="s">
        <v>156</v>
      </c>
    </row>
    <row r="172" s="13" customFormat="1">
      <c r="A172" s="13"/>
      <c r="B172" s="276"/>
      <c r="C172" s="277"/>
      <c r="D172" s="278" t="s">
        <v>164</v>
      </c>
      <c r="E172" s="279" t="s">
        <v>1</v>
      </c>
      <c r="F172" s="280" t="s">
        <v>227</v>
      </c>
      <c r="G172" s="277"/>
      <c r="H172" s="281">
        <v>26.66</v>
      </c>
      <c r="I172" s="282"/>
      <c r="J172" s="277"/>
      <c r="K172" s="277"/>
      <c r="L172" s="283"/>
      <c r="M172" s="284"/>
      <c r="N172" s="285"/>
      <c r="O172" s="285"/>
      <c r="P172" s="285"/>
      <c r="Q172" s="285"/>
      <c r="R172" s="285"/>
      <c r="S172" s="285"/>
      <c r="T172" s="28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87" t="s">
        <v>164</v>
      </c>
      <c r="AU172" s="287" t="s">
        <v>92</v>
      </c>
      <c r="AV172" s="13" t="s">
        <v>92</v>
      </c>
      <c r="AW172" s="13" t="s">
        <v>33</v>
      </c>
      <c r="AX172" s="13" t="s">
        <v>79</v>
      </c>
      <c r="AY172" s="287" t="s">
        <v>156</v>
      </c>
    </row>
    <row r="173" s="13" customFormat="1">
      <c r="A173" s="13"/>
      <c r="B173" s="276"/>
      <c r="C173" s="277"/>
      <c r="D173" s="278" t="s">
        <v>164</v>
      </c>
      <c r="E173" s="279" t="s">
        <v>1</v>
      </c>
      <c r="F173" s="280" t="s">
        <v>228</v>
      </c>
      <c r="G173" s="277"/>
      <c r="H173" s="281">
        <v>11.76</v>
      </c>
      <c r="I173" s="282"/>
      <c r="J173" s="277"/>
      <c r="K173" s="277"/>
      <c r="L173" s="283"/>
      <c r="M173" s="284"/>
      <c r="N173" s="285"/>
      <c r="O173" s="285"/>
      <c r="P173" s="285"/>
      <c r="Q173" s="285"/>
      <c r="R173" s="285"/>
      <c r="S173" s="285"/>
      <c r="T173" s="28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87" t="s">
        <v>164</v>
      </c>
      <c r="AU173" s="287" t="s">
        <v>92</v>
      </c>
      <c r="AV173" s="13" t="s">
        <v>92</v>
      </c>
      <c r="AW173" s="13" t="s">
        <v>33</v>
      </c>
      <c r="AX173" s="13" t="s">
        <v>79</v>
      </c>
      <c r="AY173" s="287" t="s">
        <v>156</v>
      </c>
    </row>
    <row r="174" s="13" customFormat="1">
      <c r="A174" s="13"/>
      <c r="B174" s="276"/>
      <c r="C174" s="277"/>
      <c r="D174" s="278" t="s">
        <v>164</v>
      </c>
      <c r="E174" s="279" t="s">
        <v>1</v>
      </c>
      <c r="F174" s="280" t="s">
        <v>229</v>
      </c>
      <c r="G174" s="277"/>
      <c r="H174" s="281">
        <v>67.109999999999999</v>
      </c>
      <c r="I174" s="282"/>
      <c r="J174" s="277"/>
      <c r="K174" s="277"/>
      <c r="L174" s="283"/>
      <c r="M174" s="284"/>
      <c r="N174" s="285"/>
      <c r="O174" s="285"/>
      <c r="P174" s="285"/>
      <c r="Q174" s="285"/>
      <c r="R174" s="285"/>
      <c r="S174" s="285"/>
      <c r="T174" s="28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87" t="s">
        <v>164</v>
      </c>
      <c r="AU174" s="287" t="s">
        <v>92</v>
      </c>
      <c r="AV174" s="13" t="s">
        <v>92</v>
      </c>
      <c r="AW174" s="13" t="s">
        <v>33</v>
      </c>
      <c r="AX174" s="13" t="s">
        <v>79</v>
      </c>
      <c r="AY174" s="287" t="s">
        <v>156</v>
      </c>
    </row>
    <row r="175" s="14" customFormat="1">
      <c r="A175" s="14"/>
      <c r="B175" s="288"/>
      <c r="C175" s="289"/>
      <c r="D175" s="278" t="s">
        <v>164</v>
      </c>
      <c r="E175" s="290" t="s">
        <v>112</v>
      </c>
      <c r="F175" s="291" t="s">
        <v>230</v>
      </c>
      <c r="G175" s="289"/>
      <c r="H175" s="292">
        <v>252.75</v>
      </c>
      <c r="I175" s="293"/>
      <c r="J175" s="289"/>
      <c r="K175" s="289"/>
      <c r="L175" s="294"/>
      <c r="M175" s="295"/>
      <c r="N175" s="296"/>
      <c r="O175" s="296"/>
      <c r="P175" s="296"/>
      <c r="Q175" s="296"/>
      <c r="R175" s="296"/>
      <c r="S175" s="296"/>
      <c r="T175" s="29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98" t="s">
        <v>164</v>
      </c>
      <c r="AU175" s="298" t="s">
        <v>92</v>
      </c>
      <c r="AV175" s="14" t="s">
        <v>162</v>
      </c>
      <c r="AW175" s="14" t="s">
        <v>33</v>
      </c>
      <c r="AX175" s="14" t="s">
        <v>86</v>
      </c>
      <c r="AY175" s="298" t="s">
        <v>156</v>
      </c>
    </row>
    <row r="176" s="2" customFormat="1" ht="33" customHeight="1">
      <c r="A176" s="41"/>
      <c r="B176" s="42"/>
      <c r="C176" s="263" t="s">
        <v>231</v>
      </c>
      <c r="D176" s="263" t="s">
        <v>159</v>
      </c>
      <c r="E176" s="264" t="s">
        <v>232</v>
      </c>
      <c r="F176" s="265" t="s">
        <v>233</v>
      </c>
      <c r="G176" s="266" t="s">
        <v>110</v>
      </c>
      <c r="H176" s="267">
        <v>549.48099999999999</v>
      </c>
      <c r="I176" s="268"/>
      <c r="J176" s="269">
        <f>ROUND(I176*H176,2)</f>
        <v>0</v>
      </c>
      <c r="K176" s="270"/>
      <c r="L176" s="44"/>
      <c r="M176" s="271" t="s">
        <v>1</v>
      </c>
      <c r="N176" s="272" t="s">
        <v>45</v>
      </c>
      <c r="O176" s="100"/>
      <c r="P176" s="273">
        <f>O176*H176</f>
        <v>0</v>
      </c>
      <c r="Q176" s="273">
        <v>0</v>
      </c>
      <c r="R176" s="273">
        <f>Q176*H176</f>
        <v>0</v>
      </c>
      <c r="S176" s="273">
        <v>0.045999999999999999</v>
      </c>
      <c r="T176" s="274">
        <f>S176*H176</f>
        <v>25.276125999999998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75" t="s">
        <v>162</v>
      </c>
      <c r="AT176" s="275" t="s">
        <v>159</v>
      </c>
      <c r="AU176" s="275" t="s">
        <v>92</v>
      </c>
      <c r="AY176" s="18" t="s">
        <v>156</v>
      </c>
      <c r="BE176" s="160">
        <f>IF(N176="základná",J176,0)</f>
        <v>0</v>
      </c>
      <c r="BF176" s="160">
        <f>IF(N176="znížená",J176,0)</f>
        <v>0</v>
      </c>
      <c r="BG176" s="160">
        <f>IF(N176="zákl. prenesená",J176,0)</f>
        <v>0</v>
      </c>
      <c r="BH176" s="160">
        <f>IF(N176="zníž. prenesená",J176,0)</f>
        <v>0</v>
      </c>
      <c r="BI176" s="160">
        <f>IF(N176="nulová",J176,0)</f>
        <v>0</v>
      </c>
      <c r="BJ176" s="18" t="s">
        <v>92</v>
      </c>
      <c r="BK176" s="160">
        <f>ROUND(I176*H176,2)</f>
        <v>0</v>
      </c>
      <c r="BL176" s="18" t="s">
        <v>162</v>
      </c>
      <c r="BM176" s="275" t="s">
        <v>234</v>
      </c>
    </row>
    <row r="177" s="2" customFormat="1">
      <c r="A177" s="41"/>
      <c r="B177" s="42"/>
      <c r="C177" s="43"/>
      <c r="D177" s="278" t="s">
        <v>235</v>
      </c>
      <c r="E177" s="43"/>
      <c r="F177" s="299" t="s">
        <v>236</v>
      </c>
      <c r="G177" s="43"/>
      <c r="H177" s="43"/>
      <c r="I177" s="233"/>
      <c r="J177" s="43"/>
      <c r="K177" s="43"/>
      <c r="L177" s="44"/>
      <c r="M177" s="300"/>
      <c r="N177" s="301"/>
      <c r="O177" s="100"/>
      <c r="P177" s="100"/>
      <c r="Q177" s="100"/>
      <c r="R177" s="100"/>
      <c r="S177" s="100"/>
      <c r="T177" s="10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18" t="s">
        <v>235</v>
      </c>
      <c r="AU177" s="18" t="s">
        <v>92</v>
      </c>
    </row>
    <row r="178" s="13" customFormat="1">
      <c r="A178" s="13"/>
      <c r="B178" s="276"/>
      <c r="C178" s="277"/>
      <c r="D178" s="278" t="s">
        <v>164</v>
      </c>
      <c r="E178" s="279" t="s">
        <v>1</v>
      </c>
      <c r="F178" s="280" t="s">
        <v>237</v>
      </c>
      <c r="G178" s="277"/>
      <c r="H178" s="281">
        <v>120.081</v>
      </c>
      <c r="I178" s="282"/>
      <c r="J178" s="277"/>
      <c r="K178" s="277"/>
      <c r="L178" s="283"/>
      <c r="M178" s="284"/>
      <c r="N178" s="285"/>
      <c r="O178" s="285"/>
      <c r="P178" s="285"/>
      <c r="Q178" s="285"/>
      <c r="R178" s="285"/>
      <c r="S178" s="285"/>
      <c r="T178" s="28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87" t="s">
        <v>164</v>
      </c>
      <c r="AU178" s="287" t="s">
        <v>92</v>
      </c>
      <c r="AV178" s="13" t="s">
        <v>92</v>
      </c>
      <c r="AW178" s="13" t="s">
        <v>33</v>
      </c>
      <c r="AX178" s="13" t="s">
        <v>79</v>
      </c>
      <c r="AY178" s="287" t="s">
        <v>156</v>
      </c>
    </row>
    <row r="179" s="13" customFormat="1">
      <c r="A179" s="13"/>
      <c r="B179" s="276"/>
      <c r="C179" s="277"/>
      <c r="D179" s="278" t="s">
        <v>164</v>
      </c>
      <c r="E179" s="279" t="s">
        <v>1</v>
      </c>
      <c r="F179" s="280" t="s">
        <v>238</v>
      </c>
      <c r="G179" s="277"/>
      <c r="H179" s="281">
        <v>113.14</v>
      </c>
      <c r="I179" s="282"/>
      <c r="J179" s="277"/>
      <c r="K179" s="277"/>
      <c r="L179" s="283"/>
      <c r="M179" s="284"/>
      <c r="N179" s="285"/>
      <c r="O179" s="285"/>
      <c r="P179" s="285"/>
      <c r="Q179" s="285"/>
      <c r="R179" s="285"/>
      <c r="S179" s="285"/>
      <c r="T179" s="28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87" t="s">
        <v>164</v>
      </c>
      <c r="AU179" s="287" t="s">
        <v>92</v>
      </c>
      <c r="AV179" s="13" t="s">
        <v>92</v>
      </c>
      <c r="AW179" s="13" t="s">
        <v>33</v>
      </c>
      <c r="AX179" s="13" t="s">
        <v>79</v>
      </c>
      <c r="AY179" s="287" t="s">
        <v>156</v>
      </c>
    </row>
    <row r="180" s="13" customFormat="1">
      <c r="A180" s="13"/>
      <c r="B180" s="276"/>
      <c r="C180" s="277"/>
      <c r="D180" s="278" t="s">
        <v>164</v>
      </c>
      <c r="E180" s="279" t="s">
        <v>1</v>
      </c>
      <c r="F180" s="280" t="s">
        <v>239</v>
      </c>
      <c r="G180" s="277"/>
      <c r="H180" s="281">
        <v>47.265000000000001</v>
      </c>
      <c r="I180" s="282"/>
      <c r="J180" s="277"/>
      <c r="K180" s="277"/>
      <c r="L180" s="283"/>
      <c r="M180" s="284"/>
      <c r="N180" s="285"/>
      <c r="O180" s="285"/>
      <c r="P180" s="285"/>
      <c r="Q180" s="285"/>
      <c r="R180" s="285"/>
      <c r="S180" s="285"/>
      <c r="T180" s="28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87" t="s">
        <v>164</v>
      </c>
      <c r="AU180" s="287" t="s">
        <v>92</v>
      </c>
      <c r="AV180" s="13" t="s">
        <v>92</v>
      </c>
      <c r="AW180" s="13" t="s">
        <v>33</v>
      </c>
      <c r="AX180" s="13" t="s">
        <v>79</v>
      </c>
      <c r="AY180" s="287" t="s">
        <v>156</v>
      </c>
    </row>
    <row r="181" s="13" customFormat="1">
      <c r="A181" s="13"/>
      <c r="B181" s="276"/>
      <c r="C181" s="277"/>
      <c r="D181" s="278" t="s">
        <v>164</v>
      </c>
      <c r="E181" s="279" t="s">
        <v>1</v>
      </c>
      <c r="F181" s="280" t="s">
        <v>240</v>
      </c>
      <c r="G181" s="277"/>
      <c r="H181" s="281">
        <v>42.240000000000002</v>
      </c>
      <c r="I181" s="282"/>
      <c r="J181" s="277"/>
      <c r="K181" s="277"/>
      <c r="L181" s="283"/>
      <c r="M181" s="284"/>
      <c r="N181" s="285"/>
      <c r="O181" s="285"/>
      <c r="P181" s="285"/>
      <c r="Q181" s="285"/>
      <c r="R181" s="285"/>
      <c r="S181" s="285"/>
      <c r="T181" s="28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87" t="s">
        <v>164</v>
      </c>
      <c r="AU181" s="287" t="s">
        <v>92</v>
      </c>
      <c r="AV181" s="13" t="s">
        <v>92</v>
      </c>
      <c r="AW181" s="13" t="s">
        <v>33</v>
      </c>
      <c r="AX181" s="13" t="s">
        <v>79</v>
      </c>
      <c r="AY181" s="287" t="s">
        <v>156</v>
      </c>
    </row>
    <row r="182" s="13" customFormat="1">
      <c r="A182" s="13"/>
      <c r="B182" s="276"/>
      <c r="C182" s="277"/>
      <c r="D182" s="278" t="s">
        <v>164</v>
      </c>
      <c r="E182" s="279" t="s">
        <v>1</v>
      </c>
      <c r="F182" s="280" t="s">
        <v>241</v>
      </c>
      <c r="G182" s="277"/>
      <c r="H182" s="281">
        <v>68.25</v>
      </c>
      <c r="I182" s="282"/>
      <c r="J182" s="277"/>
      <c r="K182" s="277"/>
      <c r="L182" s="283"/>
      <c r="M182" s="284"/>
      <c r="N182" s="285"/>
      <c r="O182" s="285"/>
      <c r="P182" s="285"/>
      <c r="Q182" s="285"/>
      <c r="R182" s="285"/>
      <c r="S182" s="285"/>
      <c r="T182" s="28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87" t="s">
        <v>164</v>
      </c>
      <c r="AU182" s="287" t="s">
        <v>92</v>
      </c>
      <c r="AV182" s="13" t="s">
        <v>92</v>
      </c>
      <c r="AW182" s="13" t="s">
        <v>33</v>
      </c>
      <c r="AX182" s="13" t="s">
        <v>79</v>
      </c>
      <c r="AY182" s="287" t="s">
        <v>156</v>
      </c>
    </row>
    <row r="183" s="13" customFormat="1">
      <c r="A183" s="13"/>
      <c r="B183" s="276"/>
      <c r="C183" s="277"/>
      <c r="D183" s="278" t="s">
        <v>164</v>
      </c>
      <c r="E183" s="279" t="s">
        <v>1</v>
      </c>
      <c r="F183" s="280" t="s">
        <v>242</v>
      </c>
      <c r="G183" s="277"/>
      <c r="H183" s="281">
        <v>54.465000000000003</v>
      </c>
      <c r="I183" s="282"/>
      <c r="J183" s="277"/>
      <c r="K183" s="277"/>
      <c r="L183" s="283"/>
      <c r="M183" s="284"/>
      <c r="N183" s="285"/>
      <c r="O183" s="285"/>
      <c r="P183" s="285"/>
      <c r="Q183" s="285"/>
      <c r="R183" s="285"/>
      <c r="S183" s="285"/>
      <c r="T183" s="28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87" t="s">
        <v>164</v>
      </c>
      <c r="AU183" s="287" t="s">
        <v>92</v>
      </c>
      <c r="AV183" s="13" t="s">
        <v>92</v>
      </c>
      <c r="AW183" s="13" t="s">
        <v>33</v>
      </c>
      <c r="AX183" s="13" t="s">
        <v>79</v>
      </c>
      <c r="AY183" s="287" t="s">
        <v>156</v>
      </c>
    </row>
    <row r="184" s="13" customFormat="1">
      <c r="A184" s="13"/>
      <c r="B184" s="276"/>
      <c r="C184" s="277"/>
      <c r="D184" s="278" t="s">
        <v>164</v>
      </c>
      <c r="E184" s="279" t="s">
        <v>1</v>
      </c>
      <c r="F184" s="280" t="s">
        <v>243</v>
      </c>
      <c r="G184" s="277"/>
      <c r="H184" s="281">
        <v>104.04000000000001</v>
      </c>
      <c r="I184" s="282"/>
      <c r="J184" s="277"/>
      <c r="K184" s="277"/>
      <c r="L184" s="283"/>
      <c r="M184" s="284"/>
      <c r="N184" s="285"/>
      <c r="O184" s="285"/>
      <c r="P184" s="285"/>
      <c r="Q184" s="285"/>
      <c r="R184" s="285"/>
      <c r="S184" s="285"/>
      <c r="T184" s="28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87" t="s">
        <v>164</v>
      </c>
      <c r="AU184" s="287" t="s">
        <v>92</v>
      </c>
      <c r="AV184" s="13" t="s">
        <v>92</v>
      </c>
      <c r="AW184" s="13" t="s">
        <v>33</v>
      </c>
      <c r="AX184" s="13" t="s">
        <v>79</v>
      </c>
      <c r="AY184" s="287" t="s">
        <v>156</v>
      </c>
    </row>
    <row r="185" s="14" customFormat="1">
      <c r="A185" s="14"/>
      <c r="B185" s="288"/>
      <c r="C185" s="289"/>
      <c r="D185" s="278" t="s">
        <v>164</v>
      </c>
      <c r="E185" s="290" t="s">
        <v>109</v>
      </c>
      <c r="F185" s="291" t="s">
        <v>230</v>
      </c>
      <c r="G185" s="289"/>
      <c r="H185" s="292">
        <v>549.48099999999999</v>
      </c>
      <c r="I185" s="293"/>
      <c r="J185" s="289"/>
      <c r="K185" s="289"/>
      <c r="L185" s="294"/>
      <c r="M185" s="295"/>
      <c r="N185" s="296"/>
      <c r="O185" s="296"/>
      <c r="P185" s="296"/>
      <c r="Q185" s="296"/>
      <c r="R185" s="296"/>
      <c r="S185" s="296"/>
      <c r="T185" s="29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98" t="s">
        <v>164</v>
      </c>
      <c r="AU185" s="298" t="s">
        <v>92</v>
      </c>
      <c r="AV185" s="14" t="s">
        <v>162</v>
      </c>
      <c r="AW185" s="14" t="s">
        <v>33</v>
      </c>
      <c r="AX185" s="14" t="s">
        <v>86</v>
      </c>
      <c r="AY185" s="298" t="s">
        <v>156</v>
      </c>
    </row>
    <row r="186" s="2" customFormat="1" ht="24.15" customHeight="1">
      <c r="A186" s="41"/>
      <c r="B186" s="42"/>
      <c r="C186" s="263" t="s">
        <v>244</v>
      </c>
      <c r="D186" s="263" t="s">
        <v>159</v>
      </c>
      <c r="E186" s="264" t="s">
        <v>245</v>
      </c>
      <c r="F186" s="265" t="s">
        <v>246</v>
      </c>
      <c r="G186" s="266" t="s">
        <v>247</v>
      </c>
      <c r="H186" s="267">
        <v>40.694000000000003</v>
      </c>
      <c r="I186" s="268"/>
      <c r="J186" s="269">
        <f>ROUND(I186*H186,2)</f>
        <v>0</v>
      </c>
      <c r="K186" s="270"/>
      <c r="L186" s="44"/>
      <c r="M186" s="271" t="s">
        <v>1</v>
      </c>
      <c r="N186" s="272" t="s">
        <v>45</v>
      </c>
      <c r="O186" s="100"/>
      <c r="P186" s="273">
        <f>O186*H186</f>
        <v>0</v>
      </c>
      <c r="Q186" s="273">
        <v>0</v>
      </c>
      <c r="R186" s="273">
        <f>Q186*H186</f>
        <v>0</v>
      </c>
      <c r="S186" s="273">
        <v>0</v>
      </c>
      <c r="T186" s="274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75" t="s">
        <v>162</v>
      </c>
      <c r="AT186" s="275" t="s">
        <v>159</v>
      </c>
      <c r="AU186" s="275" t="s">
        <v>92</v>
      </c>
      <c r="AY186" s="18" t="s">
        <v>156</v>
      </c>
      <c r="BE186" s="160">
        <f>IF(N186="základná",J186,0)</f>
        <v>0</v>
      </c>
      <c r="BF186" s="160">
        <f>IF(N186="znížená",J186,0)</f>
        <v>0</v>
      </c>
      <c r="BG186" s="160">
        <f>IF(N186="zákl. prenesená",J186,0)</f>
        <v>0</v>
      </c>
      <c r="BH186" s="160">
        <f>IF(N186="zníž. prenesená",J186,0)</f>
        <v>0</v>
      </c>
      <c r="BI186" s="160">
        <f>IF(N186="nulová",J186,0)</f>
        <v>0</v>
      </c>
      <c r="BJ186" s="18" t="s">
        <v>92</v>
      </c>
      <c r="BK186" s="160">
        <f>ROUND(I186*H186,2)</f>
        <v>0</v>
      </c>
      <c r="BL186" s="18" t="s">
        <v>162</v>
      </c>
      <c r="BM186" s="275" t="s">
        <v>248</v>
      </c>
    </row>
    <row r="187" s="2" customFormat="1" ht="21.75" customHeight="1">
      <c r="A187" s="41"/>
      <c r="B187" s="42"/>
      <c r="C187" s="263" t="s">
        <v>249</v>
      </c>
      <c r="D187" s="263" t="s">
        <v>159</v>
      </c>
      <c r="E187" s="264" t="s">
        <v>250</v>
      </c>
      <c r="F187" s="265" t="s">
        <v>251</v>
      </c>
      <c r="G187" s="266" t="s">
        <v>247</v>
      </c>
      <c r="H187" s="267">
        <v>40.694000000000003</v>
      </c>
      <c r="I187" s="268"/>
      <c r="J187" s="269">
        <f>ROUND(I187*H187,2)</f>
        <v>0</v>
      </c>
      <c r="K187" s="270"/>
      <c r="L187" s="44"/>
      <c r="M187" s="271" t="s">
        <v>1</v>
      </c>
      <c r="N187" s="272" t="s">
        <v>45</v>
      </c>
      <c r="O187" s="100"/>
      <c r="P187" s="273">
        <f>O187*H187</f>
        <v>0</v>
      </c>
      <c r="Q187" s="273">
        <v>0</v>
      </c>
      <c r="R187" s="273">
        <f>Q187*H187</f>
        <v>0</v>
      </c>
      <c r="S187" s="273">
        <v>0</v>
      </c>
      <c r="T187" s="274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75" t="s">
        <v>162</v>
      </c>
      <c r="AT187" s="275" t="s">
        <v>159</v>
      </c>
      <c r="AU187" s="275" t="s">
        <v>92</v>
      </c>
      <c r="AY187" s="18" t="s">
        <v>156</v>
      </c>
      <c r="BE187" s="160">
        <f>IF(N187="základná",J187,0)</f>
        <v>0</v>
      </c>
      <c r="BF187" s="160">
        <f>IF(N187="znížená",J187,0)</f>
        <v>0</v>
      </c>
      <c r="BG187" s="160">
        <f>IF(N187="zákl. prenesená",J187,0)</f>
        <v>0</v>
      </c>
      <c r="BH187" s="160">
        <f>IF(N187="zníž. prenesená",J187,0)</f>
        <v>0</v>
      </c>
      <c r="BI187" s="160">
        <f>IF(N187="nulová",J187,0)</f>
        <v>0</v>
      </c>
      <c r="BJ187" s="18" t="s">
        <v>92</v>
      </c>
      <c r="BK187" s="160">
        <f>ROUND(I187*H187,2)</f>
        <v>0</v>
      </c>
      <c r="BL187" s="18" t="s">
        <v>162</v>
      </c>
      <c r="BM187" s="275" t="s">
        <v>252</v>
      </c>
    </row>
    <row r="188" s="2" customFormat="1" ht="24.15" customHeight="1">
      <c r="A188" s="41"/>
      <c r="B188" s="42"/>
      <c r="C188" s="263" t="s">
        <v>253</v>
      </c>
      <c r="D188" s="263" t="s">
        <v>159</v>
      </c>
      <c r="E188" s="264" t="s">
        <v>254</v>
      </c>
      <c r="F188" s="265" t="s">
        <v>255</v>
      </c>
      <c r="G188" s="266" t="s">
        <v>247</v>
      </c>
      <c r="H188" s="267">
        <v>1180.126</v>
      </c>
      <c r="I188" s="268"/>
      <c r="J188" s="269">
        <f>ROUND(I188*H188,2)</f>
        <v>0</v>
      </c>
      <c r="K188" s="270"/>
      <c r="L188" s="44"/>
      <c r="M188" s="271" t="s">
        <v>1</v>
      </c>
      <c r="N188" s="272" t="s">
        <v>45</v>
      </c>
      <c r="O188" s="100"/>
      <c r="P188" s="273">
        <f>O188*H188</f>
        <v>0</v>
      </c>
      <c r="Q188" s="273">
        <v>0</v>
      </c>
      <c r="R188" s="273">
        <f>Q188*H188</f>
        <v>0</v>
      </c>
      <c r="S188" s="273">
        <v>0</v>
      </c>
      <c r="T188" s="274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75" t="s">
        <v>162</v>
      </c>
      <c r="AT188" s="275" t="s">
        <v>159</v>
      </c>
      <c r="AU188" s="275" t="s">
        <v>92</v>
      </c>
      <c r="AY188" s="18" t="s">
        <v>156</v>
      </c>
      <c r="BE188" s="160">
        <f>IF(N188="základná",J188,0)</f>
        <v>0</v>
      </c>
      <c r="BF188" s="160">
        <f>IF(N188="znížená",J188,0)</f>
        <v>0</v>
      </c>
      <c r="BG188" s="160">
        <f>IF(N188="zákl. prenesená",J188,0)</f>
        <v>0</v>
      </c>
      <c r="BH188" s="160">
        <f>IF(N188="zníž. prenesená",J188,0)</f>
        <v>0</v>
      </c>
      <c r="BI188" s="160">
        <f>IF(N188="nulová",J188,0)</f>
        <v>0</v>
      </c>
      <c r="BJ188" s="18" t="s">
        <v>92</v>
      </c>
      <c r="BK188" s="160">
        <f>ROUND(I188*H188,2)</f>
        <v>0</v>
      </c>
      <c r="BL188" s="18" t="s">
        <v>162</v>
      </c>
      <c r="BM188" s="275" t="s">
        <v>256</v>
      </c>
    </row>
    <row r="189" s="13" customFormat="1">
      <c r="A189" s="13"/>
      <c r="B189" s="276"/>
      <c r="C189" s="277"/>
      <c r="D189" s="278" t="s">
        <v>164</v>
      </c>
      <c r="E189" s="277"/>
      <c r="F189" s="280" t="s">
        <v>257</v>
      </c>
      <c r="G189" s="277"/>
      <c r="H189" s="281">
        <v>1180.126</v>
      </c>
      <c r="I189" s="282"/>
      <c r="J189" s="277"/>
      <c r="K189" s="277"/>
      <c r="L189" s="283"/>
      <c r="M189" s="284"/>
      <c r="N189" s="285"/>
      <c r="O189" s="285"/>
      <c r="P189" s="285"/>
      <c r="Q189" s="285"/>
      <c r="R189" s="285"/>
      <c r="S189" s="285"/>
      <c r="T189" s="28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87" t="s">
        <v>164</v>
      </c>
      <c r="AU189" s="287" t="s">
        <v>92</v>
      </c>
      <c r="AV189" s="13" t="s">
        <v>92</v>
      </c>
      <c r="AW189" s="13" t="s">
        <v>4</v>
      </c>
      <c r="AX189" s="13" t="s">
        <v>86</v>
      </c>
      <c r="AY189" s="287" t="s">
        <v>156</v>
      </c>
    </row>
    <row r="190" s="2" customFormat="1" ht="24.15" customHeight="1">
      <c r="A190" s="41"/>
      <c r="B190" s="42"/>
      <c r="C190" s="263" t="s">
        <v>7</v>
      </c>
      <c r="D190" s="263" t="s">
        <v>159</v>
      </c>
      <c r="E190" s="264" t="s">
        <v>258</v>
      </c>
      <c r="F190" s="265" t="s">
        <v>259</v>
      </c>
      <c r="G190" s="266" t="s">
        <v>247</v>
      </c>
      <c r="H190" s="267">
        <v>40.694000000000003</v>
      </c>
      <c r="I190" s="268"/>
      <c r="J190" s="269">
        <f>ROUND(I190*H190,2)</f>
        <v>0</v>
      </c>
      <c r="K190" s="270"/>
      <c r="L190" s="44"/>
      <c r="M190" s="271" t="s">
        <v>1</v>
      </c>
      <c r="N190" s="272" t="s">
        <v>45</v>
      </c>
      <c r="O190" s="100"/>
      <c r="P190" s="273">
        <f>O190*H190</f>
        <v>0</v>
      </c>
      <c r="Q190" s="273">
        <v>0</v>
      </c>
      <c r="R190" s="273">
        <f>Q190*H190</f>
        <v>0</v>
      </c>
      <c r="S190" s="273">
        <v>0</v>
      </c>
      <c r="T190" s="274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75" t="s">
        <v>162</v>
      </c>
      <c r="AT190" s="275" t="s">
        <v>159</v>
      </c>
      <c r="AU190" s="275" t="s">
        <v>92</v>
      </c>
      <c r="AY190" s="18" t="s">
        <v>156</v>
      </c>
      <c r="BE190" s="160">
        <f>IF(N190="základná",J190,0)</f>
        <v>0</v>
      </c>
      <c r="BF190" s="160">
        <f>IF(N190="znížená",J190,0)</f>
        <v>0</v>
      </c>
      <c r="BG190" s="160">
        <f>IF(N190="zákl. prenesená",J190,0)</f>
        <v>0</v>
      </c>
      <c r="BH190" s="160">
        <f>IF(N190="zníž. prenesená",J190,0)</f>
        <v>0</v>
      </c>
      <c r="BI190" s="160">
        <f>IF(N190="nulová",J190,0)</f>
        <v>0</v>
      </c>
      <c r="BJ190" s="18" t="s">
        <v>92</v>
      </c>
      <c r="BK190" s="160">
        <f>ROUND(I190*H190,2)</f>
        <v>0</v>
      </c>
      <c r="BL190" s="18" t="s">
        <v>162</v>
      </c>
      <c r="BM190" s="275" t="s">
        <v>260</v>
      </c>
    </row>
    <row r="191" s="2" customFormat="1" ht="24.15" customHeight="1">
      <c r="A191" s="41"/>
      <c r="B191" s="42"/>
      <c r="C191" s="263" t="s">
        <v>261</v>
      </c>
      <c r="D191" s="263" t="s">
        <v>159</v>
      </c>
      <c r="E191" s="264" t="s">
        <v>262</v>
      </c>
      <c r="F191" s="265" t="s">
        <v>263</v>
      </c>
      <c r="G191" s="266" t="s">
        <v>247</v>
      </c>
      <c r="H191" s="267">
        <v>325.55200000000002</v>
      </c>
      <c r="I191" s="268"/>
      <c r="J191" s="269">
        <f>ROUND(I191*H191,2)</f>
        <v>0</v>
      </c>
      <c r="K191" s="270"/>
      <c r="L191" s="44"/>
      <c r="M191" s="271" t="s">
        <v>1</v>
      </c>
      <c r="N191" s="272" t="s">
        <v>45</v>
      </c>
      <c r="O191" s="100"/>
      <c r="P191" s="273">
        <f>O191*H191</f>
        <v>0</v>
      </c>
      <c r="Q191" s="273">
        <v>0</v>
      </c>
      <c r="R191" s="273">
        <f>Q191*H191</f>
        <v>0</v>
      </c>
      <c r="S191" s="273">
        <v>0</v>
      </c>
      <c r="T191" s="274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75" t="s">
        <v>162</v>
      </c>
      <c r="AT191" s="275" t="s">
        <v>159</v>
      </c>
      <c r="AU191" s="275" t="s">
        <v>92</v>
      </c>
      <c r="AY191" s="18" t="s">
        <v>156</v>
      </c>
      <c r="BE191" s="160">
        <f>IF(N191="základná",J191,0)</f>
        <v>0</v>
      </c>
      <c r="BF191" s="160">
        <f>IF(N191="znížená",J191,0)</f>
        <v>0</v>
      </c>
      <c r="BG191" s="160">
        <f>IF(N191="zákl. prenesená",J191,0)</f>
        <v>0</v>
      </c>
      <c r="BH191" s="160">
        <f>IF(N191="zníž. prenesená",J191,0)</f>
        <v>0</v>
      </c>
      <c r="BI191" s="160">
        <f>IF(N191="nulová",J191,0)</f>
        <v>0</v>
      </c>
      <c r="BJ191" s="18" t="s">
        <v>92</v>
      </c>
      <c r="BK191" s="160">
        <f>ROUND(I191*H191,2)</f>
        <v>0</v>
      </c>
      <c r="BL191" s="18" t="s">
        <v>162</v>
      </c>
      <c r="BM191" s="275" t="s">
        <v>264</v>
      </c>
    </row>
    <row r="192" s="13" customFormat="1">
      <c r="A192" s="13"/>
      <c r="B192" s="276"/>
      <c r="C192" s="277"/>
      <c r="D192" s="278" t="s">
        <v>164</v>
      </c>
      <c r="E192" s="277"/>
      <c r="F192" s="280" t="s">
        <v>265</v>
      </c>
      <c r="G192" s="277"/>
      <c r="H192" s="281">
        <v>325.55200000000002</v>
      </c>
      <c r="I192" s="282"/>
      <c r="J192" s="277"/>
      <c r="K192" s="277"/>
      <c r="L192" s="283"/>
      <c r="M192" s="284"/>
      <c r="N192" s="285"/>
      <c r="O192" s="285"/>
      <c r="P192" s="285"/>
      <c r="Q192" s="285"/>
      <c r="R192" s="285"/>
      <c r="S192" s="285"/>
      <c r="T192" s="28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87" t="s">
        <v>164</v>
      </c>
      <c r="AU192" s="287" t="s">
        <v>92</v>
      </c>
      <c r="AV192" s="13" t="s">
        <v>92</v>
      </c>
      <c r="AW192" s="13" t="s">
        <v>4</v>
      </c>
      <c r="AX192" s="13" t="s">
        <v>86</v>
      </c>
      <c r="AY192" s="287" t="s">
        <v>156</v>
      </c>
    </row>
    <row r="193" s="2" customFormat="1" ht="24.15" customHeight="1">
      <c r="A193" s="41"/>
      <c r="B193" s="42"/>
      <c r="C193" s="263" t="s">
        <v>266</v>
      </c>
      <c r="D193" s="263" t="s">
        <v>159</v>
      </c>
      <c r="E193" s="264" t="s">
        <v>267</v>
      </c>
      <c r="F193" s="265" t="s">
        <v>268</v>
      </c>
      <c r="G193" s="266" t="s">
        <v>247</v>
      </c>
      <c r="H193" s="267">
        <v>40.694000000000003</v>
      </c>
      <c r="I193" s="268"/>
      <c r="J193" s="269">
        <f>ROUND(I193*H193,2)</f>
        <v>0</v>
      </c>
      <c r="K193" s="270"/>
      <c r="L193" s="44"/>
      <c r="M193" s="271" t="s">
        <v>1</v>
      </c>
      <c r="N193" s="272" t="s">
        <v>45</v>
      </c>
      <c r="O193" s="100"/>
      <c r="P193" s="273">
        <f>O193*H193</f>
        <v>0</v>
      </c>
      <c r="Q193" s="273">
        <v>0</v>
      </c>
      <c r="R193" s="273">
        <f>Q193*H193</f>
        <v>0</v>
      </c>
      <c r="S193" s="273">
        <v>0</v>
      </c>
      <c r="T193" s="274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75" t="s">
        <v>162</v>
      </c>
      <c r="AT193" s="275" t="s">
        <v>159</v>
      </c>
      <c r="AU193" s="275" t="s">
        <v>92</v>
      </c>
      <c r="AY193" s="18" t="s">
        <v>156</v>
      </c>
      <c r="BE193" s="160">
        <f>IF(N193="základná",J193,0)</f>
        <v>0</v>
      </c>
      <c r="BF193" s="160">
        <f>IF(N193="znížená",J193,0)</f>
        <v>0</v>
      </c>
      <c r="BG193" s="160">
        <f>IF(N193="zákl. prenesená",J193,0)</f>
        <v>0</v>
      </c>
      <c r="BH193" s="160">
        <f>IF(N193="zníž. prenesená",J193,0)</f>
        <v>0</v>
      </c>
      <c r="BI193" s="160">
        <f>IF(N193="nulová",J193,0)</f>
        <v>0</v>
      </c>
      <c r="BJ193" s="18" t="s">
        <v>92</v>
      </c>
      <c r="BK193" s="160">
        <f>ROUND(I193*H193,2)</f>
        <v>0</v>
      </c>
      <c r="BL193" s="18" t="s">
        <v>162</v>
      </c>
      <c r="BM193" s="275" t="s">
        <v>269</v>
      </c>
    </row>
    <row r="194" s="12" customFormat="1" ht="22.8" customHeight="1">
      <c r="A194" s="12"/>
      <c r="B194" s="248"/>
      <c r="C194" s="249"/>
      <c r="D194" s="250" t="s">
        <v>78</v>
      </c>
      <c r="E194" s="261" t="s">
        <v>270</v>
      </c>
      <c r="F194" s="261" t="s">
        <v>271</v>
      </c>
      <c r="G194" s="249"/>
      <c r="H194" s="249"/>
      <c r="I194" s="252"/>
      <c r="J194" s="262">
        <f>BK194</f>
        <v>0</v>
      </c>
      <c r="K194" s="249"/>
      <c r="L194" s="253"/>
      <c r="M194" s="254"/>
      <c r="N194" s="255"/>
      <c r="O194" s="255"/>
      <c r="P194" s="256">
        <f>P195</f>
        <v>0</v>
      </c>
      <c r="Q194" s="255"/>
      <c r="R194" s="256">
        <f>R195</f>
        <v>0</v>
      </c>
      <c r="S194" s="255"/>
      <c r="T194" s="257">
        <f>T195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58" t="s">
        <v>86</v>
      </c>
      <c r="AT194" s="259" t="s">
        <v>78</v>
      </c>
      <c r="AU194" s="259" t="s">
        <v>86</v>
      </c>
      <c r="AY194" s="258" t="s">
        <v>156</v>
      </c>
      <c r="BK194" s="260">
        <f>BK195</f>
        <v>0</v>
      </c>
    </row>
    <row r="195" s="2" customFormat="1" ht="24.15" customHeight="1">
      <c r="A195" s="41"/>
      <c r="B195" s="42"/>
      <c r="C195" s="263" t="s">
        <v>272</v>
      </c>
      <c r="D195" s="263" t="s">
        <v>159</v>
      </c>
      <c r="E195" s="264" t="s">
        <v>273</v>
      </c>
      <c r="F195" s="265" t="s">
        <v>274</v>
      </c>
      <c r="G195" s="266" t="s">
        <v>247</v>
      </c>
      <c r="H195" s="267">
        <v>21.212</v>
      </c>
      <c r="I195" s="268"/>
      <c r="J195" s="269">
        <f>ROUND(I195*H195,2)</f>
        <v>0</v>
      </c>
      <c r="K195" s="270"/>
      <c r="L195" s="44"/>
      <c r="M195" s="271" t="s">
        <v>1</v>
      </c>
      <c r="N195" s="272" t="s">
        <v>45</v>
      </c>
      <c r="O195" s="100"/>
      <c r="P195" s="273">
        <f>O195*H195</f>
        <v>0</v>
      </c>
      <c r="Q195" s="273">
        <v>0</v>
      </c>
      <c r="R195" s="273">
        <f>Q195*H195</f>
        <v>0</v>
      </c>
      <c r="S195" s="273">
        <v>0</v>
      </c>
      <c r="T195" s="274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75" t="s">
        <v>162</v>
      </c>
      <c r="AT195" s="275" t="s">
        <v>159</v>
      </c>
      <c r="AU195" s="275" t="s">
        <v>92</v>
      </c>
      <c r="AY195" s="18" t="s">
        <v>156</v>
      </c>
      <c r="BE195" s="160">
        <f>IF(N195="základná",J195,0)</f>
        <v>0</v>
      </c>
      <c r="BF195" s="160">
        <f>IF(N195="znížená",J195,0)</f>
        <v>0</v>
      </c>
      <c r="BG195" s="160">
        <f>IF(N195="zákl. prenesená",J195,0)</f>
        <v>0</v>
      </c>
      <c r="BH195" s="160">
        <f>IF(N195="zníž. prenesená",J195,0)</f>
        <v>0</v>
      </c>
      <c r="BI195" s="160">
        <f>IF(N195="nulová",J195,0)</f>
        <v>0</v>
      </c>
      <c r="BJ195" s="18" t="s">
        <v>92</v>
      </c>
      <c r="BK195" s="160">
        <f>ROUND(I195*H195,2)</f>
        <v>0</v>
      </c>
      <c r="BL195" s="18" t="s">
        <v>162</v>
      </c>
      <c r="BM195" s="275" t="s">
        <v>275</v>
      </c>
    </row>
    <row r="196" s="12" customFormat="1" ht="25.92" customHeight="1">
      <c r="A196" s="12"/>
      <c r="B196" s="248"/>
      <c r="C196" s="249"/>
      <c r="D196" s="250" t="s">
        <v>78</v>
      </c>
      <c r="E196" s="251" t="s">
        <v>276</v>
      </c>
      <c r="F196" s="251" t="s">
        <v>277</v>
      </c>
      <c r="G196" s="249"/>
      <c r="H196" s="249"/>
      <c r="I196" s="252"/>
      <c r="J196" s="227">
        <f>BK196</f>
        <v>0</v>
      </c>
      <c r="K196" s="249"/>
      <c r="L196" s="253"/>
      <c r="M196" s="254"/>
      <c r="N196" s="255"/>
      <c r="O196" s="255"/>
      <c r="P196" s="256">
        <f>P197</f>
        <v>0</v>
      </c>
      <c r="Q196" s="255"/>
      <c r="R196" s="256">
        <f>R197</f>
        <v>0.43620473999999998</v>
      </c>
      <c r="S196" s="255"/>
      <c r="T196" s="257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58" t="s">
        <v>92</v>
      </c>
      <c r="AT196" s="259" t="s">
        <v>78</v>
      </c>
      <c r="AU196" s="259" t="s">
        <v>79</v>
      </c>
      <c r="AY196" s="258" t="s">
        <v>156</v>
      </c>
      <c r="BK196" s="260">
        <f>BK197</f>
        <v>0</v>
      </c>
    </row>
    <row r="197" s="12" customFormat="1" ht="22.8" customHeight="1">
      <c r="A197" s="12"/>
      <c r="B197" s="248"/>
      <c r="C197" s="249"/>
      <c r="D197" s="250" t="s">
        <v>78</v>
      </c>
      <c r="E197" s="261" t="s">
        <v>278</v>
      </c>
      <c r="F197" s="261" t="s">
        <v>279</v>
      </c>
      <c r="G197" s="249"/>
      <c r="H197" s="249"/>
      <c r="I197" s="252"/>
      <c r="J197" s="262">
        <f>BK197</f>
        <v>0</v>
      </c>
      <c r="K197" s="249"/>
      <c r="L197" s="253"/>
      <c r="M197" s="254"/>
      <c r="N197" s="255"/>
      <c r="O197" s="255"/>
      <c r="P197" s="256">
        <f>SUM(P198:P203)</f>
        <v>0</v>
      </c>
      <c r="Q197" s="255"/>
      <c r="R197" s="256">
        <f>SUM(R198:R203)</f>
        <v>0.43620473999999998</v>
      </c>
      <c r="S197" s="255"/>
      <c r="T197" s="257">
        <f>SUM(T198:T203)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58" t="s">
        <v>92</v>
      </c>
      <c r="AT197" s="259" t="s">
        <v>78</v>
      </c>
      <c r="AU197" s="259" t="s">
        <v>86</v>
      </c>
      <c r="AY197" s="258" t="s">
        <v>156</v>
      </c>
      <c r="BK197" s="260">
        <f>SUM(BK198:BK203)</f>
        <v>0</v>
      </c>
    </row>
    <row r="198" s="2" customFormat="1" ht="24.15" customHeight="1">
      <c r="A198" s="41"/>
      <c r="B198" s="42"/>
      <c r="C198" s="263" t="s">
        <v>280</v>
      </c>
      <c r="D198" s="263" t="s">
        <v>159</v>
      </c>
      <c r="E198" s="264" t="s">
        <v>281</v>
      </c>
      <c r="F198" s="265" t="s">
        <v>282</v>
      </c>
      <c r="G198" s="266" t="s">
        <v>110</v>
      </c>
      <c r="H198" s="267">
        <v>802.23099999999999</v>
      </c>
      <c r="I198" s="268"/>
      <c r="J198" s="269">
        <f>ROUND(I198*H198,2)</f>
        <v>0</v>
      </c>
      <c r="K198" s="270"/>
      <c r="L198" s="44"/>
      <c r="M198" s="271" t="s">
        <v>1</v>
      </c>
      <c r="N198" s="272" t="s">
        <v>45</v>
      </c>
      <c r="O198" s="100"/>
      <c r="P198" s="273">
        <f>O198*H198</f>
        <v>0</v>
      </c>
      <c r="Q198" s="273">
        <v>0.00017000000000000001</v>
      </c>
      <c r="R198" s="273">
        <f>Q198*H198</f>
        <v>0.13637927</v>
      </c>
      <c r="S198" s="273">
        <v>0</v>
      </c>
      <c r="T198" s="274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75" t="s">
        <v>231</v>
      </c>
      <c r="AT198" s="275" t="s">
        <v>159</v>
      </c>
      <c r="AU198" s="275" t="s">
        <v>92</v>
      </c>
      <c r="AY198" s="18" t="s">
        <v>156</v>
      </c>
      <c r="BE198" s="160">
        <f>IF(N198="základná",J198,0)</f>
        <v>0</v>
      </c>
      <c r="BF198" s="160">
        <f>IF(N198="znížená",J198,0)</f>
        <v>0</v>
      </c>
      <c r="BG198" s="160">
        <f>IF(N198="zákl. prenesená",J198,0)</f>
        <v>0</v>
      </c>
      <c r="BH198" s="160">
        <f>IF(N198="zníž. prenesená",J198,0)</f>
        <v>0</v>
      </c>
      <c r="BI198" s="160">
        <f>IF(N198="nulová",J198,0)</f>
        <v>0</v>
      </c>
      <c r="BJ198" s="18" t="s">
        <v>92</v>
      </c>
      <c r="BK198" s="160">
        <f>ROUND(I198*H198,2)</f>
        <v>0</v>
      </c>
      <c r="BL198" s="18" t="s">
        <v>231</v>
      </c>
      <c r="BM198" s="275" t="s">
        <v>283</v>
      </c>
    </row>
    <row r="199" s="2" customFormat="1" ht="16.5" customHeight="1">
      <c r="A199" s="41"/>
      <c r="B199" s="42"/>
      <c r="C199" s="263" t="s">
        <v>284</v>
      </c>
      <c r="D199" s="263" t="s">
        <v>159</v>
      </c>
      <c r="E199" s="264" t="s">
        <v>285</v>
      </c>
      <c r="F199" s="265" t="s">
        <v>286</v>
      </c>
      <c r="G199" s="266" t="s">
        <v>287</v>
      </c>
      <c r="H199" s="267">
        <v>1</v>
      </c>
      <c r="I199" s="268"/>
      <c r="J199" s="269">
        <f>ROUND(I199*H199,2)</f>
        <v>0</v>
      </c>
      <c r="K199" s="270"/>
      <c r="L199" s="44"/>
      <c r="M199" s="271" t="s">
        <v>1</v>
      </c>
      <c r="N199" s="272" t="s">
        <v>45</v>
      </c>
      <c r="O199" s="100"/>
      <c r="P199" s="273">
        <f>O199*H199</f>
        <v>0</v>
      </c>
      <c r="Q199" s="273">
        <v>0.0030000000000000001</v>
      </c>
      <c r="R199" s="273">
        <f>Q199*H199</f>
        <v>0.0030000000000000001</v>
      </c>
      <c r="S199" s="273">
        <v>0</v>
      </c>
      <c r="T199" s="274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75" t="s">
        <v>231</v>
      </c>
      <c r="AT199" s="275" t="s">
        <v>159</v>
      </c>
      <c r="AU199" s="275" t="s">
        <v>92</v>
      </c>
      <c r="AY199" s="18" t="s">
        <v>156</v>
      </c>
      <c r="BE199" s="160">
        <f>IF(N199="základná",J199,0)</f>
        <v>0</v>
      </c>
      <c r="BF199" s="160">
        <f>IF(N199="znížená",J199,0)</f>
        <v>0</v>
      </c>
      <c r="BG199" s="160">
        <f>IF(N199="zákl. prenesená",J199,0)</f>
        <v>0</v>
      </c>
      <c r="BH199" s="160">
        <f>IF(N199="zníž. prenesená",J199,0)</f>
        <v>0</v>
      </c>
      <c r="BI199" s="160">
        <f>IF(N199="nulová",J199,0)</f>
        <v>0</v>
      </c>
      <c r="BJ199" s="18" t="s">
        <v>92</v>
      </c>
      <c r="BK199" s="160">
        <f>ROUND(I199*H199,2)</f>
        <v>0</v>
      </c>
      <c r="BL199" s="18" t="s">
        <v>231</v>
      </c>
      <c r="BM199" s="275" t="s">
        <v>288</v>
      </c>
    </row>
    <row r="200" s="2" customFormat="1" ht="33" customHeight="1">
      <c r="A200" s="41"/>
      <c r="B200" s="42"/>
      <c r="C200" s="263" t="s">
        <v>289</v>
      </c>
      <c r="D200" s="263" t="s">
        <v>159</v>
      </c>
      <c r="E200" s="264" t="s">
        <v>290</v>
      </c>
      <c r="F200" s="265" t="s">
        <v>291</v>
      </c>
      <c r="G200" s="266" t="s">
        <v>110</v>
      </c>
      <c r="H200" s="267">
        <v>802.23099999999999</v>
      </c>
      <c r="I200" s="268"/>
      <c r="J200" s="269">
        <f>ROUND(I200*H200,2)</f>
        <v>0</v>
      </c>
      <c r="K200" s="270"/>
      <c r="L200" s="44"/>
      <c r="M200" s="271" t="s">
        <v>1</v>
      </c>
      <c r="N200" s="272" t="s">
        <v>45</v>
      </c>
      <c r="O200" s="100"/>
      <c r="P200" s="273">
        <f>O200*H200</f>
        <v>0</v>
      </c>
      <c r="Q200" s="273">
        <v>0.00036999999999999999</v>
      </c>
      <c r="R200" s="273">
        <f>Q200*H200</f>
        <v>0.29682546999999998</v>
      </c>
      <c r="S200" s="273">
        <v>0</v>
      </c>
      <c r="T200" s="274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75" t="s">
        <v>162</v>
      </c>
      <c r="AT200" s="275" t="s">
        <v>159</v>
      </c>
      <c r="AU200" s="275" t="s">
        <v>92</v>
      </c>
      <c r="AY200" s="18" t="s">
        <v>156</v>
      </c>
      <c r="BE200" s="160">
        <f>IF(N200="základná",J200,0)</f>
        <v>0</v>
      </c>
      <c r="BF200" s="160">
        <f>IF(N200="znížená",J200,0)</f>
        <v>0</v>
      </c>
      <c r="BG200" s="160">
        <f>IF(N200="zákl. prenesená",J200,0)</f>
        <v>0</v>
      </c>
      <c r="BH200" s="160">
        <f>IF(N200="zníž. prenesená",J200,0)</f>
        <v>0</v>
      </c>
      <c r="BI200" s="160">
        <f>IF(N200="nulová",J200,0)</f>
        <v>0</v>
      </c>
      <c r="BJ200" s="18" t="s">
        <v>92</v>
      </c>
      <c r="BK200" s="160">
        <f>ROUND(I200*H200,2)</f>
        <v>0</v>
      </c>
      <c r="BL200" s="18" t="s">
        <v>162</v>
      </c>
      <c r="BM200" s="275" t="s">
        <v>292</v>
      </c>
    </row>
    <row r="201" s="13" customFormat="1">
      <c r="A201" s="13"/>
      <c r="B201" s="276"/>
      <c r="C201" s="277"/>
      <c r="D201" s="278" t="s">
        <v>164</v>
      </c>
      <c r="E201" s="279" t="s">
        <v>1</v>
      </c>
      <c r="F201" s="280" t="s">
        <v>109</v>
      </c>
      <c r="G201" s="277"/>
      <c r="H201" s="281">
        <v>549.48099999999999</v>
      </c>
      <c r="I201" s="282"/>
      <c r="J201" s="277"/>
      <c r="K201" s="277"/>
      <c r="L201" s="283"/>
      <c r="M201" s="284"/>
      <c r="N201" s="285"/>
      <c r="O201" s="285"/>
      <c r="P201" s="285"/>
      <c r="Q201" s="285"/>
      <c r="R201" s="285"/>
      <c r="S201" s="285"/>
      <c r="T201" s="28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87" t="s">
        <v>164</v>
      </c>
      <c r="AU201" s="287" t="s">
        <v>92</v>
      </c>
      <c r="AV201" s="13" t="s">
        <v>92</v>
      </c>
      <c r="AW201" s="13" t="s">
        <v>33</v>
      </c>
      <c r="AX201" s="13" t="s">
        <v>79</v>
      </c>
      <c r="AY201" s="287" t="s">
        <v>156</v>
      </c>
    </row>
    <row r="202" s="13" customFormat="1">
      <c r="A202" s="13"/>
      <c r="B202" s="276"/>
      <c r="C202" s="277"/>
      <c r="D202" s="278" t="s">
        <v>164</v>
      </c>
      <c r="E202" s="279" t="s">
        <v>1</v>
      </c>
      <c r="F202" s="280" t="s">
        <v>112</v>
      </c>
      <c r="G202" s="277"/>
      <c r="H202" s="281">
        <v>252.75</v>
      </c>
      <c r="I202" s="282"/>
      <c r="J202" s="277"/>
      <c r="K202" s="277"/>
      <c r="L202" s="283"/>
      <c r="M202" s="284"/>
      <c r="N202" s="285"/>
      <c r="O202" s="285"/>
      <c r="P202" s="285"/>
      <c r="Q202" s="285"/>
      <c r="R202" s="285"/>
      <c r="S202" s="285"/>
      <c r="T202" s="28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87" t="s">
        <v>164</v>
      </c>
      <c r="AU202" s="287" t="s">
        <v>92</v>
      </c>
      <c r="AV202" s="13" t="s">
        <v>92</v>
      </c>
      <c r="AW202" s="13" t="s">
        <v>33</v>
      </c>
      <c r="AX202" s="13" t="s">
        <v>79</v>
      </c>
      <c r="AY202" s="287" t="s">
        <v>156</v>
      </c>
    </row>
    <row r="203" s="14" customFormat="1">
      <c r="A203" s="14"/>
      <c r="B203" s="288"/>
      <c r="C203" s="289"/>
      <c r="D203" s="278" t="s">
        <v>164</v>
      </c>
      <c r="E203" s="290" t="s">
        <v>1</v>
      </c>
      <c r="F203" s="291" t="s">
        <v>230</v>
      </c>
      <c r="G203" s="289"/>
      <c r="H203" s="292">
        <v>802.23099999999999</v>
      </c>
      <c r="I203" s="293"/>
      <c r="J203" s="289"/>
      <c r="K203" s="289"/>
      <c r="L203" s="294"/>
      <c r="M203" s="295"/>
      <c r="N203" s="296"/>
      <c r="O203" s="296"/>
      <c r="P203" s="296"/>
      <c r="Q203" s="296"/>
      <c r="R203" s="296"/>
      <c r="S203" s="296"/>
      <c r="T203" s="29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98" t="s">
        <v>164</v>
      </c>
      <c r="AU203" s="298" t="s">
        <v>92</v>
      </c>
      <c r="AV203" s="14" t="s">
        <v>162</v>
      </c>
      <c r="AW203" s="14" t="s">
        <v>33</v>
      </c>
      <c r="AX203" s="14" t="s">
        <v>86</v>
      </c>
      <c r="AY203" s="298" t="s">
        <v>156</v>
      </c>
    </row>
    <row r="204" s="12" customFormat="1" ht="25.92" customHeight="1">
      <c r="A204" s="12"/>
      <c r="B204" s="248"/>
      <c r="C204" s="249"/>
      <c r="D204" s="250" t="s">
        <v>78</v>
      </c>
      <c r="E204" s="251" t="s">
        <v>293</v>
      </c>
      <c r="F204" s="251" t="s">
        <v>294</v>
      </c>
      <c r="G204" s="249"/>
      <c r="H204" s="249"/>
      <c r="I204" s="252"/>
      <c r="J204" s="227">
        <f>BK204</f>
        <v>0</v>
      </c>
      <c r="K204" s="249"/>
      <c r="L204" s="253"/>
      <c r="M204" s="254"/>
      <c r="N204" s="255"/>
      <c r="O204" s="255"/>
      <c r="P204" s="256">
        <f>SUM(P205:P207)</f>
        <v>0</v>
      </c>
      <c r="Q204" s="255"/>
      <c r="R204" s="256">
        <f>SUM(R205:R207)</f>
        <v>0</v>
      </c>
      <c r="S204" s="255"/>
      <c r="T204" s="257">
        <f>SUM(T205:T207)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58" t="s">
        <v>162</v>
      </c>
      <c r="AT204" s="259" t="s">
        <v>78</v>
      </c>
      <c r="AU204" s="259" t="s">
        <v>79</v>
      </c>
      <c r="AY204" s="258" t="s">
        <v>156</v>
      </c>
      <c r="BK204" s="260">
        <f>SUM(BK205:BK207)</f>
        <v>0</v>
      </c>
    </row>
    <row r="205" s="2" customFormat="1" ht="37.8" customHeight="1">
      <c r="A205" s="41"/>
      <c r="B205" s="42"/>
      <c r="C205" s="263" t="s">
        <v>295</v>
      </c>
      <c r="D205" s="263" t="s">
        <v>159</v>
      </c>
      <c r="E205" s="264" t="s">
        <v>296</v>
      </c>
      <c r="F205" s="265" t="s">
        <v>297</v>
      </c>
      <c r="G205" s="266" t="s">
        <v>298</v>
      </c>
      <c r="H205" s="267">
        <v>65.200000000000003</v>
      </c>
      <c r="I205" s="268"/>
      <c r="J205" s="269">
        <f>ROUND(I205*H205,2)</f>
        <v>0</v>
      </c>
      <c r="K205" s="270"/>
      <c r="L205" s="44"/>
      <c r="M205" s="271" t="s">
        <v>1</v>
      </c>
      <c r="N205" s="272" t="s">
        <v>45</v>
      </c>
      <c r="O205" s="100"/>
      <c r="P205" s="273">
        <f>O205*H205</f>
        <v>0</v>
      </c>
      <c r="Q205" s="273">
        <v>0</v>
      </c>
      <c r="R205" s="273">
        <f>Q205*H205</f>
        <v>0</v>
      </c>
      <c r="S205" s="273">
        <v>0</v>
      </c>
      <c r="T205" s="274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75" t="s">
        <v>299</v>
      </c>
      <c r="AT205" s="275" t="s">
        <v>159</v>
      </c>
      <c r="AU205" s="275" t="s">
        <v>86</v>
      </c>
      <c r="AY205" s="18" t="s">
        <v>156</v>
      </c>
      <c r="BE205" s="160">
        <f>IF(N205="základná",J205,0)</f>
        <v>0</v>
      </c>
      <c r="BF205" s="160">
        <f>IF(N205="znížená",J205,0)</f>
        <v>0</v>
      </c>
      <c r="BG205" s="160">
        <f>IF(N205="zákl. prenesená",J205,0)</f>
        <v>0</v>
      </c>
      <c r="BH205" s="160">
        <f>IF(N205="zníž. prenesená",J205,0)</f>
        <v>0</v>
      </c>
      <c r="BI205" s="160">
        <f>IF(N205="nulová",J205,0)</f>
        <v>0</v>
      </c>
      <c r="BJ205" s="18" t="s">
        <v>92</v>
      </c>
      <c r="BK205" s="160">
        <f>ROUND(I205*H205,2)</f>
        <v>0</v>
      </c>
      <c r="BL205" s="18" t="s">
        <v>299</v>
      </c>
      <c r="BM205" s="275" t="s">
        <v>300</v>
      </c>
    </row>
    <row r="206" s="13" customFormat="1">
      <c r="A206" s="13"/>
      <c r="B206" s="276"/>
      <c r="C206" s="277"/>
      <c r="D206" s="278" t="s">
        <v>164</v>
      </c>
      <c r="E206" s="277"/>
      <c r="F206" s="280" t="s">
        <v>301</v>
      </c>
      <c r="G206" s="277"/>
      <c r="H206" s="281">
        <v>65.200000000000003</v>
      </c>
      <c r="I206" s="282"/>
      <c r="J206" s="277"/>
      <c r="K206" s="277"/>
      <c r="L206" s="283"/>
      <c r="M206" s="284"/>
      <c r="N206" s="285"/>
      <c r="O206" s="285"/>
      <c r="P206" s="285"/>
      <c r="Q206" s="285"/>
      <c r="R206" s="285"/>
      <c r="S206" s="285"/>
      <c r="T206" s="28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87" t="s">
        <v>164</v>
      </c>
      <c r="AU206" s="287" t="s">
        <v>86</v>
      </c>
      <c r="AV206" s="13" t="s">
        <v>92</v>
      </c>
      <c r="AW206" s="13" t="s">
        <v>4</v>
      </c>
      <c r="AX206" s="13" t="s">
        <v>86</v>
      </c>
      <c r="AY206" s="287" t="s">
        <v>156</v>
      </c>
    </row>
    <row r="207" s="2" customFormat="1" ht="24.15" customHeight="1">
      <c r="A207" s="41"/>
      <c r="B207" s="42"/>
      <c r="C207" s="302" t="s">
        <v>302</v>
      </c>
      <c r="D207" s="302" t="s">
        <v>303</v>
      </c>
      <c r="E207" s="303" t="s">
        <v>304</v>
      </c>
      <c r="F207" s="304" t="s">
        <v>305</v>
      </c>
      <c r="G207" s="305" t="s">
        <v>306</v>
      </c>
      <c r="H207" s="306">
        <v>1</v>
      </c>
      <c r="I207" s="307"/>
      <c r="J207" s="308">
        <f>ROUND(I207*H207,2)</f>
        <v>0</v>
      </c>
      <c r="K207" s="309"/>
      <c r="L207" s="310"/>
      <c r="M207" s="311" t="s">
        <v>1</v>
      </c>
      <c r="N207" s="312" t="s">
        <v>45</v>
      </c>
      <c r="O207" s="100"/>
      <c r="P207" s="273">
        <f>O207*H207</f>
        <v>0</v>
      </c>
      <c r="Q207" s="273">
        <v>0</v>
      </c>
      <c r="R207" s="273">
        <f>Q207*H207</f>
        <v>0</v>
      </c>
      <c r="S207" s="273">
        <v>0</v>
      </c>
      <c r="T207" s="274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75" t="s">
        <v>299</v>
      </c>
      <c r="AT207" s="275" t="s">
        <v>303</v>
      </c>
      <c r="AU207" s="275" t="s">
        <v>86</v>
      </c>
      <c r="AY207" s="18" t="s">
        <v>156</v>
      </c>
      <c r="BE207" s="160">
        <f>IF(N207="základná",J207,0)</f>
        <v>0</v>
      </c>
      <c r="BF207" s="160">
        <f>IF(N207="znížená",J207,0)</f>
        <v>0</v>
      </c>
      <c r="BG207" s="160">
        <f>IF(N207="zákl. prenesená",J207,0)</f>
        <v>0</v>
      </c>
      <c r="BH207" s="160">
        <f>IF(N207="zníž. prenesená",J207,0)</f>
        <v>0</v>
      </c>
      <c r="BI207" s="160">
        <f>IF(N207="nulová",J207,0)</f>
        <v>0</v>
      </c>
      <c r="BJ207" s="18" t="s">
        <v>92</v>
      </c>
      <c r="BK207" s="160">
        <f>ROUND(I207*H207,2)</f>
        <v>0</v>
      </c>
      <c r="BL207" s="18" t="s">
        <v>299</v>
      </c>
      <c r="BM207" s="275" t="s">
        <v>307</v>
      </c>
    </row>
    <row r="208" s="12" customFormat="1" ht="25.92" customHeight="1">
      <c r="A208" s="12"/>
      <c r="B208" s="248"/>
      <c r="C208" s="249"/>
      <c r="D208" s="250" t="s">
        <v>78</v>
      </c>
      <c r="E208" s="251" t="s">
        <v>98</v>
      </c>
      <c r="F208" s="251" t="s">
        <v>308</v>
      </c>
      <c r="G208" s="249"/>
      <c r="H208" s="249"/>
      <c r="I208" s="252"/>
      <c r="J208" s="227">
        <f>BK208</f>
        <v>0</v>
      </c>
      <c r="K208" s="249"/>
      <c r="L208" s="253"/>
      <c r="M208" s="254"/>
      <c r="N208" s="255"/>
      <c r="O208" s="255"/>
      <c r="P208" s="256">
        <f>SUM(P209:P210)</f>
        <v>0</v>
      </c>
      <c r="Q208" s="255"/>
      <c r="R208" s="256">
        <f>SUM(R209:R210)</f>
        <v>0</v>
      </c>
      <c r="S208" s="255"/>
      <c r="T208" s="257">
        <f>SUM(T209:T210)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58" t="s">
        <v>175</v>
      </c>
      <c r="AT208" s="259" t="s">
        <v>78</v>
      </c>
      <c r="AU208" s="259" t="s">
        <v>79</v>
      </c>
      <c r="AY208" s="258" t="s">
        <v>156</v>
      </c>
      <c r="BK208" s="260">
        <f>SUM(BK209:BK210)</f>
        <v>0</v>
      </c>
    </row>
    <row r="209" s="2" customFormat="1" ht="24.15" customHeight="1">
      <c r="A209" s="41"/>
      <c r="B209" s="42"/>
      <c r="C209" s="263" t="s">
        <v>309</v>
      </c>
      <c r="D209" s="263" t="s">
        <v>159</v>
      </c>
      <c r="E209" s="264" t="s">
        <v>310</v>
      </c>
      <c r="F209" s="265" t="s">
        <v>311</v>
      </c>
      <c r="G209" s="266" t="s">
        <v>312</v>
      </c>
      <c r="H209" s="313"/>
      <c r="I209" s="268"/>
      <c r="J209" s="269">
        <f>ROUND(I209*H209,2)</f>
        <v>0</v>
      </c>
      <c r="K209" s="270"/>
      <c r="L209" s="44"/>
      <c r="M209" s="271" t="s">
        <v>1</v>
      </c>
      <c r="N209" s="272" t="s">
        <v>45</v>
      </c>
      <c r="O209" s="100"/>
      <c r="P209" s="273">
        <f>O209*H209</f>
        <v>0</v>
      </c>
      <c r="Q209" s="273">
        <v>0</v>
      </c>
      <c r="R209" s="273">
        <f>Q209*H209</f>
        <v>0</v>
      </c>
      <c r="S209" s="273">
        <v>0</v>
      </c>
      <c r="T209" s="274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75" t="s">
        <v>313</v>
      </c>
      <c r="AT209" s="275" t="s">
        <v>159</v>
      </c>
      <c r="AU209" s="275" t="s">
        <v>86</v>
      </c>
      <c r="AY209" s="18" t="s">
        <v>156</v>
      </c>
      <c r="BE209" s="160">
        <f>IF(N209="základná",J209,0)</f>
        <v>0</v>
      </c>
      <c r="BF209" s="160">
        <f>IF(N209="znížená",J209,0)</f>
        <v>0</v>
      </c>
      <c r="BG209" s="160">
        <f>IF(N209="zákl. prenesená",J209,0)</f>
        <v>0</v>
      </c>
      <c r="BH209" s="160">
        <f>IF(N209="zníž. prenesená",J209,0)</f>
        <v>0</v>
      </c>
      <c r="BI209" s="160">
        <f>IF(N209="nulová",J209,0)</f>
        <v>0</v>
      </c>
      <c r="BJ209" s="18" t="s">
        <v>92</v>
      </c>
      <c r="BK209" s="160">
        <f>ROUND(I209*H209,2)</f>
        <v>0</v>
      </c>
      <c r="BL209" s="18" t="s">
        <v>313</v>
      </c>
      <c r="BM209" s="275" t="s">
        <v>314</v>
      </c>
    </row>
    <row r="210" s="2" customFormat="1" ht="24.15" customHeight="1">
      <c r="A210" s="41"/>
      <c r="B210" s="42"/>
      <c r="C210" s="263" t="s">
        <v>315</v>
      </c>
      <c r="D210" s="263" t="s">
        <v>159</v>
      </c>
      <c r="E210" s="264" t="s">
        <v>316</v>
      </c>
      <c r="F210" s="265" t="s">
        <v>317</v>
      </c>
      <c r="G210" s="266" t="s">
        <v>312</v>
      </c>
      <c r="H210" s="313"/>
      <c r="I210" s="268"/>
      <c r="J210" s="269">
        <f>ROUND(I210*H210,2)</f>
        <v>0</v>
      </c>
      <c r="K210" s="270"/>
      <c r="L210" s="44"/>
      <c r="M210" s="271" t="s">
        <v>1</v>
      </c>
      <c r="N210" s="272" t="s">
        <v>45</v>
      </c>
      <c r="O210" s="100"/>
      <c r="P210" s="273">
        <f>O210*H210</f>
        <v>0</v>
      </c>
      <c r="Q210" s="273">
        <v>0</v>
      </c>
      <c r="R210" s="273">
        <f>Q210*H210</f>
        <v>0</v>
      </c>
      <c r="S210" s="273">
        <v>0</v>
      </c>
      <c r="T210" s="274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75" t="s">
        <v>313</v>
      </c>
      <c r="AT210" s="275" t="s">
        <v>159</v>
      </c>
      <c r="AU210" s="275" t="s">
        <v>86</v>
      </c>
      <c r="AY210" s="18" t="s">
        <v>156</v>
      </c>
      <c r="BE210" s="160">
        <f>IF(N210="základná",J210,0)</f>
        <v>0</v>
      </c>
      <c r="BF210" s="160">
        <f>IF(N210="znížená",J210,0)</f>
        <v>0</v>
      </c>
      <c r="BG210" s="160">
        <f>IF(N210="zákl. prenesená",J210,0)</f>
        <v>0</v>
      </c>
      <c r="BH210" s="160">
        <f>IF(N210="zníž. prenesená",J210,0)</f>
        <v>0</v>
      </c>
      <c r="BI210" s="160">
        <f>IF(N210="nulová",J210,0)</f>
        <v>0</v>
      </c>
      <c r="BJ210" s="18" t="s">
        <v>92</v>
      </c>
      <c r="BK210" s="160">
        <f>ROUND(I210*H210,2)</f>
        <v>0</v>
      </c>
      <c r="BL210" s="18" t="s">
        <v>313</v>
      </c>
      <c r="BM210" s="275" t="s">
        <v>318</v>
      </c>
    </row>
    <row r="211" s="2" customFormat="1" ht="49.92" customHeight="1">
      <c r="A211" s="41"/>
      <c r="B211" s="42"/>
      <c r="C211" s="43"/>
      <c r="D211" s="43"/>
      <c r="E211" s="251" t="s">
        <v>319</v>
      </c>
      <c r="F211" s="251" t="s">
        <v>320</v>
      </c>
      <c r="G211" s="43"/>
      <c r="H211" s="43"/>
      <c r="I211" s="43"/>
      <c r="J211" s="227">
        <f>BK211</f>
        <v>0</v>
      </c>
      <c r="K211" s="43"/>
      <c r="L211" s="44"/>
      <c r="M211" s="300"/>
      <c r="N211" s="301"/>
      <c r="O211" s="100"/>
      <c r="P211" s="100"/>
      <c r="Q211" s="100"/>
      <c r="R211" s="100"/>
      <c r="S211" s="100"/>
      <c r="T211" s="10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18" t="s">
        <v>78</v>
      </c>
      <c r="AU211" s="18" t="s">
        <v>79</v>
      </c>
      <c r="AY211" s="18" t="s">
        <v>321</v>
      </c>
      <c r="BK211" s="160">
        <f>SUM(BK212:BK221)</f>
        <v>0</v>
      </c>
    </row>
    <row r="212" s="2" customFormat="1" ht="16.32" customHeight="1">
      <c r="A212" s="41"/>
      <c r="B212" s="42"/>
      <c r="C212" s="314" t="s">
        <v>1</v>
      </c>
      <c r="D212" s="314" t="s">
        <v>159</v>
      </c>
      <c r="E212" s="315" t="s">
        <v>1</v>
      </c>
      <c r="F212" s="316" t="s">
        <v>1</v>
      </c>
      <c r="G212" s="317" t="s">
        <v>1</v>
      </c>
      <c r="H212" s="318"/>
      <c r="I212" s="319"/>
      <c r="J212" s="320">
        <f>BK212</f>
        <v>0</v>
      </c>
      <c r="K212" s="270"/>
      <c r="L212" s="44"/>
      <c r="M212" s="321" t="s">
        <v>1</v>
      </c>
      <c r="N212" s="322" t="s">
        <v>45</v>
      </c>
      <c r="O212" s="100"/>
      <c r="P212" s="100"/>
      <c r="Q212" s="100"/>
      <c r="R212" s="100"/>
      <c r="S212" s="100"/>
      <c r="T212" s="10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18" t="s">
        <v>321</v>
      </c>
      <c r="AU212" s="18" t="s">
        <v>86</v>
      </c>
      <c r="AY212" s="18" t="s">
        <v>321</v>
      </c>
      <c r="BE212" s="160">
        <f>IF(N212="základná",J212,0)</f>
        <v>0</v>
      </c>
      <c r="BF212" s="160">
        <f>IF(N212="znížená",J212,0)</f>
        <v>0</v>
      </c>
      <c r="BG212" s="160">
        <f>IF(N212="zákl. prenesená",J212,0)</f>
        <v>0</v>
      </c>
      <c r="BH212" s="160">
        <f>IF(N212="zníž. prenesená",J212,0)</f>
        <v>0</v>
      </c>
      <c r="BI212" s="160">
        <f>IF(N212="nulová",J212,0)</f>
        <v>0</v>
      </c>
      <c r="BJ212" s="18" t="s">
        <v>92</v>
      </c>
      <c r="BK212" s="160">
        <f>I212*H212</f>
        <v>0</v>
      </c>
    </row>
    <row r="213" s="2" customFormat="1" ht="16.32" customHeight="1">
      <c r="A213" s="41"/>
      <c r="B213" s="42"/>
      <c r="C213" s="314" t="s">
        <v>1</v>
      </c>
      <c r="D213" s="314" t="s">
        <v>159</v>
      </c>
      <c r="E213" s="315" t="s">
        <v>1</v>
      </c>
      <c r="F213" s="316" t="s">
        <v>1</v>
      </c>
      <c r="G213" s="317" t="s">
        <v>1</v>
      </c>
      <c r="H213" s="318"/>
      <c r="I213" s="319"/>
      <c r="J213" s="320">
        <f>BK213</f>
        <v>0</v>
      </c>
      <c r="K213" s="270"/>
      <c r="L213" s="44"/>
      <c r="M213" s="321" t="s">
        <v>1</v>
      </c>
      <c r="N213" s="322" t="s">
        <v>45</v>
      </c>
      <c r="O213" s="100"/>
      <c r="P213" s="100"/>
      <c r="Q213" s="100"/>
      <c r="R213" s="100"/>
      <c r="S213" s="100"/>
      <c r="T213" s="10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18" t="s">
        <v>321</v>
      </c>
      <c r="AU213" s="18" t="s">
        <v>86</v>
      </c>
      <c r="AY213" s="18" t="s">
        <v>321</v>
      </c>
      <c r="BE213" s="160">
        <f>IF(N213="základná",J213,0)</f>
        <v>0</v>
      </c>
      <c r="BF213" s="160">
        <f>IF(N213="znížená",J213,0)</f>
        <v>0</v>
      </c>
      <c r="BG213" s="160">
        <f>IF(N213="zákl. prenesená",J213,0)</f>
        <v>0</v>
      </c>
      <c r="BH213" s="160">
        <f>IF(N213="zníž. prenesená",J213,0)</f>
        <v>0</v>
      </c>
      <c r="BI213" s="160">
        <f>IF(N213="nulová",J213,0)</f>
        <v>0</v>
      </c>
      <c r="BJ213" s="18" t="s">
        <v>92</v>
      </c>
      <c r="BK213" s="160">
        <f>I213*H213</f>
        <v>0</v>
      </c>
    </row>
    <row r="214" s="2" customFormat="1" ht="16.32" customHeight="1">
      <c r="A214" s="41"/>
      <c r="B214" s="42"/>
      <c r="C214" s="314" t="s">
        <v>1</v>
      </c>
      <c r="D214" s="314" t="s">
        <v>159</v>
      </c>
      <c r="E214" s="315" t="s">
        <v>1</v>
      </c>
      <c r="F214" s="316" t="s">
        <v>1</v>
      </c>
      <c r="G214" s="317" t="s">
        <v>1</v>
      </c>
      <c r="H214" s="318"/>
      <c r="I214" s="319"/>
      <c r="J214" s="320">
        <f>BK214</f>
        <v>0</v>
      </c>
      <c r="K214" s="270"/>
      <c r="L214" s="44"/>
      <c r="M214" s="321" t="s">
        <v>1</v>
      </c>
      <c r="N214" s="322" t="s">
        <v>45</v>
      </c>
      <c r="O214" s="100"/>
      <c r="P214" s="100"/>
      <c r="Q214" s="100"/>
      <c r="R214" s="100"/>
      <c r="S214" s="100"/>
      <c r="T214" s="10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18" t="s">
        <v>321</v>
      </c>
      <c r="AU214" s="18" t="s">
        <v>86</v>
      </c>
      <c r="AY214" s="18" t="s">
        <v>321</v>
      </c>
      <c r="BE214" s="160">
        <f>IF(N214="základná",J214,0)</f>
        <v>0</v>
      </c>
      <c r="BF214" s="160">
        <f>IF(N214="znížená",J214,0)</f>
        <v>0</v>
      </c>
      <c r="BG214" s="160">
        <f>IF(N214="zákl. prenesená",J214,0)</f>
        <v>0</v>
      </c>
      <c r="BH214" s="160">
        <f>IF(N214="zníž. prenesená",J214,0)</f>
        <v>0</v>
      </c>
      <c r="BI214" s="160">
        <f>IF(N214="nulová",J214,0)</f>
        <v>0</v>
      </c>
      <c r="BJ214" s="18" t="s">
        <v>92</v>
      </c>
      <c r="BK214" s="160">
        <f>I214*H214</f>
        <v>0</v>
      </c>
    </row>
    <row r="215" s="2" customFormat="1" ht="16.32" customHeight="1">
      <c r="A215" s="41"/>
      <c r="B215" s="42"/>
      <c r="C215" s="314" t="s">
        <v>1</v>
      </c>
      <c r="D215" s="314" t="s">
        <v>159</v>
      </c>
      <c r="E215" s="315" t="s">
        <v>1</v>
      </c>
      <c r="F215" s="316" t="s">
        <v>1</v>
      </c>
      <c r="G215" s="317" t="s">
        <v>1</v>
      </c>
      <c r="H215" s="318"/>
      <c r="I215" s="319"/>
      <c r="J215" s="320">
        <f>BK215</f>
        <v>0</v>
      </c>
      <c r="K215" s="270"/>
      <c r="L215" s="44"/>
      <c r="M215" s="321" t="s">
        <v>1</v>
      </c>
      <c r="N215" s="322" t="s">
        <v>45</v>
      </c>
      <c r="O215" s="100"/>
      <c r="P215" s="100"/>
      <c r="Q215" s="100"/>
      <c r="R215" s="100"/>
      <c r="S215" s="100"/>
      <c r="T215" s="10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18" t="s">
        <v>321</v>
      </c>
      <c r="AU215" s="18" t="s">
        <v>86</v>
      </c>
      <c r="AY215" s="18" t="s">
        <v>321</v>
      </c>
      <c r="BE215" s="160">
        <f>IF(N215="základná",J215,0)</f>
        <v>0</v>
      </c>
      <c r="BF215" s="160">
        <f>IF(N215="znížená",J215,0)</f>
        <v>0</v>
      </c>
      <c r="BG215" s="160">
        <f>IF(N215="zákl. prenesená",J215,0)</f>
        <v>0</v>
      </c>
      <c r="BH215" s="160">
        <f>IF(N215="zníž. prenesená",J215,0)</f>
        <v>0</v>
      </c>
      <c r="BI215" s="160">
        <f>IF(N215="nulová",J215,0)</f>
        <v>0</v>
      </c>
      <c r="BJ215" s="18" t="s">
        <v>92</v>
      </c>
      <c r="BK215" s="160">
        <f>I215*H215</f>
        <v>0</v>
      </c>
    </row>
    <row r="216" s="2" customFormat="1" ht="16.32" customHeight="1">
      <c r="A216" s="41"/>
      <c r="B216" s="42"/>
      <c r="C216" s="314" t="s">
        <v>1</v>
      </c>
      <c r="D216" s="314" t="s">
        <v>159</v>
      </c>
      <c r="E216" s="315" t="s">
        <v>1</v>
      </c>
      <c r="F216" s="316" t="s">
        <v>1</v>
      </c>
      <c r="G216" s="317" t="s">
        <v>1</v>
      </c>
      <c r="H216" s="318"/>
      <c r="I216" s="319"/>
      <c r="J216" s="320">
        <f>BK216</f>
        <v>0</v>
      </c>
      <c r="K216" s="270"/>
      <c r="L216" s="44"/>
      <c r="M216" s="321" t="s">
        <v>1</v>
      </c>
      <c r="N216" s="322" t="s">
        <v>45</v>
      </c>
      <c r="O216" s="100"/>
      <c r="P216" s="100"/>
      <c r="Q216" s="100"/>
      <c r="R216" s="100"/>
      <c r="S216" s="100"/>
      <c r="T216" s="10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18" t="s">
        <v>321</v>
      </c>
      <c r="AU216" s="18" t="s">
        <v>86</v>
      </c>
      <c r="AY216" s="18" t="s">
        <v>321</v>
      </c>
      <c r="BE216" s="160">
        <f>IF(N216="základná",J216,0)</f>
        <v>0</v>
      </c>
      <c r="BF216" s="160">
        <f>IF(N216="znížená",J216,0)</f>
        <v>0</v>
      </c>
      <c r="BG216" s="160">
        <f>IF(N216="zákl. prenesená",J216,0)</f>
        <v>0</v>
      </c>
      <c r="BH216" s="160">
        <f>IF(N216="zníž. prenesená",J216,0)</f>
        <v>0</v>
      </c>
      <c r="BI216" s="160">
        <f>IF(N216="nulová",J216,0)</f>
        <v>0</v>
      </c>
      <c r="BJ216" s="18" t="s">
        <v>92</v>
      </c>
      <c r="BK216" s="160">
        <f>I216*H216</f>
        <v>0</v>
      </c>
    </row>
    <row r="217" s="2" customFormat="1" ht="16.32" customHeight="1">
      <c r="A217" s="41"/>
      <c r="B217" s="42"/>
      <c r="C217" s="314" t="s">
        <v>1</v>
      </c>
      <c r="D217" s="314" t="s">
        <v>159</v>
      </c>
      <c r="E217" s="315" t="s">
        <v>1</v>
      </c>
      <c r="F217" s="316" t="s">
        <v>1</v>
      </c>
      <c r="G217" s="317" t="s">
        <v>1</v>
      </c>
      <c r="H217" s="318"/>
      <c r="I217" s="319"/>
      <c r="J217" s="320">
        <f>BK217</f>
        <v>0</v>
      </c>
      <c r="K217" s="270"/>
      <c r="L217" s="44"/>
      <c r="M217" s="321" t="s">
        <v>1</v>
      </c>
      <c r="N217" s="322" t="s">
        <v>45</v>
      </c>
      <c r="O217" s="100"/>
      <c r="P217" s="100"/>
      <c r="Q217" s="100"/>
      <c r="R217" s="100"/>
      <c r="S217" s="100"/>
      <c r="T217" s="10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18" t="s">
        <v>321</v>
      </c>
      <c r="AU217" s="18" t="s">
        <v>86</v>
      </c>
      <c r="AY217" s="18" t="s">
        <v>321</v>
      </c>
      <c r="BE217" s="160">
        <f>IF(N217="základná",J217,0)</f>
        <v>0</v>
      </c>
      <c r="BF217" s="160">
        <f>IF(N217="znížená",J217,0)</f>
        <v>0</v>
      </c>
      <c r="BG217" s="160">
        <f>IF(N217="zákl. prenesená",J217,0)</f>
        <v>0</v>
      </c>
      <c r="BH217" s="160">
        <f>IF(N217="zníž. prenesená",J217,0)</f>
        <v>0</v>
      </c>
      <c r="BI217" s="160">
        <f>IF(N217="nulová",J217,0)</f>
        <v>0</v>
      </c>
      <c r="BJ217" s="18" t="s">
        <v>92</v>
      </c>
      <c r="BK217" s="160">
        <f>I217*H217</f>
        <v>0</v>
      </c>
    </row>
    <row r="218" s="2" customFormat="1" ht="16.32" customHeight="1">
      <c r="A218" s="41"/>
      <c r="B218" s="42"/>
      <c r="C218" s="314" t="s">
        <v>1</v>
      </c>
      <c r="D218" s="314" t="s">
        <v>159</v>
      </c>
      <c r="E218" s="315" t="s">
        <v>1</v>
      </c>
      <c r="F218" s="316" t="s">
        <v>1</v>
      </c>
      <c r="G218" s="317" t="s">
        <v>1</v>
      </c>
      <c r="H218" s="318"/>
      <c r="I218" s="319"/>
      <c r="J218" s="320">
        <f>BK218</f>
        <v>0</v>
      </c>
      <c r="K218" s="270"/>
      <c r="L218" s="44"/>
      <c r="M218" s="321" t="s">
        <v>1</v>
      </c>
      <c r="N218" s="322" t="s">
        <v>45</v>
      </c>
      <c r="O218" s="100"/>
      <c r="P218" s="100"/>
      <c r="Q218" s="100"/>
      <c r="R218" s="100"/>
      <c r="S218" s="100"/>
      <c r="T218" s="10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18" t="s">
        <v>321</v>
      </c>
      <c r="AU218" s="18" t="s">
        <v>86</v>
      </c>
      <c r="AY218" s="18" t="s">
        <v>321</v>
      </c>
      <c r="BE218" s="160">
        <f>IF(N218="základná",J218,0)</f>
        <v>0</v>
      </c>
      <c r="BF218" s="160">
        <f>IF(N218="znížená",J218,0)</f>
        <v>0</v>
      </c>
      <c r="BG218" s="160">
        <f>IF(N218="zákl. prenesená",J218,0)</f>
        <v>0</v>
      </c>
      <c r="BH218" s="160">
        <f>IF(N218="zníž. prenesená",J218,0)</f>
        <v>0</v>
      </c>
      <c r="BI218" s="160">
        <f>IF(N218="nulová",J218,0)</f>
        <v>0</v>
      </c>
      <c r="BJ218" s="18" t="s">
        <v>92</v>
      </c>
      <c r="BK218" s="160">
        <f>I218*H218</f>
        <v>0</v>
      </c>
    </row>
    <row r="219" s="2" customFormat="1" ht="16.32" customHeight="1">
      <c r="A219" s="41"/>
      <c r="B219" s="42"/>
      <c r="C219" s="314" t="s">
        <v>1</v>
      </c>
      <c r="D219" s="314" t="s">
        <v>159</v>
      </c>
      <c r="E219" s="315" t="s">
        <v>1</v>
      </c>
      <c r="F219" s="316" t="s">
        <v>1</v>
      </c>
      <c r="G219" s="317" t="s">
        <v>1</v>
      </c>
      <c r="H219" s="318"/>
      <c r="I219" s="319"/>
      <c r="J219" s="320">
        <f>BK219</f>
        <v>0</v>
      </c>
      <c r="K219" s="270"/>
      <c r="L219" s="44"/>
      <c r="M219" s="321" t="s">
        <v>1</v>
      </c>
      <c r="N219" s="322" t="s">
        <v>45</v>
      </c>
      <c r="O219" s="100"/>
      <c r="P219" s="100"/>
      <c r="Q219" s="100"/>
      <c r="R219" s="100"/>
      <c r="S219" s="100"/>
      <c r="T219" s="10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18" t="s">
        <v>321</v>
      </c>
      <c r="AU219" s="18" t="s">
        <v>86</v>
      </c>
      <c r="AY219" s="18" t="s">
        <v>321</v>
      </c>
      <c r="BE219" s="160">
        <f>IF(N219="základná",J219,0)</f>
        <v>0</v>
      </c>
      <c r="BF219" s="160">
        <f>IF(N219="znížená",J219,0)</f>
        <v>0</v>
      </c>
      <c r="BG219" s="160">
        <f>IF(N219="zákl. prenesená",J219,0)</f>
        <v>0</v>
      </c>
      <c r="BH219" s="160">
        <f>IF(N219="zníž. prenesená",J219,0)</f>
        <v>0</v>
      </c>
      <c r="BI219" s="160">
        <f>IF(N219="nulová",J219,0)</f>
        <v>0</v>
      </c>
      <c r="BJ219" s="18" t="s">
        <v>92</v>
      </c>
      <c r="BK219" s="160">
        <f>I219*H219</f>
        <v>0</v>
      </c>
    </row>
    <row r="220" s="2" customFormat="1" ht="16.32" customHeight="1">
      <c r="A220" s="41"/>
      <c r="B220" s="42"/>
      <c r="C220" s="314" t="s">
        <v>1</v>
      </c>
      <c r="D220" s="314" t="s">
        <v>159</v>
      </c>
      <c r="E220" s="315" t="s">
        <v>1</v>
      </c>
      <c r="F220" s="316" t="s">
        <v>1</v>
      </c>
      <c r="G220" s="317" t="s">
        <v>1</v>
      </c>
      <c r="H220" s="318"/>
      <c r="I220" s="319"/>
      <c r="J220" s="320">
        <f>BK220</f>
        <v>0</v>
      </c>
      <c r="K220" s="270"/>
      <c r="L220" s="44"/>
      <c r="M220" s="321" t="s">
        <v>1</v>
      </c>
      <c r="N220" s="322" t="s">
        <v>45</v>
      </c>
      <c r="O220" s="100"/>
      <c r="P220" s="100"/>
      <c r="Q220" s="100"/>
      <c r="R220" s="100"/>
      <c r="S220" s="100"/>
      <c r="T220" s="10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18" t="s">
        <v>321</v>
      </c>
      <c r="AU220" s="18" t="s">
        <v>86</v>
      </c>
      <c r="AY220" s="18" t="s">
        <v>321</v>
      </c>
      <c r="BE220" s="160">
        <f>IF(N220="základná",J220,0)</f>
        <v>0</v>
      </c>
      <c r="BF220" s="160">
        <f>IF(N220="znížená",J220,0)</f>
        <v>0</v>
      </c>
      <c r="BG220" s="160">
        <f>IF(N220="zákl. prenesená",J220,0)</f>
        <v>0</v>
      </c>
      <c r="BH220" s="160">
        <f>IF(N220="zníž. prenesená",J220,0)</f>
        <v>0</v>
      </c>
      <c r="BI220" s="160">
        <f>IF(N220="nulová",J220,0)</f>
        <v>0</v>
      </c>
      <c r="BJ220" s="18" t="s">
        <v>92</v>
      </c>
      <c r="BK220" s="160">
        <f>I220*H220</f>
        <v>0</v>
      </c>
    </row>
    <row r="221" s="2" customFormat="1" ht="16.32" customHeight="1">
      <c r="A221" s="41"/>
      <c r="B221" s="42"/>
      <c r="C221" s="314" t="s">
        <v>1</v>
      </c>
      <c r="D221" s="314" t="s">
        <v>159</v>
      </c>
      <c r="E221" s="315" t="s">
        <v>1</v>
      </c>
      <c r="F221" s="316" t="s">
        <v>1</v>
      </c>
      <c r="G221" s="317" t="s">
        <v>1</v>
      </c>
      <c r="H221" s="318"/>
      <c r="I221" s="319"/>
      <c r="J221" s="320">
        <f>BK221</f>
        <v>0</v>
      </c>
      <c r="K221" s="270"/>
      <c r="L221" s="44"/>
      <c r="M221" s="321" t="s">
        <v>1</v>
      </c>
      <c r="N221" s="322" t="s">
        <v>45</v>
      </c>
      <c r="O221" s="323"/>
      <c r="P221" s="323"/>
      <c r="Q221" s="323"/>
      <c r="R221" s="323"/>
      <c r="S221" s="323"/>
      <c r="T221" s="324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18" t="s">
        <v>321</v>
      </c>
      <c r="AU221" s="18" t="s">
        <v>86</v>
      </c>
      <c r="AY221" s="18" t="s">
        <v>321</v>
      </c>
      <c r="BE221" s="160">
        <f>IF(N221="základná",J221,0)</f>
        <v>0</v>
      </c>
      <c r="BF221" s="160">
        <f>IF(N221="znížená",J221,0)</f>
        <v>0</v>
      </c>
      <c r="BG221" s="160">
        <f>IF(N221="zákl. prenesená",J221,0)</f>
        <v>0</v>
      </c>
      <c r="BH221" s="160">
        <f>IF(N221="zníž. prenesená",J221,0)</f>
        <v>0</v>
      </c>
      <c r="BI221" s="160">
        <f>IF(N221="nulová",J221,0)</f>
        <v>0</v>
      </c>
      <c r="BJ221" s="18" t="s">
        <v>92</v>
      </c>
      <c r="BK221" s="160">
        <f>I221*H221</f>
        <v>0</v>
      </c>
    </row>
    <row r="222" s="2" customFormat="1" ht="6.96" customHeight="1">
      <c r="A222" s="41"/>
      <c r="B222" s="75"/>
      <c r="C222" s="76"/>
      <c r="D222" s="76"/>
      <c r="E222" s="76"/>
      <c r="F222" s="76"/>
      <c r="G222" s="76"/>
      <c r="H222" s="76"/>
      <c r="I222" s="76"/>
      <c r="J222" s="76"/>
      <c r="K222" s="76"/>
      <c r="L222" s="44"/>
      <c r="M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</row>
  </sheetData>
  <sheetProtection sheet="1" autoFilter="0" formatColumns="0" formatRows="0" objects="1" scenarios="1" spinCount="100000" saltValue="jGFR2kdnR2CnjCUxdpiXjHNRofNfghI7+s9QIKMUkxpdU14WuD7lcbc0/toeBQr+bodfYnQJ9FofHJlLEjO0aw==" hashValue="XaSEzCd/9Iw95m45TdYI6oa6fJx3mkShL9HGZdY81t99M8vdMjSfX+bu1Sr/UFWYQlbrYERGubI54rc9v6r6/Q==" algorithmName="SHA-512" password="C759"/>
  <autoFilter ref="C138:K221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1:F111"/>
    <mergeCell ref="D112:F112"/>
    <mergeCell ref="D113:F113"/>
    <mergeCell ref="D114:F114"/>
    <mergeCell ref="D115:F115"/>
    <mergeCell ref="E127:H127"/>
    <mergeCell ref="E129:H129"/>
    <mergeCell ref="E131:H131"/>
    <mergeCell ref="L2:V2"/>
  </mergeCells>
  <dataValidations count="2">
    <dataValidation type="list" allowBlank="1" showInputMessage="1" showErrorMessage="1" error="Povolené sú hodnoty K, M." sqref="D212:D222">
      <formula1>"K, M"</formula1>
    </dataValidation>
    <dataValidation type="list" allowBlank="1" showInputMessage="1" showErrorMessage="1" error="Povolené sú hodnoty základná, znížená, nulová." sqref="N212:N222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  <c r="AZ2" s="167" t="s">
        <v>322</v>
      </c>
      <c r="BA2" s="167" t="s">
        <v>1</v>
      </c>
      <c r="BB2" s="167" t="s">
        <v>110</v>
      </c>
      <c r="BC2" s="167" t="s">
        <v>323</v>
      </c>
      <c r="BD2" s="167" t="s">
        <v>92</v>
      </c>
    </row>
    <row r="3" s="1" customFormat="1" ht="6.96" customHeight="1">
      <c r="B3" s="168"/>
      <c r="C3" s="169"/>
      <c r="D3" s="169"/>
      <c r="E3" s="169"/>
      <c r="F3" s="169"/>
      <c r="G3" s="169"/>
      <c r="H3" s="169"/>
      <c r="I3" s="169"/>
      <c r="J3" s="169"/>
      <c r="K3" s="169"/>
      <c r="L3" s="21"/>
      <c r="AT3" s="18" t="s">
        <v>79</v>
      </c>
      <c r="AZ3" s="167" t="s">
        <v>324</v>
      </c>
      <c r="BA3" s="167" t="s">
        <v>1</v>
      </c>
      <c r="BB3" s="167" t="s">
        <v>110</v>
      </c>
      <c r="BC3" s="167" t="s">
        <v>325</v>
      </c>
      <c r="BD3" s="167" t="s">
        <v>92</v>
      </c>
    </row>
    <row r="4" s="1" customFormat="1" ht="24.96" customHeight="1">
      <c r="B4" s="21"/>
      <c r="D4" s="170" t="s">
        <v>114</v>
      </c>
      <c r="L4" s="21"/>
      <c r="M4" s="171" t="s">
        <v>9</v>
      </c>
      <c r="AT4" s="18" t="s">
        <v>4</v>
      </c>
      <c r="AZ4" s="167" t="s">
        <v>326</v>
      </c>
      <c r="BA4" s="167" t="s">
        <v>1</v>
      </c>
      <c r="BB4" s="167" t="s">
        <v>110</v>
      </c>
      <c r="BC4" s="167" t="s">
        <v>327</v>
      </c>
      <c r="BD4" s="167" t="s">
        <v>92</v>
      </c>
    </row>
    <row r="5" s="1" customFormat="1" ht="6.96" customHeight="1">
      <c r="B5" s="21"/>
      <c r="L5" s="21"/>
      <c r="AZ5" s="167" t="s">
        <v>328</v>
      </c>
      <c r="BA5" s="167" t="s">
        <v>1</v>
      </c>
      <c r="BB5" s="167" t="s">
        <v>110</v>
      </c>
      <c r="BC5" s="167" t="s">
        <v>329</v>
      </c>
      <c r="BD5" s="167" t="s">
        <v>92</v>
      </c>
    </row>
    <row r="6" s="1" customFormat="1" ht="12" customHeight="1">
      <c r="B6" s="21"/>
      <c r="D6" s="172" t="s">
        <v>15</v>
      </c>
      <c r="L6" s="21"/>
      <c r="AZ6" s="167" t="s">
        <v>330</v>
      </c>
      <c r="BA6" s="167" t="s">
        <v>1</v>
      </c>
      <c r="BB6" s="167" t="s">
        <v>185</v>
      </c>
      <c r="BC6" s="167" t="s">
        <v>331</v>
      </c>
      <c r="BD6" s="167" t="s">
        <v>92</v>
      </c>
    </row>
    <row r="7" s="1" customFormat="1" ht="16.5" customHeight="1">
      <c r="B7" s="21"/>
      <c r="E7" s="173" t="str">
        <f>'Rekapitulácia stavby'!K6</f>
        <v>SANÁCIA POCHÔDZNEJ PLOCHY A HYDROIZOLÁCIA 1.PP</v>
      </c>
      <c r="F7" s="172"/>
      <c r="G7" s="172"/>
      <c r="H7" s="172"/>
      <c r="L7" s="21"/>
      <c r="AZ7" s="167" t="s">
        <v>332</v>
      </c>
      <c r="BA7" s="167" t="s">
        <v>1</v>
      </c>
      <c r="BB7" s="167" t="s">
        <v>110</v>
      </c>
      <c r="BC7" s="167" t="s">
        <v>333</v>
      </c>
      <c r="BD7" s="167" t="s">
        <v>92</v>
      </c>
    </row>
    <row r="8" s="1" customFormat="1" ht="12" customHeight="1">
      <c r="B8" s="21"/>
      <c r="D8" s="172" t="s">
        <v>115</v>
      </c>
      <c r="L8" s="21"/>
    </row>
    <row r="9" s="2" customFormat="1" ht="16.5" customHeight="1">
      <c r="A9" s="41"/>
      <c r="B9" s="44"/>
      <c r="C9" s="41"/>
      <c r="D9" s="41"/>
      <c r="E9" s="173" t="s">
        <v>116</v>
      </c>
      <c r="F9" s="41"/>
      <c r="G9" s="41"/>
      <c r="H9" s="41"/>
      <c r="I9" s="41"/>
      <c r="J9" s="41"/>
      <c r="K9" s="41"/>
      <c r="L9" s="72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4"/>
      <c r="C10" s="41"/>
      <c r="D10" s="172" t="s">
        <v>117</v>
      </c>
      <c r="E10" s="41"/>
      <c r="F10" s="41"/>
      <c r="G10" s="41"/>
      <c r="H10" s="41"/>
      <c r="I10" s="41"/>
      <c r="J10" s="41"/>
      <c r="K10" s="41"/>
      <c r="L10" s="72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4"/>
      <c r="C11" s="41"/>
      <c r="D11" s="41"/>
      <c r="E11" s="174" t="s">
        <v>334</v>
      </c>
      <c r="F11" s="41"/>
      <c r="G11" s="41"/>
      <c r="H11" s="41"/>
      <c r="I11" s="41"/>
      <c r="J11" s="41"/>
      <c r="K11" s="41"/>
      <c r="L11" s="72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4"/>
      <c r="C12" s="41"/>
      <c r="D12" s="41"/>
      <c r="E12" s="41"/>
      <c r="F12" s="41"/>
      <c r="G12" s="41"/>
      <c r="H12" s="41"/>
      <c r="I12" s="41"/>
      <c r="J12" s="41"/>
      <c r="K12" s="41"/>
      <c r="L12" s="72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4"/>
      <c r="C13" s="41"/>
      <c r="D13" s="172" t="s">
        <v>17</v>
      </c>
      <c r="E13" s="41"/>
      <c r="F13" s="150" t="s">
        <v>1</v>
      </c>
      <c r="G13" s="41"/>
      <c r="H13" s="41"/>
      <c r="I13" s="172" t="s">
        <v>18</v>
      </c>
      <c r="J13" s="150" t="s">
        <v>1</v>
      </c>
      <c r="K13" s="41"/>
      <c r="L13" s="72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72" t="s">
        <v>19</v>
      </c>
      <c r="E14" s="41"/>
      <c r="F14" s="150" t="s">
        <v>20</v>
      </c>
      <c r="G14" s="41"/>
      <c r="H14" s="41"/>
      <c r="I14" s="172" t="s">
        <v>21</v>
      </c>
      <c r="J14" s="175" t="str">
        <f>'Rekapitulácia stavby'!AN8</f>
        <v>7. 4. 2022</v>
      </c>
      <c r="K14" s="41"/>
      <c r="L14" s="72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4"/>
      <c r="C15" s="41"/>
      <c r="D15" s="41"/>
      <c r="E15" s="41"/>
      <c r="F15" s="41"/>
      <c r="G15" s="41"/>
      <c r="H15" s="41"/>
      <c r="I15" s="41"/>
      <c r="J15" s="41"/>
      <c r="K15" s="41"/>
      <c r="L15" s="72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4"/>
      <c r="C16" s="41"/>
      <c r="D16" s="172" t="s">
        <v>23</v>
      </c>
      <c r="E16" s="41"/>
      <c r="F16" s="41"/>
      <c r="G16" s="41"/>
      <c r="H16" s="41"/>
      <c r="I16" s="172" t="s">
        <v>24</v>
      </c>
      <c r="J16" s="150" t="s">
        <v>1</v>
      </c>
      <c r="K16" s="41"/>
      <c r="L16" s="72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4"/>
      <c r="C17" s="41"/>
      <c r="D17" s="41"/>
      <c r="E17" s="150" t="s">
        <v>25</v>
      </c>
      <c r="F17" s="41"/>
      <c r="G17" s="41"/>
      <c r="H17" s="41"/>
      <c r="I17" s="172" t="s">
        <v>26</v>
      </c>
      <c r="J17" s="150" t="s">
        <v>1</v>
      </c>
      <c r="K17" s="41"/>
      <c r="L17" s="72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4"/>
      <c r="C18" s="41"/>
      <c r="D18" s="41"/>
      <c r="E18" s="41"/>
      <c r="F18" s="41"/>
      <c r="G18" s="41"/>
      <c r="H18" s="41"/>
      <c r="I18" s="41"/>
      <c r="J18" s="41"/>
      <c r="K18" s="41"/>
      <c r="L18" s="72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4"/>
      <c r="C19" s="41"/>
      <c r="D19" s="172" t="s">
        <v>27</v>
      </c>
      <c r="E19" s="41"/>
      <c r="F19" s="41"/>
      <c r="G19" s="41"/>
      <c r="H19" s="41"/>
      <c r="I19" s="172" t="s">
        <v>24</v>
      </c>
      <c r="J19" s="34" t="str">
        <f>'Rekapitulácia stavby'!AN13</f>
        <v>Vyplň údaj</v>
      </c>
      <c r="K19" s="41"/>
      <c r="L19" s="72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4"/>
      <c r="C20" s="41"/>
      <c r="D20" s="41"/>
      <c r="E20" s="34" t="str">
        <f>'Rekapitulácia stavby'!E14</f>
        <v>Vyplň údaj</v>
      </c>
      <c r="F20" s="150"/>
      <c r="G20" s="150"/>
      <c r="H20" s="150"/>
      <c r="I20" s="172" t="s">
        <v>26</v>
      </c>
      <c r="J20" s="34" t="str">
        <f>'Rekapitulácia stavby'!AN14</f>
        <v>Vyplň údaj</v>
      </c>
      <c r="K20" s="41"/>
      <c r="L20" s="72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4"/>
      <c r="C21" s="41"/>
      <c r="D21" s="41"/>
      <c r="E21" s="41"/>
      <c r="F21" s="41"/>
      <c r="G21" s="41"/>
      <c r="H21" s="41"/>
      <c r="I21" s="41"/>
      <c r="J21" s="41"/>
      <c r="K21" s="41"/>
      <c r="L21" s="72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4"/>
      <c r="C22" s="41"/>
      <c r="D22" s="172" t="s">
        <v>29</v>
      </c>
      <c r="E22" s="41"/>
      <c r="F22" s="41"/>
      <c r="G22" s="41"/>
      <c r="H22" s="41"/>
      <c r="I22" s="172" t="s">
        <v>24</v>
      </c>
      <c r="J22" s="150" t="s">
        <v>30</v>
      </c>
      <c r="K22" s="41"/>
      <c r="L22" s="72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4"/>
      <c r="C23" s="41"/>
      <c r="D23" s="41"/>
      <c r="E23" s="150" t="s">
        <v>31</v>
      </c>
      <c r="F23" s="41"/>
      <c r="G23" s="41"/>
      <c r="H23" s="41"/>
      <c r="I23" s="172" t="s">
        <v>26</v>
      </c>
      <c r="J23" s="150" t="s">
        <v>32</v>
      </c>
      <c r="K23" s="41"/>
      <c r="L23" s="72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4"/>
      <c r="C24" s="41"/>
      <c r="D24" s="41"/>
      <c r="E24" s="41"/>
      <c r="F24" s="41"/>
      <c r="G24" s="41"/>
      <c r="H24" s="41"/>
      <c r="I24" s="41"/>
      <c r="J24" s="41"/>
      <c r="K24" s="41"/>
      <c r="L24" s="72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4"/>
      <c r="C25" s="41"/>
      <c r="D25" s="172" t="s">
        <v>34</v>
      </c>
      <c r="E25" s="41"/>
      <c r="F25" s="41"/>
      <c r="G25" s="41"/>
      <c r="H25" s="41"/>
      <c r="I25" s="172" t="s">
        <v>24</v>
      </c>
      <c r="J25" s="150" t="s">
        <v>1</v>
      </c>
      <c r="K25" s="41"/>
      <c r="L25" s="72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4"/>
      <c r="C26" s="41"/>
      <c r="D26" s="41"/>
      <c r="E26" s="150" t="s">
        <v>35</v>
      </c>
      <c r="F26" s="41"/>
      <c r="G26" s="41"/>
      <c r="H26" s="41"/>
      <c r="I26" s="172" t="s">
        <v>26</v>
      </c>
      <c r="J26" s="150" t="s">
        <v>1</v>
      </c>
      <c r="K26" s="41"/>
      <c r="L26" s="72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4"/>
      <c r="C27" s="41"/>
      <c r="D27" s="41"/>
      <c r="E27" s="41"/>
      <c r="F27" s="41"/>
      <c r="G27" s="41"/>
      <c r="H27" s="41"/>
      <c r="I27" s="41"/>
      <c r="J27" s="41"/>
      <c r="K27" s="41"/>
      <c r="L27" s="72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4"/>
      <c r="C28" s="41"/>
      <c r="D28" s="172" t="s">
        <v>36</v>
      </c>
      <c r="E28" s="41"/>
      <c r="F28" s="41"/>
      <c r="G28" s="41"/>
      <c r="H28" s="41"/>
      <c r="I28" s="41"/>
      <c r="J28" s="41"/>
      <c r="K28" s="41"/>
      <c r="L28" s="72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76"/>
      <c r="B29" s="177"/>
      <c r="C29" s="176"/>
      <c r="D29" s="176"/>
      <c r="E29" s="178" t="s">
        <v>1</v>
      </c>
      <c r="F29" s="178"/>
      <c r="G29" s="178"/>
      <c r="H29" s="178"/>
      <c r="I29" s="176"/>
      <c r="J29" s="176"/>
      <c r="K29" s="176"/>
      <c r="L29" s="179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</row>
    <row r="30" s="2" customFormat="1" ht="6.96" customHeight="1">
      <c r="A30" s="41"/>
      <c r="B30" s="44"/>
      <c r="C30" s="41"/>
      <c r="D30" s="41"/>
      <c r="E30" s="41"/>
      <c r="F30" s="41"/>
      <c r="G30" s="41"/>
      <c r="H30" s="41"/>
      <c r="I30" s="41"/>
      <c r="J30" s="41"/>
      <c r="K30" s="41"/>
      <c r="L30" s="72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4"/>
      <c r="C31" s="41"/>
      <c r="D31" s="180"/>
      <c r="E31" s="180"/>
      <c r="F31" s="180"/>
      <c r="G31" s="180"/>
      <c r="H31" s="180"/>
      <c r="I31" s="180"/>
      <c r="J31" s="180"/>
      <c r="K31" s="180"/>
      <c r="L31" s="72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4"/>
      <c r="C32" s="41"/>
      <c r="D32" s="150" t="s">
        <v>119</v>
      </c>
      <c r="E32" s="41"/>
      <c r="F32" s="41"/>
      <c r="G32" s="41"/>
      <c r="H32" s="41"/>
      <c r="I32" s="41"/>
      <c r="J32" s="181">
        <f>J98</f>
        <v>0</v>
      </c>
      <c r="K32" s="41"/>
      <c r="L32" s="72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4"/>
      <c r="C33" s="41"/>
      <c r="D33" s="182" t="s">
        <v>103</v>
      </c>
      <c r="E33" s="41"/>
      <c r="F33" s="41"/>
      <c r="G33" s="41"/>
      <c r="H33" s="41"/>
      <c r="I33" s="41"/>
      <c r="J33" s="181">
        <f>J114</f>
        <v>0</v>
      </c>
      <c r="K33" s="41"/>
      <c r="L33" s="72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4"/>
      <c r="C34" s="41"/>
      <c r="D34" s="183" t="s">
        <v>39</v>
      </c>
      <c r="E34" s="41"/>
      <c r="F34" s="41"/>
      <c r="G34" s="41"/>
      <c r="H34" s="41"/>
      <c r="I34" s="41"/>
      <c r="J34" s="184">
        <f>ROUND(J32 + J33, 2)</f>
        <v>0</v>
      </c>
      <c r="K34" s="41"/>
      <c r="L34" s="72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4"/>
      <c r="C35" s="41"/>
      <c r="D35" s="180"/>
      <c r="E35" s="180"/>
      <c r="F35" s="180"/>
      <c r="G35" s="180"/>
      <c r="H35" s="180"/>
      <c r="I35" s="180"/>
      <c r="J35" s="180"/>
      <c r="K35" s="180"/>
      <c r="L35" s="72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41"/>
      <c r="F36" s="185" t="s">
        <v>41</v>
      </c>
      <c r="G36" s="41"/>
      <c r="H36" s="41"/>
      <c r="I36" s="185" t="s">
        <v>40</v>
      </c>
      <c r="J36" s="185" t="s">
        <v>42</v>
      </c>
      <c r="K36" s="41"/>
      <c r="L36" s="72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4"/>
      <c r="C37" s="41"/>
      <c r="D37" s="186" t="s">
        <v>43</v>
      </c>
      <c r="E37" s="187" t="s">
        <v>44</v>
      </c>
      <c r="F37" s="188">
        <f>ROUND((ROUND((SUM(BE114:BE121) + SUM(BE143:BE267)),  2) + SUM(BE269:BE278)), 2)</f>
        <v>0</v>
      </c>
      <c r="G37" s="189"/>
      <c r="H37" s="189"/>
      <c r="I37" s="190">
        <v>0.20000000000000001</v>
      </c>
      <c r="J37" s="188">
        <f>ROUND((ROUND(((SUM(BE114:BE121) + SUM(BE143:BE267))*I37),  2) + (SUM(BE269:BE278)*I37)), 2)</f>
        <v>0</v>
      </c>
      <c r="K37" s="41"/>
      <c r="L37" s="72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4"/>
      <c r="C38" s="41"/>
      <c r="D38" s="41"/>
      <c r="E38" s="187" t="s">
        <v>45</v>
      </c>
      <c r="F38" s="188">
        <f>ROUND((ROUND((SUM(BF114:BF121) + SUM(BF143:BF267)),  2) + SUM(BF269:BF278)), 2)</f>
        <v>0</v>
      </c>
      <c r="G38" s="189"/>
      <c r="H38" s="189"/>
      <c r="I38" s="190">
        <v>0.20000000000000001</v>
      </c>
      <c r="J38" s="188">
        <f>ROUND((ROUND(((SUM(BF114:BF121) + SUM(BF143:BF267))*I38),  2) + (SUM(BF269:BF278)*I38)), 2)</f>
        <v>0</v>
      </c>
      <c r="K38" s="41"/>
      <c r="L38" s="72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72" t="s">
        <v>46</v>
      </c>
      <c r="F39" s="191">
        <f>ROUND((ROUND((SUM(BG114:BG121) + SUM(BG143:BG267)),  2) + SUM(BG269:BG278)), 2)</f>
        <v>0</v>
      </c>
      <c r="G39" s="41"/>
      <c r="H39" s="41"/>
      <c r="I39" s="192">
        <v>0.20000000000000001</v>
      </c>
      <c r="J39" s="191">
        <f>0</f>
        <v>0</v>
      </c>
      <c r="K39" s="41"/>
      <c r="L39" s="72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4"/>
      <c r="C40" s="41"/>
      <c r="D40" s="41"/>
      <c r="E40" s="172" t="s">
        <v>47</v>
      </c>
      <c r="F40" s="191">
        <f>ROUND((ROUND((SUM(BH114:BH121) + SUM(BH143:BH267)),  2) + SUM(BH269:BH278)), 2)</f>
        <v>0</v>
      </c>
      <c r="G40" s="41"/>
      <c r="H40" s="41"/>
      <c r="I40" s="192">
        <v>0.20000000000000001</v>
      </c>
      <c r="J40" s="191">
        <f>0</f>
        <v>0</v>
      </c>
      <c r="K40" s="41"/>
      <c r="L40" s="72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4"/>
      <c r="C41" s="41"/>
      <c r="D41" s="41"/>
      <c r="E41" s="187" t="s">
        <v>48</v>
      </c>
      <c r="F41" s="188">
        <f>ROUND((ROUND((SUM(BI114:BI121) + SUM(BI143:BI267)),  2) + SUM(BI269:BI278)), 2)</f>
        <v>0</v>
      </c>
      <c r="G41" s="189"/>
      <c r="H41" s="189"/>
      <c r="I41" s="190">
        <v>0</v>
      </c>
      <c r="J41" s="188">
        <f>0</f>
        <v>0</v>
      </c>
      <c r="K41" s="41"/>
      <c r="L41" s="72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72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4"/>
      <c r="C43" s="193"/>
      <c r="D43" s="194" t="s">
        <v>49</v>
      </c>
      <c r="E43" s="195"/>
      <c r="F43" s="195"/>
      <c r="G43" s="196" t="s">
        <v>50</v>
      </c>
      <c r="H43" s="197" t="s">
        <v>51</v>
      </c>
      <c r="I43" s="195"/>
      <c r="J43" s="198">
        <f>SUM(J34:J41)</f>
        <v>0</v>
      </c>
      <c r="K43" s="199"/>
      <c r="L43" s="72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44"/>
      <c r="C44" s="41"/>
      <c r="D44" s="41"/>
      <c r="E44" s="41"/>
      <c r="F44" s="41"/>
      <c r="G44" s="41"/>
      <c r="H44" s="41"/>
      <c r="I44" s="41"/>
      <c r="J44" s="41"/>
      <c r="K44" s="41"/>
      <c r="L44" s="72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2"/>
      <c r="D50" s="200" t="s">
        <v>52</v>
      </c>
      <c r="E50" s="201"/>
      <c r="F50" s="201"/>
      <c r="G50" s="200" t="s">
        <v>53</v>
      </c>
      <c r="H50" s="201"/>
      <c r="I50" s="201"/>
      <c r="J50" s="201"/>
      <c r="K50" s="201"/>
      <c r="L50" s="72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202" t="s">
        <v>54</v>
      </c>
      <c r="E61" s="203"/>
      <c r="F61" s="204" t="s">
        <v>55</v>
      </c>
      <c r="G61" s="202" t="s">
        <v>54</v>
      </c>
      <c r="H61" s="203"/>
      <c r="I61" s="203"/>
      <c r="J61" s="205" t="s">
        <v>55</v>
      </c>
      <c r="K61" s="203"/>
      <c r="L61" s="72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200" t="s">
        <v>56</v>
      </c>
      <c r="E65" s="206"/>
      <c r="F65" s="206"/>
      <c r="G65" s="200" t="s">
        <v>57</v>
      </c>
      <c r="H65" s="206"/>
      <c r="I65" s="206"/>
      <c r="J65" s="206"/>
      <c r="K65" s="206"/>
      <c r="L65" s="72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202" t="s">
        <v>54</v>
      </c>
      <c r="E76" s="203"/>
      <c r="F76" s="204" t="s">
        <v>55</v>
      </c>
      <c r="G76" s="202" t="s">
        <v>54</v>
      </c>
      <c r="H76" s="203"/>
      <c r="I76" s="203"/>
      <c r="J76" s="205" t="s">
        <v>55</v>
      </c>
      <c r="K76" s="203"/>
      <c r="L76" s="72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207"/>
      <c r="C77" s="208"/>
      <c r="D77" s="208"/>
      <c r="E77" s="208"/>
      <c r="F77" s="208"/>
      <c r="G77" s="208"/>
      <c r="H77" s="208"/>
      <c r="I77" s="208"/>
      <c r="J77" s="208"/>
      <c r="K77" s="208"/>
      <c r="L77" s="72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209"/>
      <c r="C81" s="210"/>
      <c r="D81" s="210"/>
      <c r="E81" s="210"/>
      <c r="F81" s="210"/>
      <c r="G81" s="210"/>
      <c r="H81" s="210"/>
      <c r="I81" s="210"/>
      <c r="J81" s="210"/>
      <c r="K81" s="210"/>
      <c r="L81" s="72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120</v>
      </c>
      <c r="D82" s="43"/>
      <c r="E82" s="43"/>
      <c r="F82" s="43"/>
      <c r="G82" s="43"/>
      <c r="H82" s="43"/>
      <c r="I82" s="43"/>
      <c r="J82" s="43"/>
      <c r="K82" s="43"/>
      <c r="L82" s="72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72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15</v>
      </c>
      <c r="D84" s="43"/>
      <c r="E84" s="43"/>
      <c r="F84" s="43"/>
      <c r="G84" s="43"/>
      <c r="H84" s="43"/>
      <c r="I84" s="43"/>
      <c r="J84" s="43"/>
      <c r="K84" s="43"/>
      <c r="L84" s="72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211" t="str">
        <f>E7</f>
        <v>SANÁCIA POCHÔDZNEJ PLOCHY A HYDROIZOLÁCIA 1.PP</v>
      </c>
      <c r="F85" s="33"/>
      <c r="G85" s="33"/>
      <c r="H85" s="33"/>
      <c r="I85" s="43"/>
      <c r="J85" s="43"/>
      <c r="K85" s="43"/>
      <c r="L85" s="72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" customFormat="1" ht="12" customHeight="1">
      <c r="B86" s="22"/>
      <c r="C86" s="33" t="s">
        <v>115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41"/>
      <c r="B87" s="42"/>
      <c r="C87" s="43"/>
      <c r="D87" s="43"/>
      <c r="E87" s="211" t="s">
        <v>116</v>
      </c>
      <c r="F87" s="43"/>
      <c r="G87" s="43"/>
      <c r="H87" s="43"/>
      <c r="I87" s="43"/>
      <c r="J87" s="43"/>
      <c r="K87" s="43"/>
      <c r="L87" s="72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3" t="s">
        <v>117</v>
      </c>
      <c r="D88" s="43"/>
      <c r="E88" s="43"/>
      <c r="F88" s="43"/>
      <c r="G88" s="43"/>
      <c r="H88" s="43"/>
      <c r="I88" s="43"/>
      <c r="J88" s="43"/>
      <c r="K88" s="43"/>
      <c r="L88" s="72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6.5" customHeight="1">
      <c r="A89" s="41"/>
      <c r="B89" s="42"/>
      <c r="C89" s="43"/>
      <c r="D89" s="43"/>
      <c r="E89" s="85" t="str">
        <f>E11</f>
        <v>01-02 - Prízemie</v>
      </c>
      <c r="F89" s="43"/>
      <c r="G89" s="43"/>
      <c r="H89" s="43"/>
      <c r="I89" s="43"/>
      <c r="J89" s="43"/>
      <c r="K89" s="43"/>
      <c r="L89" s="72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72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3" t="s">
        <v>19</v>
      </c>
      <c r="D91" s="43"/>
      <c r="E91" s="43"/>
      <c r="F91" s="28" t="str">
        <f>F14</f>
        <v>Dobrovičova 12, 812 66 Bratislava</v>
      </c>
      <c r="G91" s="43"/>
      <c r="H91" s="43"/>
      <c r="I91" s="33" t="s">
        <v>21</v>
      </c>
      <c r="J91" s="88" t="str">
        <f>IF(J14="","",J14)</f>
        <v>7. 4. 2022</v>
      </c>
      <c r="K91" s="43"/>
      <c r="L91" s="72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72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3" t="s">
        <v>23</v>
      </c>
      <c r="D93" s="43"/>
      <c r="E93" s="43"/>
      <c r="F93" s="28" t="str">
        <f>E17</f>
        <v>Ministerstvo pôdohospodárstva a rozvoja vidieka SR</v>
      </c>
      <c r="G93" s="43"/>
      <c r="H93" s="43"/>
      <c r="I93" s="33" t="s">
        <v>29</v>
      </c>
      <c r="J93" s="37" t="str">
        <f>E23</f>
        <v>Portik spol. s r.o.</v>
      </c>
      <c r="K93" s="43"/>
      <c r="L93" s="72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3" t="s">
        <v>27</v>
      </c>
      <c r="D94" s="43"/>
      <c r="E94" s="43"/>
      <c r="F94" s="28" t="str">
        <f>IF(E20="","",E20)</f>
        <v>Vyplň údaj</v>
      </c>
      <c r="G94" s="43"/>
      <c r="H94" s="43"/>
      <c r="I94" s="33" t="s">
        <v>34</v>
      </c>
      <c r="J94" s="37" t="str">
        <f>E26</f>
        <v>Kovács</v>
      </c>
      <c r="K94" s="43"/>
      <c r="L94" s="72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72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9.28" customHeight="1">
      <c r="A96" s="41"/>
      <c r="B96" s="42"/>
      <c r="C96" s="212" t="s">
        <v>121</v>
      </c>
      <c r="D96" s="165"/>
      <c r="E96" s="165"/>
      <c r="F96" s="165"/>
      <c r="G96" s="165"/>
      <c r="H96" s="165"/>
      <c r="I96" s="165"/>
      <c r="J96" s="213" t="s">
        <v>122</v>
      </c>
      <c r="K96" s="165"/>
      <c r="L96" s="72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0.32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72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22.8" customHeight="1">
      <c r="A98" s="41"/>
      <c r="B98" s="42"/>
      <c r="C98" s="214" t="s">
        <v>123</v>
      </c>
      <c r="D98" s="43"/>
      <c r="E98" s="43"/>
      <c r="F98" s="43"/>
      <c r="G98" s="43"/>
      <c r="H98" s="43"/>
      <c r="I98" s="43"/>
      <c r="J98" s="119">
        <f>J143</f>
        <v>0</v>
      </c>
      <c r="K98" s="43"/>
      <c r="L98" s="72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U98" s="18" t="s">
        <v>124</v>
      </c>
    </row>
    <row r="99" s="9" customFormat="1" ht="24.96" customHeight="1">
      <c r="A99" s="9"/>
      <c r="B99" s="215"/>
      <c r="C99" s="216"/>
      <c r="D99" s="217" t="s">
        <v>125</v>
      </c>
      <c r="E99" s="218"/>
      <c r="F99" s="218"/>
      <c r="G99" s="218"/>
      <c r="H99" s="218"/>
      <c r="I99" s="218"/>
      <c r="J99" s="219">
        <f>J144</f>
        <v>0</v>
      </c>
      <c r="K99" s="216"/>
      <c r="L99" s="22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21"/>
      <c r="C100" s="142"/>
      <c r="D100" s="222" t="s">
        <v>335</v>
      </c>
      <c r="E100" s="223"/>
      <c r="F100" s="223"/>
      <c r="G100" s="223"/>
      <c r="H100" s="223"/>
      <c r="I100" s="223"/>
      <c r="J100" s="224">
        <f>J145</f>
        <v>0</v>
      </c>
      <c r="K100" s="142"/>
      <c r="L100" s="22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21"/>
      <c r="C101" s="142"/>
      <c r="D101" s="222" t="s">
        <v>336</v>
      </c>
      <c r="E101" s="223"/>
      <c r="F101" s="223"/>
      <c r="G101" s="223"/>
      <c r="H101" s="223"/>
      <c r="I101" s="223"/>
      <c r="J101" s="224">
        <f>J158</f>
        <v>0</v>
      </c>
      <c r="K101" s="142"/>
      <c r="L101" s="22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21"/>
      <c r="C102" s="142"/>
      <c r="D102" s="222" t="s">
        <v>126</v>
      </c>
      <c r="E102" s="223"/>
      <c r="F102" s="223"/>
      <c r="G102" s="223"/>
      <c r="H102" s="223"/>
      <c r="I102" s="223"/>
      <c r="J102" s="224">
        <f>J169</f>
        <v>0</v>
      </c>
      <c r="K102" s="142"/>
      <c r="L102" s="22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21"/>
      <c r="C103" s="142"/>
      <c r="D103" s="222" t="s">
        <v>127</v>
      </c>
      <c r="E103" s="223"/>
      <c r="F103" s="223"/>
      <c r="G103" s="223"/>
      <c r="H103" s="223"/>
      <c r="I103" s="223"/>
      <c r="J103" s="224">
        <f>J182</f>
        <v>0</v>
      </c>
      <c r="K103" s="142"/>
      <c r="L103" s="22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21"/>
      <c r="C104" s="142"/>
      <c r="D104" s="222" t="s">
        <v>128</v>
      </c>
      <c r="E104" s="223"/>
      <c r="F104" s="223"/>
      <c r="G104" s="223"/>
      <c r="H104" s="223"/>
      <c r="I104" s="223"/>
      <c r="J104" s="224">
        <f>J227</f>
        <v>0</v>
      </c>
      <c r="K104" s="142"/>
      <c r="L104" s="22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215"/>
      <c r="C105" s="216"/>
      <c r="D105" s="217" t="s">
        <v>129</v>
      </c>
      <c r="E105" s="218"/>
      <c r="F105" s="218"/>
      <c r="G105" s="218"/>
      <c r="H105" s="218"/>
      <c r="I105" s="218"/>
      <c r="J105" s="219">
        <f>J229</f>
        <v>0</v>
      </c>
      <c r="K105" s="216"/>
      <c r="L105" s="22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21"/>
      <c r="C106" s="142"/>
      <c r="D106" s="222" t="s">
        <v>337</v>
      </c>
      <c r="E106" s="223"/>
      <c r="F106" s="223"/>
      <c r="G106" s="223"/>
      <c r="H106" s="223"/>
      <c r="I106" s="223"/>
      <c r="J106" s="224">
        <f>J230</f>
        <v>0</v>
      </c>
      <c r="K106" s="142"/>
      <c r="L106" s="22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21"/>
      <c r="C107" s="142"/>
      <c r="D107" s="222" t="s">
        <v>338</v>
      </c>
      <c r="E107" s="223"/>
      <c r="F107" s="223"/>
      <c r="G107" s="223"/>
      <c r="H107" s="223"/>
      <c r="I107" s="223"/>
      <c r="J107" s="224">
        <f>J242</f>
        <v>0</v>
      </c>
      <c r="K107" s="142"/>
      <c r="L107" s="22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21"/>
      <c r="C108" s="142"/>
      <c r="D108" s="222" t="s">
        <v>339</v>
      </c>
      <c r="E108" s="223"/>
      <c r="F108" s="223"/>
      <c r="G108" s="223"/>
      <c r="H108" s="223"/>
      <c r="I108" s="223"/>
      <c r="J108" s="224">
        <f>J255</f>
        <v>0</v>
      </c>
      <c r="K108" s="142"/>
      <c r="L108" s="22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215"/>
      <c r="C109" s="216"/>
      <c r="D109" s="217" t="s">
        <v>131</v>
      </c>
      <c r="E109" s="218"/>
      <c r="F109" s="218"/>
      <c r="G109" s="218"/>
      <c r="H109" s="218"/>
      <c r="I109" s="218"/>
      <c r="J109" s="219">
        <f>J262</f>
        <v>0</v>
      </c>
      <c r="K109" s="216"/>
      <c r="L109" s="220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215"/>
      <c r="C110" s="216"/>
      <c r="D110" s="217" t="s">
        <v>132</v>
      </c>
      <c r="E110" s="218"/>
      <c r="F110" s="218"/>
      <c r="G110" s="218"/>
      <c r="H110" s="218"/>
      <c r="I110" s="218"/>
      <c r="J110" s="219">
        <f>J266</f>
        <v>0</v>
      </c>
      <c r="K110" s="216"/>
      <c r="L110" s="220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1.84" customHeight="1">
      <c r="A111" s="9"/>
      <c r="B111" s="215"/>
      <c r="C111" s="216"/>
      <c r="D111" s="226" t="s">
        <v>133</v>
      </c>
      <c r="E111" s="216"/>
      <c r="F111" s="216"/>
      <c r="G111" s="216"/>
      <c r="H111" s="216"/>
      <c r="I111" s="216"/>
      <c r="J111" s="227">
        <f>J268</f>
        <v>0</v>
      </c>
      <c r="K111" s="216"/>
      <c r="L111" s="220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2" customFormat="1" ht="21.84" customHeight="1">
      <c r="A112" s="41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72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="2" customFormat="1" ht="6.96" customHeight="1">
      <c r="A113" s="41"/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72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="2" customFormat="1" ht="29.28" customHeight="1">
      <c r="A114" s="41"/>
      <c r="B114" s="42"/>
      <c r="C114" s="214" t="s">
        <v>134</v>
      </c>
      <c r="D114" s="43"/>
      <c r="E114" s="43"/>
      <c r="F114" s="43"/>
      <c r="G114" s="43"/>
      <c r="H114" s="43"/>
      <c r="I114" s="43"/>
      <c r="J114" s="228">
        <f>ROUND(J115 + J116 + J117 + J118 + J119 + J120,2)</f>
        <v>0</v>
      </c>
      <c r="K114" s="43"/>
      <c r="L114" s="72"/>
      <c r="N114" s="229" t="s">
        <v>43</v>
      </c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2" customFormat="1" ht="18" customHeight="1">
      <c r="A115" s="41"/>
      <c r="B115" s="42"/>
      <c r="C115" s="43"/>
      <c r="D115" s="161" t="s">
        <v>135</v>
      </c>
      <c r="E115" s="156"/>
      <c r="F115" s="156"/>
      <c r="G115" s="43"/>
      <c r="H115" s="43"/>
      <c r="I115" s="43"/>
      <c r="J115" s="157">
        <v>0</v>
      </c>
      <c r="K115" s="43"/>
      <c r="L115" s="230"/>
      <c r="M115" s="231"/>
      <c r="N115" s="232" t="s">
        <v>45</v>
      </c>
      <c r="O115" s="231"/>
      <c r="P115" s="231"/>
      <c r="Q115" s="231"/>
      <c r="R115" s="231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1"/>
      <c r="AG115" s="231"/>
      <c r="AH115" s="231"/>
      <c r="AI115" s="231"/>
      <c r="AJ115" s="231"/>
      <c r="AK115" s="231"/>
      <c r="AL115" s="231"/>
      <c r="AM115" s="231"/>
      <c r="AN115" s="231"/>
      <c r="AO115" s="231"/>
      <c r="AP115" s="231"/>
      <c r="AQ115" s="231"/>
      <c r="AR115" s="231"/>
      <c r="AS115" s="231"/>
      <c r="AT115" s="231"/>
      <c r="AU115" s="231"/>
      <c r="AV115" s="231"/>
      <c r="AW115" s="231"/>
      <c r="AX115" s="231"/>
      <c r="AY115" s="234" t="s">
        <v>98</v>
      </c>
      <c r="AZ115" s="231"/>
      <c r="BA115" s="231"/>
      <c r="BB115" s="231"/>
      <c r="BC115" s="231"/>
      <c r="BD115" s="231"/>
      <c r="BE115" s="235">
        <f>IF(N115="základná",J115,0)</f>
        <v>0</v>
      </c>
      <c r="BF115" s="235">
        <f>IF(N115="znížená",J115,0)</f>
        <v>0</v>
      </c>
      <c r="BG115" s="235">
        <f>IF(N115="zákl. prenesená",J115,0)</f>
        <v>0</v>
      </c>
      <c r="BH115" s="235">
        <f>IF(N115="zníž. prenesená",J115,0)</f>
        <v>0</v>
      </c>
      <c r="BI115" s="235">
        <f>IF(N115="nulová",J115,0)</f>
        <v>0</v>
      </c>
      <c r="BJ115" s="234" t="s">
        <v>92</v>
      </c>
      <c r="BK115" s="231"/>
      <c r="BL115" s="231"/>
      <c r="BM115" s="231"/>
    </row>
    <row r="116" s="2" customFormat="1" ht="18" customHeight="1">
      <c r="A116" s="41"/>
      <c r="B116" s="42"/>
      <c r="C116" s="43"/>
      <c r="D116" s="161" t="s">
        <v>136</v>
      </c>
      <c r="E116" s="156"/>
      <c r="F116" s="156"/>
      <c r="G116" s="43"/>
      <c r="H116" s="43"/>
      <c r="I116" s="43"/>
      <c r="J116" s="157">
        <v>0</v>
      </c>
      <c r="K116" s="43"/>
      <c r="L116" s="230"/>
      <c r="M116" s="231"/>
      <c r="N116" s="232" t="s">
        <v>45</v>
      </c>
      <c r="O116" s="231"/>
      <c r="P116" s="231"/>
      <c r="Q116" s="231"/>
      <c r="R116" s="231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1"/>
      <c r="AG116" s="231"/>
      <c r="AH116" s="231"/>
      <c r="AI116" s="231"/>
      <c r="AJ116" s="231"/>
      <c r="AK116" s="231"/>
      <c r="AL116" s="231"/>
      <c r="AM116" s="231"/>
      <c r="AN116" s="231"/>
      <c r="AO116" s="231"/>
      <c r="AP116" s="231"/>
      <c r="AQ116" s="231"/>
      <c r="AR116" s="231"/>
      <c r="AS116" s="231"/>
      <c r="AT116" s="231"/>
      <c r="AU116" s="231"/>
      <c r="AV116" s="231"/>
      <c r="AW116" s="231"/>
      <c r="AX116" s="231"/>
      <c r="AY116" s="234" t="s">
        <v>98</v>
      </c>
      <c r="AZ116" s="231"/>
      <c r="BA116" s="231"/>
      <c r="BB116" s="231"/>
      <c r="BC116" s="231"/>
      <c r="BD116" s="231"/>
      <c r="BE116" s="235">
        <f>IF(N116="základná",J116,0)</f>
        <v>0</v>
      </c>
      <c r="BF116" s="235">
        <f>IF(N116="znížená",J116,0)</f>
        <v>0</v>
      </c>
      <c r="BG116" s="235">
        <f>IF(N116="zákl. prenesená",J116,0)</f>
        <v>0</v>
      </c>
      <c r="BH116" s="235">
        <f>IF(N116="zníž. prenesená",J116,0)</f>
        <v>0</v>
      </c>
      <c r="BI116" s="235">
        <f>IF(N116="nulová",J116,0)</f>
        <v>0</v>
      </c>
      <c r="BJ116" s="234" t="s">
        <v>92</v>
      </c>
      <c r="BK116" s="231"/>
      <c r="BL116" s="231"/>
      <c r="BM116" s="231"/>
    </row>
    <row r="117" s="2" customFormat="1" ht="18" customHeight="1">
      <c r="A117" s="41"/>
      <c r="B117" s="42"/>
      <c r="C117" s="43"/>
      <c r="D117" s="161" t="s">
        <v>137</v>
      </c>
      <c r="E117" s="156"/>
      <c r="F117" s="156"/>
      <c r="G117" s="43"/>
      <c r="H117" s="43"/>
      <c r="I117" s="43"/>
      <c r="J117" s="157">
        <v>0</v>
      </c>
      <c r="K117" s="43"/>
      <c r="L117" s="230"/>
      <c r="M117" s="231"/>
      <c r="N117" s="232" t="s">
        <v>45</v>
      </c>
      <c r="O117" s="231"/>
      <c r="P117" s="231"/>
      <c r="Q117" s="231"/>
      <c r="R117" s="231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1"/>
      <c r="AG117" s="231"/>
      <c r="AH117" s="231"/>
      <c r="AI117" s="231"/>
      <c r="AJ117" s="231"/>
      <c r="AK117" s="231"/>
      <c r="AL117" s="231"/>
      <c r="AM117" s="231"/>
      <c r="AN117" s="231"/>
      <c r="AO117" s="231"/>
      <c r="AP117" s="231"/>
      <c r="AQ117" s="231"/>
      <c r="AR117" s="231"/>
      <c r="AS117" s="231"/>
      <c r="AT117" s="231"/>
      <c r="AU117" s="231"/>
      <c r="AV117" s="231"/>
      <c r="AW117" s="231"/>
      <c r="AX117" s="231"/>
      <c r="AY117" s="234" t="s">
        <v>98</v>
      </c>
      <c r="AZ117" s="231"/>
      <c r="BA117" s="231"/>
      <c r="BB117" s="231"/>
      <c r="BC117" s="231"/>
      <c r="BD117" s="231"/>
      <c r="BE117" s="235">
        <f>IF(N117="základná",J117,0)</f>
        <v>0</v>
      </c>
      <c r="BF117" s="235">
        <f>IF(N117="znížená",J117,0)</f>
        <v>0</v>
      </c>
      <c r="BG117" s="235">
        <f>IF(N117="zákl. prenesená",J117,0)</f>
        <v>0</v>
      </c>
      <c r="BH117" s="235">
        <f>IF(N117="zníž. prenesená",J117,0)</f>
        <v>0</v>
      </c>
      <c r="BI117" s="235">
        <f>IF(N117="nulová",J117,0)</f>
        <v>0</v>
      </c>
      <c r="BJ117" s="234" t="s">
        <v>92</v>
      </c>
      <c r="BK117" s="231"/>
      <c r="BL117" s="231"/>
      <c r="BM117" s="231"/>
    </row>
    <row r="118" s="2" customFormat="1" ht="18" customHeight="1">
      <c r="A118" s="41"/>
      <c r="B118" s="42"/>
      <c r="C118" s="43"/>
      <c r="D118" s="161" t="s">
        <v>138</v>
      </c>
      <c r="E118" s="156"/>
      <c r="F118" s="156"/>
      <c r="G118" s="43"/>
      <c r="H118" s="43"/>
      <c r="I118" s="43"/>
      <c r="J118" s="157">
        <v>0</v>
      </c>
      <c r="K118" s="43"/>
      <c r="L118" s="230"/>
      <c r="M118" s="231"/>
      <c r="N118" s="232" t="s">
        <v>45</v>
      </c>
      <c r="O118" s="231"/>
      <c r="P118" s="231"/>
      <c r="Q118" s="231"/>
      <c r="R118" s="231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1"/>
      <c r="AG118" s="231"/>
      <c r="AH118" s="231"/>
      <c r="AI118" s="231"/>
      <c r="AJ118" s="231"/>
      <c r="AK118" s="231"/>
      <c r="AL118" s="231"/>
      <c r="AM118" s="231"/>
      <c r="AN118" s="231"/>
      <c r="AO118" s="231"/>
      <c r="AP118" s="231"/>
      <c r="AQ118" s="231"/>
      <c r="AR118" s="231"/>
      <c r="AS118" s="231"/>
      <c r="AT118" s="231"/>
      <c r="AU118" s="231"/>
      <c r="AV118" s="231"/>
      <c r="AW118" s="231"/>
      <c r="AX118" s="231"/>
      <c r="AY118" s="234" t="s">
        <v>98</v>
      </c>
      <c r="AZ118" s="231"/>
      <c r="BA118" s="231"/>
      <c r="BB118" s="231"/>
      <c r="BC118" s="231"/>
      <c r="BD118" s="231"/>
      <c r="BE118" s="235">
        <f>IF(N118="základná",J118,0)</f>
        <v>0</v>
      </c>
      <c r="BF118" s="235">
        <f>IF(N118="znížená",J118,0)</f>
        <v>0</v>
      </c>
      <c r="BG118" s="235">
        <f>IF(N118="zákl. prenesená",J118,0)</f>
        <v>0</v>
      </c>
      <c r="BH118" s="235">
        <f>IF(N118="zníž. prenesená",J118,0)</f>
        <v>0</v>
      </c>
      <c r="BI118" s="235">
        <f>IF(N118="nulová",J118,0)</f>
        <v>0</v>
      </c>
      <c r="BJ118" s="234" t="s">
        <v>92</v>
      </c>
      <c r="BK118" s="231"/>
      <c r="BL118" s="231"/>
      <c r="BM118" s="231"/>
    </row>
    <row r="119" s="2" customFormat="1" ht="18" customHeight="1">
      <c r="A119" s="41"/>
      <c r="B119" s="42"/>
      <c r="C119" s="43"/>
      <c r="D119" s="161" t="s">
        <v>139</v>
      </c>
      <c r="E119" s="156"/>
      <c r="F119" s="156"/>
      <c r="G119" s="43"/>
      <c r="H119" s="43"/>
      <c r="I119" s="43"/>
      <c r="J119" s="157">
        <v>0</v>
      </c>
      <c r="K119" s="43"/>
      <c r="L119" s="230"/>
      <c r="M119" s="231"/>
      <c r="N119" s="232" t="s">
        <v>45</v>
      </c>
      <c r="O119" s="231"/>
      <c r="P119" s="231"/>
      <c r="Q119" s="231"/>
      <c r="R119" s="231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1"/>
      <c r="AG119" s="231"/>
      <c r="AH119" s="231"/>
      <c r="AI119" s="231"/>
      <c r="AJ119" s="231"/>
      <c r="AK119" s="231"/>
      <c r="AL119" s="231"/>
      <c r="AM119" s="231"/>
      <c r="AN119" s="231"/>
      <c r="AO119" s="231"/>
      <c r="AP119" s="231"/>
      <c r="AQ119" s="231"/>
      <c r="AR119" s="231"/>
      <c r="AS119" s="231"/>
      <c r="AT119" s="231"/>
      <c r="AU119" s="231"/>
      <c r="AV119" s="231"/>
      <c r="AW119" s="231"/>
      <c r="AX119" s="231"/>
      <c r="AY119" s="234" t="s">
        <v>98</v>
      </c>
      <c r="AZ119" s="231"/>
      <c r="BA119" s="231"/>
      <c r="BB119" s="231"/>
      <c r="BC119" s="231"/>
      <c r="BD119" s="231"/>
      <c r="BE119" s="235">
        <f>IF(N119="základná",J119,0)</f>
        <v>0</v>
      </c>
      <c r="BF119" s="235">
        <f>IF(N119="znížená",J119,0)</f>
        <v>0</v>
      </c>
      <c r="BG119" s="235">
        <f>IF(N119="zákl. prenesená",J119,0)</f>
        <v>0</v>
      </c>
      <c r="BH119" s="235">
        <f>IF(N119="zníž. prenesená",J119,0)</f>
        <v>0</v>
      </c>
      <c r="BI119" s="235">
        <f>IF(N119="nulová",J119,0)</f>
        <v>0</v>
      </c>
      <c r="BJ119" s="234" t="s">
        <v>92</v>
      </c>
      <c r="BK119" s="231"/>
      <c r="BL119" s="231"/>
      <c r="BM119" s="231"/>
    </row>
    <row r="120" s="2" customFormat="1" ht="18" customHeight="1">
      <c r="A120" s="41"/>
      <c r="B120" s="42"/>
      <c r="C120" s="43"/>
      <c r="D120" s="156" t="s">
        <v>140</v>
      </c>
      <c r="E120" s="43"/>
      <c r="F120" s="43"/>
      <c r="G120" s="43"/>
      <c r="H120" s="43"/>
      <c r="I120" s="43"/>
      <c r="J120" s="157">
        <f>ROUND(J32*T120,2)</f>
        <v>0</v>
      </c>
      <c r="K120" s="43"/>
      <c r="L120" s="230"/>
      <c r="M120" s="231"/>
      <c r="N120" s="232" t="s">
        <v>45</v>
      </c>
      <c r="O120" s="231"/>
      <c r="P120" s="231"/>
      <c r="Q120" s="231"/>
      <c r="R120" s="231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1"/>
      <c r="AG120" s="231"/>
      <c r="AH120" s="231"/>
      <c r="AI120" s="231"/>
      <c r="AJ120" s="231"/>
      <c r="AK120" s="231"/>
      <c r="AL120" s="231"/>
      <c r="AM120" s="231"/>
      <c r="AN120" s="231"/>
      <c r="AO120" s="231"/>
      <c r="AP120" s="231"/>
      <c r="AQ120" s="231"/>
      <c r="AR120" s="231"/>
      <c r="AS120" s="231"/>
      <c r="AT120" s="231"/>
      <c r="AU120" s="231"/>
      <c r="AV120" s="231"/>
      <c r="AW120" s="231"/>
      <c r="AX120" s="231"/>
      <c r="AY120" s="234" t="s">
        <v>141</v>
      </c>
      <c r="AZ120" s="231"/>
      <c r="BA120" s="231"/>
      <c r="BB120" s="231"/>
      <c r="BC120" s="231"/>
      <c r="BD120" s="231"/>
      <c r="BE120" s="235">
        <f>IF(N120="základná",J120,0)</f>
        <v>0</v>
      </c>
      <c r="BF120" s="235">
        <f>IF(N120="znížená",J120,0)</f>
        <v>0</v>
      </c>
      <c r="BG120" s="235">
        <f>IF(N120="zákl. prenesená",J120,0)</f>
        <v>0</v>
      </c>
      <c r="BH120" s="235">
        <f>IF(N120="zníž. prenesená",J120,0)</f>
        <v>0</v>
      </c>
      <c r="BI120" s="235">
        <f>IF(N120="nulová",J120,0)</f>
        <v>0</v>
      </c>
      <c r="BJ120" s="234" t="s">
        <v>92</v>
      </c>
      <c r="BK120" s="231"/>
      <c r="BL120" s="231"/>
      <c r="BM120" s="231"/>
    </row>
    <row r="121" s="2" customFormat="1">
      <c r="A121" s="41"/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72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="2" customFormat="1" ht="29.28" customHeight="1">
      <c r="A122" s="41"/>
      <c r="B122" s="42"/>
      <c r="C122" s="164" t="s">
        <v>108</v>
      </c>
      <c r="D122" s="165"/>
      <c r="E122" s="165"/>
      <c r="F122" s="165"/>
      <c r="G122" s="165"/>
      <c r="H122" s="165"/>
      <c r="I122" s="165"/>
      <c r="J122" s="166">
        <f>ROUND(J98+J114,2)</f>
        <v>0</v>
      </c>
      <c r="K122" s="165"/>
      <c r="L122" s="72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6.96" customHeight="1">
      <c r="A123" s="41"/>
      <c r="B123" s="75"/>
      <c r="C123" s="76"/>
      <c r="D123" s="76"/>
      <c r="E123" s="76"/>
      <c r="F123" s="76"/>
      <c r="G123" s="76"/>
      <c r="H123" s="76"/>
      <c r="I123" s="76"/>
      <c r="J123" s="76"/>
      <c r="K123" s="76"/>
      <c r="L123" s="72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7" s="2" customFormat="1" ht="6.96" customHeight="1">
      <c r="A127" s="41"/>
      <c r="B127" s="77"/>
      <c r="C127" s="78"/>
      <c r="D127" s="78"/>
      <c r="E127" s="78"/>
      <c r="F127" s="78"/>
      <c r="G127" s="78"/>
      <c r="H127" s="78"/>
      <c r="I127" s="78"/>
      <c r="J127" s="78"/>
      <c r="K127" s="78"/>
      <c r="L127" s="72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="2" customFormat="1" ht="24.96" customHeight="1">
      <c r="A128" s="41"/>
      <c r="B128" s="42"/>
      <c r="C128" s="24" t="s">
        <v>142</v>
      </c>
      <c r="D128" s="43"/>
      <c r="E128" s="43"/>
      <c r="F128" s="43"/>
      <c r="G128" s="43"/>
      <c r="H128" s="43"/>
      <c r="I128" s="43"/>
      <c r="J128" s="43"/>
      <c r="K128" s="43"/>
      <c r="L128" s="72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="2" customFormat="1" ht="6.96" customHeight="1">
      <c r="A129" s="41"/>
      <c r="B129" s="42"/>
      <c r="C129" s="43"/>
      <c r="D129" s="43"/>
      <c r="E129" s="43"/>
      <c r="F129" s="43"/>
      <c r="G129" s="43"/>
      <c r="H129" s="43"/>
      <c r="I129" s="43"/>
      <c r="J129" s="43"/>
      <c r="K129" s="43"/>
      <c r="L129" s="72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="2" customFormat="1" ht="12" customHeight="1">
      <c r="A130" s="41"/>
      <c r="B130" s="42"/>
      <c r="C130" s="33" t="s">
        <v>15</v>
      </c>
      <c r="D130" s="43"/>
      <c r="E130" s="43"/>
      <c r="F130" s="43"/>
      <c r="G130" s="43"/>
      <c r="H130" s="43"/>
      <c r="I130" s="43"/>
      <c r="J130" s="43"/>
      <c r="K130" s="43"/>
      <c r="L130" s="72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="2" customFormat="1" ht="16.5" customHeight="1">
      <c r="A131" s="41"/>
      <c r="B131" s="42"/>
      <c r="C131" s="43"/>
      <c r="D131" s="43"/>
      <c r="E131" s="211" t="str">
        <f>E7</f>
        <v>SANÁCIA POCHÔDZNEJ PLOCHY A HYDROIZOLÁCIA 1.PP</v>
      </c>
      <c r="F131" s="33"/>
      <c r="G131" s="33"/>
      <c r="H131" s="33"/>
      <c r="I131" s="43"/>
      <c r="J131" s="43"/>
      <c r="K131" s="43"/>
      <c r="L131" s="72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="1" customFormat="1" ht="12" customHeight="1">
      <c r="B132" s="22"/>
      <c r="C132" s="33" t="s">
        <v>115</v>
      </c>
      <c r="D132" s="23"/>
      <c r="E132" s="23"/>
      <c r="F132" s="23"/>
      <c r="G132" s="23"/>
      <c r="H132" s="23"/>
      <c r="I132" s="23"/>
      <c r="J132" s="23"/>
      <c r="K132" s="23"/>
      <c r="L132" s="21"/>
    </row>
    <row r="133" s="2" customFormat="1" ht="16.5" customHeight="1">
      <c r="A133" s="41"/>
      <c r="B133" s="42"/>
      <c r="C133" s="43"/>
      <c r="D133" s="43"/>
      <c r="E133" s="211" t="s">
        <v>116</v>
      </c>
      <c r="F133" s="43"/>
      <c r="G133" s="43"/>
      <c r="H133" s="43"/>
      <c r="I133" s="43"/>
      <c r="J133" s="43"/>
      <c r="K133" s="43"/>
      <c r="L133" s="72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4" s="2" customFormat="1" ht="12" customHeight="1">
      <c r="A134" s="41"/>
      <c r="B134" s="42"/>
      <c r="C134" s="33" t="s">
        <v>117</v>
      </c>
      <c r="D134" s="43"/>
      <c r="E134" s="43"/>
      <c r="F134" s="43"/>
      <c r="G134" s="43"/>
      <c r="H134" s="43"/>
      <c r="I134" s="43"/>
      <c r="J134" s="43"/>
      <c r="K134" s="43"/>
      <c r="L134" s="72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</row>
    <row r="135" s="2" customFormat="1" ht="16.5" customHeight="1">
      <c r="A135" s="41"/>
      <c r="B135" s="42"/>
      <c r="C135" s="43"/>
      <c r="D135" s="43"/>
      <c r="E135" s="85" t="str">
        <f>E11</f>
        <v>01-02 - Prízemie</v>
      </c>
      <c r="F135" s="43"/>
      <c r="G135" s="43"/>
      <c r="H135" s="43"/>
      <c r="I135" s="43"/>
      <c r="J135" s="43"/>
      <c r="K135" s="43"/>
      <c r="L135" s="72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  <row r="136" s="2" customFormat="1" ht="6.96" customHeight="1">
      <c r="A136" s="41"/>
      <c r="B136" s="42"/>
      <c r="C136" s="43"/>
      <c r="D136" s="43"/>
      <c r="E136" s="43"/>
      <c r="F136" s="43"/>
      <c r="G136" s="43"/>
      <c r="H136" s="43"/>
      <c r="I136" s="43"/>
      <c r="J136" s="43"/>
      <c r="K136" s="43"/>
      <c r="L136" s="72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  <row r="137" s="2" customFormat="1" ht="12" customHeight="1">
      <c r="A137" s="41"/>
      <c r="B137" s="42"/>
      <c r="C137" s="33" t="s">
        <v>19</v>
      </c>
      <c r="D137" s="43"/>
      <c r="E137" s="43"/>
      <c r="F137" s="28" t="str">
        <f>F14</f>
        <v>Dobrovičova 12, 812 66 Bratislava</v>
      </c>
      <c r="G137" s="43"/>
      <c r="H137" s="43"/>
      <c r="I137" s="33" t="s">
        <v>21</v>
      </c>
      <c r="J137" s="88" t="str">
        <f>IF(J14="","",J14)</f>
        <v>7. 4. 2022</v>
      </c>
      <c r="K137" s="43"/>
      <c r="L137" s="72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  <row r="138" s="2" customFormat="1" ht="6.96" customHeight="1">
      <c r="A138" s="41"/>
      <c r="B138" s="42"/>
      <c r="C138" s="43"/>
      <c r="D138" s="43"/>
      <c r="E138" s="43"/>
      <c r="F138" s="43"/>
      <c r="G138" s="43"/>
      <c r="H138" s="43"/>
      <c r="I138" s="43"/>
      <c r="J138" s="43"/>
      <c r="K138" s="43"/>
      <c r="L138" s="72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</row>
    <row r="139" s="2" customFormat="1" ht="15.15" customHeight="1">
      <c r="A139" s="41"/>
      <c r="B139" s="42"/>
      <c r="C139" s="33" t="s">
        <v>23</v>
      </c>
      <c r="D139" s="43"/>
      <c r="E139" s="43"/>
      <c r="F139" s="28" t="str">
        <f>E17</f>
        <v>Ministerstvo pôdohospodárstva a rozvoja vidieka SR</v>
      </c>
      <c r="G139" s="43"/>
      <c r="H139" s="43"/>
      <c r="I139" s="33" t="s">
        <v>29</v>
      </c>
      <c r="J139" s="37" t="str">
        <f>E23</f>
        <v>Portik spol. s r.o.</v>
      </c>
      <c r="K139" s="43"/>
      <c r="L139" s="72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  <row r="140" s="2" customFormat="1" ht="15.15" customHeight="1">
      <c r="A140" s="41"/>
      <c r="B140" s="42"/>
      <c r="C140" s="33" t="s">
        <v>27</v>
      </c>
      <c r="D140" s="43"/>
      <c r="E140" s="43"/>
      <c r="F140" s="28" t="str">
        <f>IF(E20="","",E20)</f>
        <v>Vyplň údaj</v>
      </c>
      <c r="G140" s="43"/>
      <c r="H140" s="43"/>
      <c r="I140" s="33" t="s">
        <v>34</v>
      </c>
      <c r="J140" s="37" t="str">
        <f>E26</f>
        <v>Kovács</v>
      </c>
      <c r="K140" s="43"/>
      <c r="L140" s="72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</row>
    <row r="141" s="2" customFormat="1" ht="10.32" customHeight="1">
      <c r="A141" s="41"/>
      <c r="B141" s="42"/>
      <c r="C141" s="43"/>
      <c r="D141" s="43"/>
      <c r="E141" s="43"/>
      <c r="F141" s="43"/>
      <c r="G141" s="43"/>
      <c r="H141" s="43"/>
      <c r="I141" s="43"/>
      <c r="J141" s="43"/>
      <c r="K141" s="43"/>
      <c r="L141" s="72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</row>
    <row r="142" s="11" customFormat="1" ht="29.28" customHeight="1">
      <c r="A142" s="236"/>
      <c r="B142" s="237"/>
      <c r="C142" s="238" t="s">
        <v>143</v>
      </c>
      <c r="D142" s="239" t="s">
        <v>64</v>
      </c>
      <c r="E142" s="239" t="s">
        <v>60</v>
      </c>
      <c r="F142" s="239" t="s">
        <v>61</v>
      </c>
      <c r="G142" s="239" t="s">
        <v>144</v>
      </c>
      <c r="H142" s="239" t="s">
        <v>145</v>
      </c>
      <c r="I142" s="239" t="s">
        <v>146</v>
      </c>
      <c r="J142" s="240" t="s">
        <v>122</v>
      </c>
      <c r="K142" s="241" t="s">
        <v>147</v>
      </c>
      <c r="L142" s="242"/>
      <c r="M142" s="109" t="s">
        <v>1</v>
      </c>
      <c r="N142" s="110" t="s">
        <v>43</v>
      </c>
      <c r="O142" s="110" t="s">
        <v>148</v>
      </c>
      <c r="P142" s="110" t="s">
        <v>149</v>
      </c>
      <c r="Q142" s="110" t="s">
        <v>150</v>
      </c>
      <c r="R142" s="110" t="s">
        <v>151</v>
      </c>
      <c r="S142" s="110" t="s">
        <v>152</v>
      </c>
      <c r="T142" s="111" t="s">
        <v>153</v>
      </c>
      <c r="U142" s="236"/>
      <c r="V142" s="236"/>
      <c r="W142" s="236"/>
      <c r="X142" s="236"/>
      <c r="Y142" s="236"/>
      <c r="Z142" s="236"/>
      <c r="AA142" s="236"/>
      <c r="AB142" s="236"/>
      <c r="AC142" s="236"/>
      <c r="AD142" s="236"/>
      <c r="AE142" s="236"/>
    </row>
    <row r="143" s="2" customFormat="1" ht="22.8" customHeight="1">
      <c r="A143" s="41"/>
      <c r="B143" s="42"/>
      <c r="C143" s="116" t="s">
        <v>119</v>
      </c>
      <c r="D143" s="43"/>
      <c r="E143" s="43"/>
      <c r="F143" s="43"/>
      <c r="G143" s="43"/>
      <c r="H143" s="43"/>
      <c r="I143" s="43"/>
      <c r="J143" s="243">
        <f>BK143</f>
        <v>0</v>
      </c>
      <c r="K143" s="43"/>
      <c r="L143" s="44"/>
      <c r="M143" s="112"/>
      <c r="N143" s="244"/>
      <c r="O143" s="113"/>
      <c r="P143" s="245">
        <f>P144+P229+P262+P266+P268</f>
        <v>0</v>
      </c>
      <c r="Q143" s="113"/>
      <c r="R143" s="245">
        <f>R144+R229+R262+R266+R268</f>
        <v>113.42900767</v>
      </c>
      <c r="S143" s="113"/>
      <c r="T143" s="246">
        <f>T144+T229+T262+T266+T268</f>
        <v>67.320045000000007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18" t="s">
        <v>78</v>
      </c>
      <c r="AU143" s="18" t="s">
        <v>124</v>
      </c>
      <c r="BK143" s="247">
        <f>BK144+BK229+BK262+BK266+BK268</f>
        <v>0</v>
      </c>
    </row>
    <row r="144" s="12" customFormat="1" ht="25.92" customHeight="1">
      <c r="A144" s="12"/>
      <c r="B144" s="248"/>
      <c r="C144" s="249"/>
      <c r="D144" s="250" t="s">
        <v>78</v>
      </c>
      <c r="E144" s="251" t="s">
        <v>154</v>
      </c>
      <c r="F144" s="251" t="s">
        <v>155</v>
      </c>
      <c r="G144" s="249"/>
      <c r="H144" s="249"/>
      <c r="I144" s="252"/>
      <c r="J144" s="227">
        <f>BK144</f>
        <v>0</v>
      </c>
      <c r="K144" s="249"/>
      <c r="L144" s="253"/>
      <c r="M144" s="254"/>
      <c r="N144" s="255"/>
      <c r="O144" s="255"/>
      <c r="P144" s="256">
        <f>P145+P158+P169+P182+P227</f>
        <v>0</v>
      </c>
      <c r="Q144" s="255"/>
      <c r="R144" s="256">
        <f>R145+R158+R169+R182+R227</f>
        <v>45.586610520000001</v>
      </c>
      <c r="S144" s="255"/>
      <c r="T144" s="257">
        <f>T145+T158+T169+T182+T227</f>
        <v>67.320045000000007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58" t="s">
        <v>86</v>
      </c>
      <c r="AT144" s="259" t="s">
        <v>78</v>
      </c>
      <c r="AU144" s="259" t="s">
        <v>79</v>
      </c>
      <c r="AY144" s="258" t="s">
        <v>156</v>
      </c>
      <c r="BK144" s="260">
        <f>BK145+BK158+BK169+BK182+BK227</f>
        <v>0</v>
      </c>
    </row>
    <row r="145" s="12" customFormat="1" ht="22.8" customHeight="1">
      <c r="A145" s="12"/>
      <c r="B145" s="248"/>
      <c r="C145" s="249"/>
      <c r="D145" s="250" t="s">
        <v>78</v>
      </c>
      <c r="E145" s="261" t="s">
        <v>86</v>
      </c>
      <c r="F145" s="261" t="s">
        <v>340</v>
      </c>
      <c r="G145" s="249"/>
      <c r="H145" s="249"/>
      <c r="I145" s="252"/>
      <c r="J145" s="262">
        <f>BK145</f>
        <v>0</v>
      </c>
      <c r="K145" s="249"/>
      <c r="L145" s="253"/>
      <c r="M145" s="254"/>
      <c r="N145" s="255"/>
      <c r="O145" s="255"/>
      <c r="P145" s="256">
        <f>SUM(P146:P157)</f>
        <v>0</v>
      </c>
      <c r="Q145" s="255"/>
      <c r="R145" s="256">
        <f>SUM(R146:R157)</f>
        <v>0</v>
      </c>
      <c r="S145" s="255"/>
      <c r="T145" s="257">
        <f>SUM(T146:T157)</f>
        <v>14.313800000000001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58" t="s">
        <v>86</v>
      </c>
      <c r="AT145" s="259" t="s">
        <v>78</v>
      </c>
      <c r="AU145" s="259" t="s">
        <v>86</v>
      </c>
      <c r="AY145" s="258" t="s">
        <v>156</v>
      </c>
      <c r="BK145" s="260">
        <f>SUM(BK146:BK157)</f>
        <v>0</v>
      </c>
    </row>
    <row r="146" s="2" customFormat="1" ht="24.15" customHeight="1">
      <c r="A146" s="41"/>
      <c r="B146" s="42"/>
      <c r="C146" s="263" t="s">
        <v>86</v>
      </c>
      <c r="D146" s="263" t="s">
        <v>159</v>
      </c>
      <c r="E146" s="264" t="s">
        <v>341</v>
      </c>
      <c r="F146" s="265" t="s">
        <v>342</v>
      </c>
      <c r="G146" s="266" t="s">
        <v>110</v>
      </c>
      <c r="H146" s="267">
        <v>19.149999999999999</v>
      </c>
      <c r="I146" s="268"/>
      <c r="J146" s="269">
        <f>ROUND(I146*H146,2)</f>
        <v>0</v>
      </c>
      <c r="K146" s="270"/>
      <c r="L146" s="44"/>
      <c r="M146" s="271" t="s">
        <v>1</v>
      </c>
      <c r="N146" s="272" t="s">
        <v>45</v>
      </c>
      <c r="O146" s="100"/>
      <c r="P146" s="273">
        <f>O146*H146</f>
        <v>0</v>
      </c>
      <c r="Q146" s="273">
        <v>0</v>
      </c>
      <c r="R146" s="273">
        <f>Q146*H146</f>
        <v>0</v>
      </c>
      <c r="S146" s="273">
        <v>0.26000000000000001</v>
      </c>
      <c r="T146" s="274">
        <f>S146*H146</f>
        <v>4.9790000000000001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75" t="s">
        <v>162</v>
      </c>
      <c r="AT146" s="275" t="s">
        <v>159</v>
      </c>
      <c r="AU146" s="275" t="s">
        <v>92</v>
      </c>
      <c r="AY146" s="18" t="s">
        <v>156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8" t="s">
        <v>92</v>
      </c>
      <c r="BK146" s="160">
        <f>ROUND(I146*H146,2)</f>
        <v>0</v>
      </c>
      <c r="BL146" s="18" t="s">
        <v>162</v>
      </c>
      <c r="BM146" s="275" t="s">
        <v>343</v>
      </c>
    </row>
    <row r="147" s="2" customFormat="1">
      <c r="A147" s="41"/>
      <c r="B147" s="42"/>
      <c r="C147" s="43"/>
      <c r="D147" s="278" t="s">
        <v>235</v>
      </c>
      <c r="E147" s="43"/>
      <c r="F147" s="299" t="s">
        <v>344</v>
      </c>
      <c r="G147" s="43"/>
      <c r="H147" s="43"/>
      <c r="I147" s="233"/>
      <c r="J147" s="43"/>
      <c r="K147" s="43"/>
      <c r="L147" s="44"/>
      <c r="M147" s="300"/>
      <c r="N147" s="301"/>
      <c r="O147" s="100"/>
      <c r="P147" s="100"/>
      <c r="Q147" s="100"/>
      <c r="R147" s="100"/>
      <c r="S147" s="100"/>
      <c r="T147" s="10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18" t="s">
        <v>235</v>
      </c>
      <c r="AU147" s="18" t="s">
        <v>92</v>
      </c>
    </row>
    <row r="148" s="13" customFormat="1">
      <c r="A148" s="13"/>
      <c r="B148" s="276"/>
      <c r="C148" s="277"/>
      <c r="D148" s="278" t="s">
        <v>164</v>
      </c>
      <c r="E148" s="279" t="s">
        <v>1</v>
      </c>
      <c r="F148" s="280" t="s">
        <v>325</v>
      </c>
      <c r="G148" s="277"/>
      <c r="H148" s="281">
        <v>19.149999999999999</v>
      </c>
      <c r="I148" s="282"/>
      <c r="J148" s="277"/>
      <c r="K148" s="277"/>
      <c r="L148" s="283"/>
      <c r="M148" s="284"/>
      <c r="N148" s="285"/>
      <c r="O148" s="285"/>
      <c r="P148" s="285"/>
      <c r="Q148" s="285"/>
      <c r="R148" s="285"/>
      <c r="S148" s="285"/>
      <c r="T148" s="28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87" t="s">
        <v>164</v>
      </c>
      <c r="AU148" s="287" t="s">
        <v>92</v>
      </c>
      <c r="AV148" s="13" t="s">
        <v>92</v>
      </c>
      <c r="AW148" s="13" t="s">
        <v>33</v>
      </c>
      <c r="AX148" s="13" t="s">
        <v>79</v>
      </c>
      <c r="AY148" s="287" t="s">
        <v>156</v>
      </c>
    </row>
    <row r="149" s="15" customFormat="1">
      <c r="A149" s="15"/>
      <c r="B149" s="325"/>
      <c r="C149" s="326"/>
      <c r="D149" s="278" t="s">
        <v>164</v>
      </c>
      <c r="E149" s="327" t="s">
        <v>324</v>
      </c>
      <c r="F149" s="328" t="s">
        <v>345</v>
      </c>
      <c r="G149" s="326"/>
      <c r="H149" s="329">
        <v>19.149999999999999</v>
      </c>
      <c r="I149" s="330"/>
      <c r="J149" s="326"/>
      <c r="K149" s="326"/>
      <c r="L149" s="331"/>
      <c r="M149" s="332"/>
      <c r="N149" s="333"/>
      <c r="O149" s="333"/>
      <c r="P149" s="333"/>
      <c r="Q149" s="333"/>
      <c r="R149" s="333"/>
      <c r="S149" s="333"/>
      <c r="T149" s="33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335" t="s">
        <v>164</v>
      </c>
      <c r="AU149" s="335" t="s">
        <v>92</v>
      </c>
      <c r="AV149" s="15" t="s">
        <v>168</v>
      </c>
      <c r="AW149" s="15" t="s">
        <v>33</v>
      </c>
      <c r="AX149" s="15" t="s">
        <v>79</v>
      </c>
      <c r="AY149" s="335" t="s">
        <v>156</v>
      </c>
    </row>
    <row r="150" s="14" customFormat="1">
      <c r="A150" s="14"/>
      <c r="B150" s="288"/>
      <c r="C150" s="289"/>
      <c r="D150" s="278" t="s">
        <v>164</v>
      </c>
      <c r="E150" s="290" t="s">
        <v>1</v>
      </c>
      <c r="F150" s="291" t="s">
        <v>230</v>
      </c>
      <c r="G150" s="289"/>
      <c r="H150" s="292">
        <v>19.149999999999999</v>
      </c>
      <c r="I150" s="293"/>
      <c r="J150" s="289"/>
      <c r="K150" s="289"/>
      <c r="L150" s="294"/>
      <c r="M150" s="295"/>
      <c r="N150" s="296"/>
      <c r="O150" s="296"/>
      <c r="P150" s="296"/>
      <c r="Q150" s="296"/>
      <c r="R150" s="296"/>
      <c r="S150" s="296"/>
      <c r="T150" s="29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98" t="s">
        <v>164</v>
      </c>
      <c r="AU150" s="298" t="s">
        <v>92</v>
      </c>
      <c r="AV150" s="14" t="s">
        <v>162</v>
      </c>
      <c r="AW150" s="14" t="s">
        <v>33</v>
      </c>
      <c r="AX150" s="14" t="s">
        <v>86</v>
      </c>
      <c r="AY150" s="298" t="s">
        <v>156</v>
      </c>
    </row>
    <row r="151" s="2" customFormat="1" ht="24.15" customHeight="1">
      <c r="A151" s="41"/>
      <c r="B151" s="42"/>
      <c r="C151" s="263" t="s">
        <v>92</v>
      </c>
      <c r="D151" s="263" t="s">
        <v>159</v>
      </c>
      <c r="E151" s="264" t="s">
        <v>346</v>
      </c>
      <c r="F151" s="265" t="s">
        <v>347</v>
      </c>
      <c r="G151" s="266" t="s">
        <v>110</v>
      </c>
      <c r="H151" s="267">
        <v>5.2999999999999998</v>
      </c>
      <c r="I151" s="268"/>
      <c r="J151" s="269">
        <f>ROUND(I151*H151,2)</f>
        <v>0</v>
      </c>
      <c r="K151" s="270"/>
      <c r="L151" s="44"/>
      <c r="M151" s="271" t="s">
        <v>1</v>
      </c>
      <c r="N151" s="272" t="s">
        <v>45</v>
      </c>
      <c r="O151" s="100"/>
      <c r="P151" s="273">
        <f>O151*H151</f>
        <v>0</v>
      </c>
      <c r="Q151" s="273">
        <v>0</v>
      </c>
      <c r="R151" s="273">
        <f>Q151*H151</f>
        <v>0</v>
      </c>
      <c r="S151" s="273">
        <v>0.316</v>
      </c>
      <c r="T151" s="274">
        <f>S151*H151</f>
        <v>1.6748000000000001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75" t="s">
        <v>162</v>
      </c>
      <c r="AT151" s="275" t="s">
        <v>159</v>
      </c>
      <c r="AU151" s="275" t="s">
        <v>92</v>
      </c>
      <c r="AY151" s="18" t="s">
        <v>156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8" t="s">
        <v>92</v>
      </c>
      <c r="BK151" s="160">
        <f>ROUND(I151*H151,2)</f>
        <v>0</v>
      </c>
      <c r="BL151" s="18" t="s">
        <v>162</v>
      </c>
      <c r="BM151" s="275" t="s">
        <v>348</v>
      </c>
    </row>
    <row r="152" s="2" customFormat="1">
      <c r="A152" s="41"/>
      <c r="B152" s="42"/>
      <c r="C152" s="43"/>
      <c r="D152" s="278" t="s">
        <v>235</v>
      </c>
      <c r="E152" s="43"/>
      <c r="F152" s="299" t="s">
        <v>349</v>
      </c>
      <c r="G152" s="43"/>
      <c r="H152" s="43"/>
      <c r="I152" s="233"/>
      <c r="J152" s="43"/>
      <c r="K152" s="43"/>
      <c r="L152" s="44"/>
      <c r="M152" s="300"/>
      <c r="N152" s="301"/>
      <c r="O152" s="100"/>
      <c r="P152" s="100"/>
      <c r="Q152" s="100"/>
      <c r="R152" s="100"/>
      <c r="S152" s="100"/>
      <c r="T152" s="10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18" t="s">
        <v>235</v>
      </c>
      <c r="AU152" s="18" t="s">
        <v>92</v>
      </c>
    </row>
    <row r="153" s="13" customFormat="1">
      <c r="A153" s="13"/>
      <c r="B153" s="276"/>
      <c r="C153" s="277"/>
      <c r="D153" s="278" t="s">
        <v>164</v>
      </c>
      <c r="E153" s="279" t="s">
        <v>1</v>
      </c>
      <c r="F153" s="280" t="s">
        <v>350</v>
      </c>
      <c r="G153" s="277"/>
      <c r="H153" s="281">
        <v>5.2999999999999998</v>
      </c>
      <c r="I153" s="282"/>
      <c r="J153" s="277"/>
      <c r="K153" s="277"/>
      <c r="L153" s="283"/>
      <c r="M153" s="284"/>
      <c r="N153" s="285"/>
      <c r="O153" s="285"/>
      <c r="P153" s="285"/>
      <c r="Q153" s="285"/>
      <c r="R153" s="285"/>
      <c r="S153" s="285"/>
      <c r="T153" s="28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87" t="s">
        <v>164</v>
      </c>
      <c r="AU153" s="287" t="s">
        <v>92</v>
      </c>
      <c r="AV153" s="13" t="s">
        <v>92</v>
      </c>
      <c r="AW153" s="13" t="s">
        <v>33</v>
      </c>
      <c r="AX153" s="13" t="s">
        <v>79</v>
      </c>
      <c r="AY153" s="287" t="s">
        <v>156</v>
      </c>
    </row>
    <row r="154" s="15" customFormat="1">
      <c r="A154" s="15"/>
      <c r="B154" s="325"/>
      <c r="C154" s="326"/>
      <c r="D154" s="278" t="s">
        <v>164</v>
      </c>
      <c r="E154" s="327" t="s">
        <v>322</v>
      </c>
      <c r="F154" s="328" t="s">
        <v>345</v>
      </c>
      <c r="G154" s="326"/>
      <c r="H154" s="329">
        <v>5.2999999999999998</v>
      </c>
      <c r="I154" s="330"/>
      <c r="J154" s="326"/>
      <c r="K154" s="326"/>
      <c r="L154" s="331"/>
      <c r="M154" s="332"/>
      <c r="N154" s="333"/>
      <c r="O154" s="333"/>
      <c r="P154" s="333"/>
      <c r="Q154" s="333"/>
      <c r="R154" s="333"/>
      <c r="S154" s="333"/>
      <c r="T154" s="33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335" t="s">
        <v>164</v>
      </c>
      <c r="AU154" s="335" t="s">
        <v>92</v>
      </c>
      <c r="AV154" s="15" t="s">
        <v>168</v>
      </c>
      <c r="AW154" s="15" t="s">
        <v>33</v>
      </c>
      <c r="AX154" s="15" t="s">
        <v>79</v>
      </c>
      <c r="AY154" s="335" t="s">
        <v>156</v>
      </c>
    </row>
    <row r="155" s="14" customFormat="1">
      <c r="A155" s="14"/>
      <c r="B155" s="288"/>
      <c r="C155" s="289"/>
      <c r="D155" s="278" t="s">
        <v>164</v>
      </c>
      <c r="E155" s="290" t="s">
        <v>1</v>
      </c>
      <c r="F155" s="291" t="s">
        <v>230</v>
      </c>
      <c r="G155" s="289"/>
      <c r="H155" s="292">
        <v>5.2999999999999998</v>
      </c>
      <c r="I155" s="293"/>
      <c r="J155" s="289"/>
      <c r="K155" s="289"/>
      <c r="L155" s="294"/>
      <c r="M155" s="295"/>
      <c r="N155" s="296"/>
      <c r="O155" s="296"/>
      <c r="P155" s="296"/>
      <c r="Q155" s="296"/>
      <c r="R155" s="296"/>
      <c r="S155" s="296"/>
      <c r="T155" s="29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98" t="s">
        <v>164</v>
      </c>
      <c r="AU155" s="298" t="s">
        <v>92</v>
      </c>
      <c r="AV155" s="14" t="s">
        <v>162</v>
      </c>
      <c r="AW155" s="14" t="s">
        <v>33</v>
      </c>
      <c r="AX155" s="14" t="s">
        <v>86</v>
      </c>
      <c r="AY155" s="298" t="s">
        <v>156</v>
      </c>
    </row>
    <row r="156" s="2" customFormat="1" ht="33" customHeight="1">
      <c r="A156" s="41"/>
      <c r="B156" s="42"/>
      <c r="C156" s="263" t="s">
        <v>168</v>
      </c>
      <c r="D156" s="263" t="s">
        <v>159</v>
      </c>
      <c r="E156" s="264" t="s">
        <v>351</v>
      </c>
      <c r="F156" s="265" t="s">
        <v>352</v>
      </c>
      <c r="G156" s="266" t="s">
        <v>110</v>
      </c>
      <c r="H156" s="267">
        <v>19.149999999999999</v>
      </c>
      <c r="I156" s="268"/>
      <c r="J156" s="269">
        <f>ROUND(I156*H156,2)</f>
        <v>0</v>
      </c>
      <c r="K156" s="270"/>
      <c r="L156" s="44"/>
      <c r="M156" s="271" t="s">
        <v>1</v>
      </c>
      <c r="N156" s="272" t="s">
        <v>45</v>
      </c>
      <c r="O156" s="100"/>
      <c r="P156" s="273">
        <f>O156*H156</f>
        <v>0</v>
      </c>
      <c r="Q156" s="273">
        <v>0</v>
      </c>
      <c r="R156" s="273">
        <f>Q156*H156</f>
        <v>0</v>
      </c>
      <c r="S156" s="273">
        <v>0.40000000000000002</v>
      </c>
      <c r="T156" s="274">
        <f>S156*H156</f>
        <v>7.6600000000000001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75" t="s">
        <v>162</v>
      </c>
      <c r="AT156" s="275" t="s">
        <v>159</v>
      </c>
      <c r="AU156" s="275" t="s">
        <v>92</v>
      </c>
      <c r="AY156" s="18" t="s">
        <v>156</v>
      </c>
      <c r="BE156" s="160">
        <f>IF(N156="základná",J156,0)</f>
        <v>0</v>
      </c>
      <c r="BF156" s="160">
        <f>IF(N156="znížená",J156,0)</f>
        <v>0</v>
      </c>
      <c r="BG156" s="160">
        <f>IF(N156="zákl. prenesená",J156,0)</f>
        <v>0</v>
      </c>
      <c r="BH156" s="160">
        <f>IF(N156="zníž. prenesená",J156,0)</f>
        <v>0</v>
      </c>
      <c r="BI156" s="160">
        <f>IF(N156="nulová",J156,0)</f>
        <v>0</v>
      </c>
      <c r="BJ156" s="18" t="s">
        <v>92</v>
      </c>
      <c r="BK156" s="160">
        <f>ROUND(I156*H156,2)</f>
        <v>0</v>
      </c>
      <c r="BL156" s="18" t="s">
        <v>162</v>
      </c>
      <c r="BM156" s="275" t="s">
        <v>353</v>
      </c>
    </row>
    <row r="157" s="13" customFormat="1">
      <c r="A157" s="13"/>
      <c r="B157" s="276"/>
      <c r="C157" s="277"/>
      <c r="D157" s="278" t="s">
        <v>164</v>
      </c>
      <c r="E157" s="279" t="s">
        <v>1</v>
      </c>
      <c r="F157" s="280" t="s">
        <v>324</v>
      </c>
      <c r="G157" s="277"/>
      <c r="H157" s="281">
        <v>19.149999999999999</v>
      </c>
      <c r="I157" s="282"/>
      <c r="J157" s="277"/>
      <c r="K157" s="277"/>
      <c r="L157" s="283"/>
      <c r="M157" s="284"/>
      <c r="N157" s="285"/>
      <c r="O157" s="285"/>
      <c r="P157" s="285"/>
      <c r="Q157" s="285"/>
      <c r="R157" s="285"/>
      <c r="S157" s="285"/>
      <c r="T157" s="28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87" t="s">
        <v>164</v>
      </c>
      <c r="AU157" s="287" t="s">
        <v>92</v>
      </c>
      <c r="AV157" s="13" t="s">
        <v>92</v>
      </c>
      <c r="AW157" s="13" t="s">
        <v>33</v>
      </c>
      <c r="AX157" s="13" t="s">
        <v>86</v>
      </c>
      <c r="AY157" s="287" t="s">
        <v>156</v>
      </c>
    </row>
    <row r="158" s="12" customFormat="1" ht="22.8" customHeight="1">
      <c r="A158" s="12"/>
      <c r="B158" s="248"/>
      <c r="C158" s="249"/>
      <c r="D158" s="250" t="s">
        <v>78</v>
      </c>
      <c r="E158" s="261" t="s">
        <v>175</v>
      </c>
      <c r="F158" s="261" t="s">
        <v>354</v>
      </c>
      <c r="G158" s="249"/>
      <c r="H158" s="249"/>
      <c r="I158" s="252"/>
      <c r="J158" s="262">
        <f>BK158</f>
        <v>0</v>
      </c>
      <c r="K158" s="249"/>
      <c r="L158" s="253"/>
      <c r="M158" s="254"/>
      <c r="N158" s="255"/>
      <c r="O158" s="255"/>
      <c r="P158" s="256">
        <f>SUM(P159:P168)</f>
        <v>0</v>
      </c>
      <c r="Q158" s="255"/>
      <c r="R158" s="256">
        <f>SUM(R159:R168)</f>
        <v>12.505800999999998</v>
      </c>
      <c r="S158" s="255"/>
      <c r="T158" s="257">
        <f>SUM(T159:T168)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58" t="s">
        <v>86</v>
      </c>
      <c r="AT158" s="259" t="s">
        <v>78</v>
      </c>
      <c r="AU158" s="259" t="s">
        <v>86</v>
      </c>
      <c r="AY158" s="258" t="s">
        <v>156</v>
      </c>
      <c r="BK158" s="260">
        <f>SUM(BK159:BK168)</f>
        <v>0</v>
      </c>
    </row>
    <row r="159" s="2" customFormat="1" ht="24.15" customHeight="1">
      <c r="A159" s="41"/>
      <c r="B159" s="42"/>
      <c r="C159" s="263" t="s">
        <v>162</v>
      </c>
      <c r="D159" s="263" t="s">
        <v>159</v>
      </c>
      <c r="E159" s="264" t="s">
        <v>355</v>
      </c>
      <c r="F159" s="265" t="s">
        <v>356</v>
      </c>
      <c r="G159" s="266" t="s">
        <v>110</v>
      </c>
      <c r="H159" s="267">
        <v>19.149999999999999</v>
      </c>
      <c r="I159" s="268"/>
      <c r="J159" s="269">
        <f>ROUND(I159*H159,2)</f>
        <v>0</v>
      </c>
      <c r="K159" s="270"/>
      <c r="L159" s="44"/>
      <c r="M159" s="271" t="s">
        <v>1</v>
      </c>
      <c r="N159" s="272" t="s">
        <v>45</v>
      </c>
      <c r="O159" s="100"/>
      <c r="P159" s="273">
        <f>O159*H159</f>
        <v>0</v>
      </c>
      <c r="Q159" s="273">
        <v>0.46166000000000001</v>
      </c>
      <c r="R159" s="273">
        <f>Q159*H159</f>
        <v>8.8407889999999991</v>
      </c>
      <c r="S159" s="273">
        <v>0</v>
      </c>
      <c r="T159" s="274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75" t="s">
        <v>162</v>
      </c>
      <c r="AT159" s="275" t="s">
        <v>159</v>
      </c>
      <c r="AU159" s="275" t="s">
        <v>92</v>
      </c>
      <c r="AY159" s="18" t="s">
        <v>156</v>
      </c>
      <c r="BE159" s="160">
        <f>IF(N159="základná",J159,0)</f>
        <v>0</v>
      </c>
      <c r="BF159" s="160">
        <f>IF(N159="znížená",J159,0)</f>
        <v>0</v>
      </c>
      <c r="BG159" s="160">
        <f>IF(N159="zákl. prenesená",J159,0)</f>
        <v>0</v>
      </c>
      <c r="BH159" s="160">
        <f>IF(N159="zníž. prenesená",J159,0)</f>
        <v>0</v>
      </c>
      <c r="BI159" s="160">
        <f>IF(N159="nulová",J159,0)</f>
        <v>0</v>
      </c>
      <c r="BJ159" s="18" t="s">
        <v>92</v>
      </c>
      <c r="BK159" s="160">
        <f>ROUND(I159*H159,2)</f>
        <v>0</v>
      </c>
      <c r="BL159" s="18" t="s">
        <v>162</v>
      </c>
      <c r="BM159" s="275" t="s">
        <v>357</v>
      </c>
    </row>
    <row r="160" s="13" customFormat="1">
      <c r="A160" s="13"/>
      <c r="B160" s="276"/>
      <c r="C160" s="277"/>
      <c r="D160" s="278" t="s">
        <v>164</v>
      </c>
      <c r="E160" s="279" t="s">
        <v>1</v>
      </c>
      <c r="F160" s="280" t="s">
        <v>324</v>
      </c>
      <c r="G160" s="277"/>
      <c r="H160" s="281">
        <v>19.149999999999999</v>
      </c>
      <c r="I160" s="282"/>
      <c r="J160" s="277"/>
      <c r="K160" s="277"/>
      <c r="L160" s="283"/>
      <c r="M160" s="284"/>
      <c r="N160" s="285"/>
      <c r="O160" s="285"/>
      <c r="P160" s="285"/>
      <c r="Q160" s="285"/>
      <c r="R160" s="285"/>
      <c r="S160" s="285"/>
      <c r="T160" s="28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87" t="s">
        <v>164</v>
      </c>
      <c r="AU160" s="287" t="s">
        <v>92</v>
      </c>
      <c r="AV160" s="13" t="s">
        <v>92</v>
      </c>
      <c r="AW160" s="13" t="s">
        <v>33</v>
      </c>
      <c r="AX160" s="13" t="s">
        <v>86</v>
      </c>
      <c r="AY160" s="287" t="s">
        <v>156</v>
      </c>
    </row>
    <row r="161" s="2" customFormat="1" ht="37.8" customHeight="1">
      <c r="A161" s="41"/>
      <c r="B161" s="42"/>
      <c r="C161" s="263" t="s">
        <v>175</v>
      </c>
      <c r="D161" s="263" t="s">
        <v>159</v>
      </c>
      <c r="E161" s="264" t="s">
        <v>358</v>
      </c>
      <c r="F161" s="265" t="s">
        <v>359</v>
      </c>
      <c r="G161" s="266" t="s">
        <v>110</v>
      </c>
      <c r="H161" s="267">
        <v>5.2999999999999998</v>
      </c>
      <c r="I161" s="268"/>
      <c r="J161" s="269">
        <f>ROUND(I161*H161,2)</f>
        <v>0</v>
      </c>
      <c r="K161" s="270"/>
      <c r="L161" s="44"/>
      <c r="M161" s="271" t="s">
        <v>1</v>
      </c>
      <c r="N161" s="272" t="s">
        <v>45</v>
      </c>
      <c r="O161" s="100"/>
      <c r="P161" s="273">
        <f>O161*H161</f>
        <v>0</v>
      </c>
      <c r="Q161" s="273">
        <v>0.22763</v>
      </c>
      <c r="R161" s="273">
        <f>Q161*H161</f>
        <v>1.206439</v>
      </c>
      <c r="S161" s="273">
        <v>0</v>
      </c>
      <c r="T161" s="274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75" t="s">
        <v>162</v>
      </c>
      <c r="AT161" s="275" t="s">
        <v>159</v>
      </c>
      <c r="AU161" s="275" t="s">
        <v>92</v>
      </c>
      <c r="AY161" s="18" t="s">
        <v>156</v>
      </c>
      <c r="BE161" s="160">
        <f>IF(N161="základná",J161,0)</f>
        <v>0</v>
      </c>
      <c r="BF161" s="160">
        <f>IF(N161="znížená",J161,0)</f>
        <v>0</v>
      </c>
      <c r="BG161" s="160">
        <f>IF(N161="zákl. prenesená",J161,0)</f>
        <v>0</v>
      </c>
      <c r="BH161" s="160">
        <f>IF(N161="zníž. prenesená",J161,0)</f>
        <v>0</v>
      </c>
      <c r="BI161" s="160">
        <f>IF(N161="nulová",J161,0)</f>
        <v>0</v>
      </c>
      <c r="BJ161" s="18" t="s">
        <v>92</v>
      </c>
      <c r="BK161" s="160">
        <f>ROUND(I161*H161,2)</f>
        <v>0</v>
      </c>
      <c r="BL161" s="18" t="s">
        <v>162</v>
      </c>
      <c r="BM161" s="275" t="s">
        <v>360</v>
      </c>
    </row>
    <row r="162" s="13" customFormat="1">
      <c r="A162" s="13"/>
      <c r="B162" s="276"/>
      <c r="C162" s="277"/>
      <c r="D162" s="278" t="s">
        <v>164</v>
      </c>
      <c r="E162" s="279" t="s">
        <v>1</v>
      </c>
      <c r="F162" s="280" t="s">
        <v>322</v>
      </c>
      <c r="G162" s="277"/>
      <c r="H162" s="281">
        <v>5.2999999999999998</v>
      </c>
      <c r="I162" s="282"/>
      <c r="J162" s="277"/>
      <c r="K162" s="277"/>
      <c r="L162" s="283"/>
      <c r="M162" s="284"/>
      <c r="N162" s="285"/>
      <c r="O162" s="285"/>
      <c r="P162" s="285"/>
      <c r="Q162" s="285"/>
      <c r="R162" s="285"/>
      <c r="S162" s="285"/>
      <c r="T162" s="28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87" t="s">
        <v>164</v>
      </c>
      <c r="AU162" s="287" t="s">
        <v>92</v>
      </c>
      <c r="AV162" s="13" t="s">
        <v>92</v>
      </c>
      <c r="AW162" s="13" t="s">
        <v>33</v>
      </c>
      <c r="AX162" s="13" t="s">
        <v>86</v>
      </c>
      <c r="AY162" s="287" t="s">
        <v>156</v>
      </c>
    </row>
    <row r="163" s="2" customFormat="1" ht="37.8" customHeight="1">
      <c r="A163" s="41"/>
      <c r="B163" s="42"/>
      <c r="C163" s="263" t="s">
        <v>157</v>
      </c>
      <c r="D163" s="263" t="s">
        <v>159</v>
      </c>
      <c r="E163" s="264" t="s">
        <v>361</v>
      </c>
      <c r="F163" s="265" t="s">
        <v>362</v>
      </c>
      <c r="G163" s="266" t="s">
        <v>110</v>
      </c>
      <c r="H163" s="267">
        <v>5.2999999999999998</v>
      </c>
      <c r="I163" s="268"/>
      <c r="J163" s="269">
        <f>ROUND(I163*H163,2)</f>
        <v>0</v>
      </c>
      <c r="K163" s="270"/>
      <c r="L163" s="44"/>
      <c r="M163" s="271" t="s">
        <v>1</v>
      </c>
      <c r="N163" s="272" t="s">
        <v>45</v>
      </c>
      <c r="O163" s="100"/>
      <c r="P163" s="273">
        <f>O163*H163</f>
        <v>0</v>
      </c>
      <c r="Q163" s="273">
        <v>0.12966</v>
      </c>
      <c r="R163" s="273">
        <f>Q163*H163</f>
        <v>0.68719799999999998</v>
      </c>
      <c r="S163" s="273">
        <v>0</v>
      </c>
      <c r="T163" s="274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75" t="s">
        <v>162</v>
      </c>
      <c r="AT163" s="275" t="s">
        <v>159</v>
      </c>
      <c r="AU163" s="275" t="s">
        <v>92</v>
      </c>
      <c r="AY163" s="18" t="s">
        <v>156</v>
      </c>
      <c r="BE163" s="160">
        <f>IF(N163="základná",J163,0)</f>
        <v>0</v>
      </c>
      <c r="BF163" s="160">
        <f>IF(N163="znížená",J163,0)</f>
        <v>0</v>
      </c>
      <c r="BG163" s="160">
        <f>IF(N163="zákl. prenesená",J163,0)</f>
        <v>0</v>
      </c>
      <c r="BH163" s="160">
        <f>IF(N163="zníž. prenesená",J163,0)</f>
        <v>0</v>
      </c>
      <c r="BI163" s="160">
        <f>IF(N163="nulová",J163,0)</f>
        <v>0</v>
      </c>
      <c r="BJ163" s="18" t="s">
        <v>92</v>
      </c>
      <c r="BK163" s="160">
        <f>ROUND(I163*H163,2)</f>
        <v>0</v>
      </c>
      <c r="BL163" s="18" t="s">
        <v>162</v>
      </c>
      <c r="BM163" s="275" t="s">
        <v>363</v>
      </c>
    </row>
    <row r="164" s="2" customFormat="1">
      <c r="A164" s="41"/>
      <c r="B164" s="42"/>
      <c r="C164" s="43"/>
      <c r="D164" s="278" t="s">
        <v>235</v>
      </c>
      <c r="E164" s="43"/>
      <c r="F164" s="299" t="s">
        <v>364</v>
      </c>
      <c r="G164" s="43"/>
      <c r="H164" s="43"/>
      <c r="I164" s="233"/>
      <c r="J164" s="43"/>
      <c r="K164" s="43"/>
      <c r="L164" s="44"/>
      <c r="M164" s="300"/>
      <c r="N164" s="301"/>
      <c r="O164" s="100"/>
      <c r="P164" s="100"/>
      <c r="Q164" s="100"/>
      <c r="R164" s="100"/>
      <c r="S164" s="100"/>
      <c r="T164" s="10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18" t="s">
        <v>235</v>
      </c>
      <c r="AU164" s="18" t="s">
        <v>92</v>
      </c>
    </row>
    <row r="165" s="13" customFormat="1">
      <c r="A165" s="13"/>
      <c r="B165" s="276"/>
      <c r="C165" s="277"/>
      <c r="D165" s="278" t="s">
        <v>164</v>
      </c>
      <c r="E165" s="279" t="s">
        <v>1</v>
      </c>
      <c r="F165" s="280" t="s">
        <v>322</v>
      </c>
      <c r="G165" s="277"/>
      <c r="H165" s="281">
        <v>5.2999999999999998</v>
      </c>
      <c r="I165" s="282"/>
      <c r="J165" s="277"/>
      <c r="K165" s="277"/>
      <c r="L165" s="283"/>
      <c r="M165" s="284"/>
      <c r="N165" s="285"/>
      <c r="O165" s="285"/>
      <c r="P165" s="285"/>
      <c r="Q165" s="285"/>
      <c r="R165" s="285"/>
      <c r="S165" s="285"/>
      <c r="T165" s="28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87" t="s">
        <v>164</v>
      </c>
      <c r="AU165" s="287" t="s">
        <v>92</v>
      </c>
      <c r="AV165" s="13" t="s">
        <v>92</v>
      </c>
      <c r="AW165" s="13" t="s">
        <v>33</v>
      </c>
      <c r="AX165" s="13" t="s">
        <v>86</v>
      </c>
      <c r="AY165" s="287" t="s">
        <v>156</v>
      </c>
    </row>
    <row r="166" s="2" customFormat="1" ht="37.8" customHeight="1">
      <c r="A166" s="41"/>
      <c r="B166" s="42"/>
      <c r="C166" s="263" t="s">
        <v>182</v>
      </c>
      <c r="D166" s="263" t="s">
        <v>159</v>
      </c>
      <c r="E166" s="264" t="s">
        <v>365</v>
      </c>
      <c r="F166" s="265" t="s">
        <v>366</v>
      </c>
      <c r="G166" s="266" t="s">
        <v>110</v>
      </c>
      <c r="H166" s="267">
        <v>19.149999999999999</v>
      </c>
      <c r="I166" s="268"/>
      <c r="J166" s="269">
        <f>ROUND(I166*H166,2)</f>
        <v>0</v>
      </c>
      <c r="K166" s="270"/>
      <c r="L166" s="44"/>
      <c r="M166" s="271" t="s">
        <v>1</v>
      </c>
      <c r="N166" s="272" t="s">
        <v>45</v>
      </c>
      <c r="O166" s="100"/>
      <c r="P166" s="273">
        <f>O166*H166</f>
        <v>0</v>
      </c>
      <c r="Q166" s="273">
        <v>0.092499999999999999</v>
      </c>
      <c r="R166" s="273">
        <f>Q166*H166</f>
        <v>1.7713749999999999</v>
      </c>
      <c r="S166" s="273">
        <v>0</v>
      </c>
      <c r="T166" s="274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75" t="s">
        <v>162</v>
      </c>
      <c r="AT166" s="275" t="s">
        <v>159</v>
      </c>
      <c r="AU166" s="275" t="s">
        <v>92</v>
      </c>
      <c r="AY166" s="18" t="s">
        <v>156</v>
      </c>
      <c r="BE166" s="160">
        <f>IF(N166="základná",J166,0)</f>
        <v>0</v>
      </c>
      <c r="BF166" s="160">
        <f>IF(N166="znížená",J166,0)</f>
        <v>0</v>
      </c>
      <c r="BG166" s="160">
        <f>IF(N166="zákl. prenesená",J166,0)</f>
        <v>0</v>
      </c>
      <c r="BH166" s="160">
        <f>IF(N166="zníž. prenesená",J166,0)</f>
        <v>0</v>
      </c>
      <c r="BI166" s="160">
        <f>IF(N166="nulová",J166,0)</f>
        <v>0</v>
      </c>
      <c r="BJ166" s="18" t="s">
        <v>92</v>
      </c>
      <c r="BK166" s="160">
        <f>ROUND(I166*H166,2)</f>
        <v>0</v>
      </c>
      <c r="BL166" s="18" t="s">
        <v>162</v>
      </c>
      <c r="BM166" s="275" t="s">
        <v>367</v>
      </c>
    </row>
    <row r="167" s="2" customFormat="1">
      <c r="A167" s="41"/>
      <c r="B167" s="42"/>
      <c r="C167" s="43"/>
      <c r="D167" s="278" t="s">
        <v>235</v>
      </c>
      <c r="E167" s="43"/>
      <c r="F167" s="299" t="s">
        <v>368</v>
      </c>
      <c r="G167" s="43"/>
      <c r="H167" s="43"/>
      <c r="I167" s="233"/>
      <c r="J167" s="43"/>
      <c r="K167" s="43"/>
      <c r="L167" s="44"/>
      <c r="M167" s="300"/>
      <c r="N167" s="301"/>
      <c r="O167" s="100"/>
      <c r="P167" s="100"/>
      <c r="Q167" s="100"/>
      <c r="R167" s="100"/>
      <c r="S167" s="100"/>
      <c r="T167" s="10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18" t="s">
        <v>235</v>
      </c>
      <c r="AU167" s="18" t="s">
        <v>92</v>
      </c>
    </row>
    <row r="168" s="13" customFormat="1">
      <c r="A168" s="13"/>
      <c r="B168" s="276"/>
      <c r="C168" s="277"/>
      <c r="D168" s="278" t="s">
        <v>164</v>
      </c>
      <c r="E168" s="279" t="s">
        <v>1</v>
      </c>
      <c r="F168" s="280" t="s">
        <v>324</v>
      </c>
      <c r="G168" s="277"/>
      <c r="H168" s="281">
        <v>19.149999999999999</v>
      </c>
      <c r="I168" s="282"/>
      <c r="J168" s="277"/>
      <c r="K168" s="277"/>
      <c r="L168" s="283"/>
      <c r="M168" s="284"/>
      <c r="N168" s="285"/>
      <c r="O168" s="285"/>
      <c r="P168" s="285"/>
      <c r="Q168" s="285"/>
      <c r="R168" s="285"/>
      <c r="S168" s="285"/>
      <c r="T168" s="28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87" t="s">
        <v>164</v>
      </c>
      <c r="AU168" s="287" t="s">
        <v>92</v>
      </c>
      <c r="AV168" s="13" t="s">
        <v>92</v>
      </c>
      <c r="AW168" s="13" t="s">
        <v>33</v>
      </c>
      <c r="AX168" s="13" t="s">
        <v>86</v>
      </c>
      <c r="AY168" s="287" t="s">
        <v>156</v>
      </c>
    </row>
    <row r="169" s="12" customFormat="1" ht="22.8" customHeight="1">
      <c r="A169" s="12"/>
      <c r="B169" s="248"/>
      <c r="C169" s="249"/>
      <c r="D169" s="250" t="s">
        <v>78</v>
      </c>
      <c r="E169" s="261" t="s">
        <v>157</v>
      </c>
      <c r="F169" s="261" t="s">
        <v>158</v>
      </c>
      <c r="G169" s="249"/>
      <c r="H169" s="249"/>
      <c r="I169" s="252"/>
      <c r="J169" s="262">
        <f>BK169</f>
        <v>0</v>
      </c>
      <c r="K169" s="249"/>
      <c r="L169" s="253"/>
      <c r="M169" s="254"/>
      <c r="N169" s="255"/>
      <c r="O169" s="255"/>
      <c r="P169" s="256">
        <f>SUM(P170:P181)</f>
        <v>0</v>
      </c>
      <c r="Q169" s="255"/>
      <c r="R169" s="256">
        <f>SUM(R170:R181)</f>
        <v>33.080809520000003</v>
      </c>
      <c r="S169" s="255"/>
      <c r="T169" s="257">
        <f>SUM(T170:T181)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58" t="s">
        <v>86</v>
      </c>
      <c r="AT169" s="259" t="s">
        <v>78</v>
      </c>
      <c r="AU169" s="259" t="s">
        <v>86</v>
      </c>
      <c r="AY169" s="258" t="s">
        <v>156</v>
      </c>
      <c r="BK169" s="260">
        <f>SUM(BK170:BK181)</f>
        <v>0</v>
      </c>
    </row>
    <row r="170" s="2" customFormat="1" ht="21.75" customHeight="1">
      <c r="A170" s="41"/>
      <c r="B170" s="42"/>
      <c r="C170" s="263" t="s">
        <v>188</v>
      </c>
      <c r="D170" s="263" t="s">
        <v>159</v>
      </c>
      <c r="E170" s="264" t="s">
        <v>369</v>
      </c>
      <c r="F170" s="265" t="s">
        <v>370</v>
      </c>
      <c r="G170" s="266" t="s">
        <v>110</v>
      </c>
      <c r="H170" s="267">
        <v>15</v>
      </c>
      <c r="I170" s="268"/>
      <c r="J170" s="269">
        <f>ROUND(I170*H170,2)</f>
        <v>0</v>
      </c>
      <c r="K170" s="270"/>
      <c r="L170" s="44"/>
      <c r="M170" s="271" t="s">
        <v>1</v>
      </c>
      <c r="N170" s="272" t="s">
        <v>45</v>
      </c>
      <c r="O170" s="100"/>
      <c r="P170" s="273">
        <f>O170*H170</f>
        <v>0</v>
      </c>
      <c r="Q170" s="273">
        <v>0.00021000000000000001</v>
      </c>
      <c r="R170" s="273">
        <f>Q170*H170</f>
        <v>0.00315</v>
      </c>
      <c r="S170" s="273">
        <v>0</v>
      </c>
      <c r="T170" s="274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75" t="s">
        <v>162</v>
      </c>
      <c r="AT170" s="275" t="s">
        <v>159</v>
      </c>
      <c r="AU170" s="275" t="s">
        <v>92</v>
      </c>
      <c r="AY170" s="18" t="s">
        <v>156</v>
      </c>
      <c r="BE170" s="160">
        <f>IF(N170="základná",J170,0)</f>
        <v>0</v>
      </c>
      <c r="BF170" s="160">
        <f>IF(N170="znížená",J170,0)</f>
        <v>0</v>
      </c>
      <c r="BG170" s="160">
        <f>IF(N170="zákl. prenesená",J170,0)</f>
        <v>0</v>
      </c>
      <c r="BH170" s="160">
        <f>IF(N170="zníž. prenesená",J170,0)</f>
        <v>0</v>
      </c>
      <c r="BI170" s="160">
        <f>IF(N170="nulová",J170,0)</f>
        <v>0</v>
      </c>
      <c r="BJ170" s="18" t="s">
        <v>92</v>
      </c>
      <c r="BK170" s="160">
        <f>ROUND(I170*H170,2)</f>
        <v>0</v>
      </c>
      <c r="BL170" s="18" t="s">
        <v>162</v>
      </c>
      <c r="BM170" s="275" t="s">
        <v>371</v>
      </c>
    </row>
    <row r="171" s="2" customFormat="1">
      <c r="A171" s="41"/>
      <c r="B171" s="42"/>
      <c r="C171" s="43"/>
      <c r="D171" s="278" t="s">
        <v>235</v>
      </c>
      <c r="E171" s="43"/>
      <c r="F171" s="299" t="s">
        <v>372</v>
      </c>
      <c r="G171" s="43"/>
      <c r="H171" s="43"/>
      <c r="I171" s="233"/>
      <c r="J171" s="43"/>
      <c r="K171" s="43"/>
      <c r="L171" s="44"/>
      <c r="M171" s="300"/>
      <c r="N171" s="301"/>
      <c r="O171" s="100"/>
      <c r="P171" s="100"/>
      <c r="Q171" s="100"/>
      <c r="R171" s="100"/>
      <c r="S171" s="100"/>
      <c r="T171" s="10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18" t="s">
        <v>235</v>
      </c>
      <c r="AU171" s="18" t="s">
        <v>92</v>
      </c>
    </row>
    <row r="172" s="13" customFormat="1">
      <c r="A172" s="13"/>
      <c r="B172" s="276"/>
      <c r="C172" s="277"/>
      <c r="D172" s="278" t="s">
        <v>164</v>
      </c>
      <c r="E172" s="279" t="s">
        <v>1</v>
      </c>
      <c r="F172" s="280" t="s">
        <v>219</v>
      </c>
      <c r="G172" s="277"/>
      <c r="H172" s="281">
        <v>15</v>
      </c>
      <c r="I172" s="282"/>
      <c r="J172" s="277"/>
      <c r="K172" s="277"/>
      <c r="L172" s="283"/>
      <c r="M172" s="284"/>
      <c r="N172" s="285"/>
      <c r="O172" s="285"/>
      <c r="P172" s="285"/>
      <c r="Q172" s="285"/>
      <c r="R172" s="285"/>
      <c r="S172" s="285"/>
      <c r="T172" s="28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87" t="s">
        <v>164</v>
      </c>
      <c r="AU172" s="287" t="s">
        <v>92</v>
      </c>
      <c r="AV172" s="13" t="s">
        <v>92</v>
      </c>
      <c r="AW172" s="13" t="s">
        <v>33</v>
      </c>
      <c r="AX172" s="13" t="s">
        <v>86</v>
      </c>
      <c r="AY172" s="287" t="s">
        <v>156</v>
      </c>
    </row>
    <row r="173" s="2" customFormat="1" ht="24.15" customHeight="1">
      <c r="A173" s="41"/>
      <c r="B173" s="42"/>
      <c r="C173" s="263" t="s">
        <v>192</v>
      </c>
      <c r="D173" s="263" t="s">
        <v>159</v>
      </c>
      <c r="E173" s="264" t="s">
        <v>373</v>
      </c>
      <c r="F173" s="265" t="s">
        <v>374</v>
      </c>
      <c r="G173" s="266" t="s">
        <v>375</v>
      </c>
      <c r="H173" s="267">
        <v>12.544000000000001</v>
      </c>
      <c r="I173" s="268"/>
      <c r="J173" s="269">
        <f>ROUND(I173*H173,2)</f>
        <v>0</v>
      </c>
      <c r="K173" s="270"/>
      <c r="L173" s="44"/>
      <c r="M173" s="271" t="s">
        <v>1</v>
      </c>
      <c r="N173" s="272" t="s">
        <v>45</v>
      </c>
      <c r="O173" s="100"/>
      <c r="P173" s="273">
        <f>O173*H173</f>
        <v>0</v>
      </c>
      <c r="Q173" s="273">
        <v>2.4157199999999999</v>
      </c>
      <c r="R173" s="273">
        <f>Q173*H173</f>
        <v>30.302791679999999</v>
      </c>
      <c r="S173" s="273">
        <v>0</v>
      </c>
      <c r="T173" s="274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75" t="s">
        <v>162</v>
      </c>
      <c r="AT173" s="275" t="s">
        <v>159</v>
      </c>
      <c r="AU173" s="275" t="s">
        <v>92</v>
      </c>
      <c r="AY173" s="18" t="s">
        <v>156</v>
      </c>
      <c r="BE173" s="160">
        <f>IF(N173="základná",J173,0)</f>
        <v>0</v>
      </c>
      <c r="BF173" s="160">
        <f>IF(N173="znížená",J173,0)</f>
        <v>0</v>
      </c>
      <c r="BG173" s="160">
        <f>IF(N173="zákl. prenesená",J173,0)</f>
        <v>0</v>
      </c>
      <c r="BH173" s="160">
        <f>IF(N173="zníž. prenesená",J173,0)</f>
        <v>0</v>
      </c>
      <c r="BI173" s="160">
        <f>IF(N173="nulová",J173,0)</f>
        <v>0</v>
      </c>
      <c r="BJ173" s="18" t="s">
        <v>92</v>
      </c>
      <c r="BK173" s="160">
        <f>ROUND(I173*H173,2)</f>
        <v>0</v>
      </c>
      <c r="BL173" s="18" t="s">
        <v>162</v>
      </c>
      <c r="BM173" s="275" t="s">
        <v>376</v>
      </c>
    </row>
    <row r="174" s="13" customFormat="1">
      <c r="A174" s="13"/>
      <c r="B174" s="276"/>
      <c r="C174" s="277"/>
      <c r="D174" s="278" t="s">
        <v>164</v>
      </c>
      <c r="E174" s="279" t="s">
        <v>1</v>
      </c>
      <c r="F174" s="280" t="s">
        <v>377</v>
      </c>
      <c r="G174" s="277"/>
      <c r="H174" s="281">
        <v>12.544000000000001</v>
      </c>
      <c r="I174" s="282"/>
      <c r="J174" s="277"/>
      <c r="K174" s="277"/>
      <c r="L174" s="283"/>
      <c r="M174" s="284"/>
      <c r="N174" s="285"/>
      <c r="O174" s="285"/>
      <c r="P174" s="285"/>
      <c r="Q174" s="285"/>
      <c r="R174" s="285"/>
      <c r="S174" s="285"/>
      <c r="T174" s="28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87" t="s">
        <v>164</v>
      </c>
      <c r="AU174" s="287" t="s">
        <v>92</v>
      </c>
      <c r="AV174" s="13" t="s">
        <v>92</v>
      </c>
      <c r="AW174" s="13" t="s">
        <v>33</v>
      </c>
      <c r="AX174" s="13" t="s">
        <v>86</v>
      </c>
      <c r="AY174" s="287" t="s">
        <v>156</v>
      </c>
    </row>
    <row r="175" s="2" customFormat="1" ht="24.15" customHeight="1">
      <c r="A175" s="41"/>
      <c r="B175" s="42"/>
      <c r="C175" s="263" t="s">
        <v>197</v>
      </c>
      <c r="D175" s="263" t="s">
        <v>159</v>
      </c>
      <c r="E175" s="264" t="s">
        <v>378</v>
      </c>
      <c r="F175" s="265" t="s">
        <v>379</v>
      </c>
      <c r="G175" s="266" t="s">
        <v>110</v>
      </c>
      <c r="H175" s="267">
        <v>378.62099999999998</v>
      </c>
      <c r="I175" s="268"/>
      <c r="J175" s="269">
        <f>ROUND(I175*H175,2)</f>
        <v>0</v>
      </c>
      <c r="K175" s="270"/>
      <c r="L175" s="44"/>
      <c r="M175" s="271" t="s">
        <v>1</v>
      </c>
      <c r="N175" s="272" t="s">
        <v>45</v>
      </c>
      <c r="O175" s="100"/>
      <c r="P175" s="273">
        <f>O175*H175</f>
        <v>0</v>
      </c>
      <c r="Q175" s="273">
        <v>0</v>
      </c>
      <c r="R175" s="273">
        <f>Q175*H175</f>
        <v>0</v>
      </c>
      <c r="S175" s="273">
        <v>0</v>
      </c>
      <c r="T175" s="274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75" t="s">
        <v>162</v>
      </c>
      <c r="AT175" s="275" t="s">
        <v>159</v>
      </c>
      <c r="AU175" s="275" t="s">
        <v>92</v>
      </c>
      <c r="AY175" s="18" t="s">
        <v>156</v>
      </c>
      <c r="BE175" s="160">
        <f>IF(N175="základná",J175,0)</f>
        <v>0</v>
      </c>
      <c r="BF175" s="160">
        <f>IF(N175="znížená",J175,0)</f>
        <v>0</v>
      </c>
      <c r="BG175" s="160">
        <f>IF(N175="zákl. prenesená",J175,0)</f>
        <v>0</v>
      </c>
      <c r="BH175" s="160">
        <f>IF(N175="zníž. prenesená",J175,0)</f>
        <v>0</v>
      </c>
      <c r="BI175" s="160">
        <f>IF(N175="nulová",J175,0)</f>
        <v>0</v>
      </c>
      <c r="BJ175" s="18" t="s">
        <v>92</v>
      </c>
      <c r="BK175" s="160">
        <f>ROUND(I175*H175,2)</f>
        <v>0</v>
      </c>
      <c r="BL175" s="18" t="s">
        <v>162</v>
      </c>
      <c r="BM175" s="275" t="s">
        <v>380</v>
      </c>
    </row>
    <row r="176" s="13" customFormat="1">
      <c r="A176" s="13"/>
      <c r="B176" s="276"/>
      <c r="C176" s="277"/>
      <c r="D176" s="278" t="s">
        <v>164</v>
      </c>
      <c r="E176" s="279" t="s">
        <v>1</v>
      </c>
      <c r="F176" s="280" t="s">
        <v>381</v>
      </c>
      <c r="G176" s="277"/>
      <c r="H176" s="281">
        <v>345.32600000000002</v>
      </c>
      <c r="I176" s="282"/>
      <c r="J176" s="277"/>
      <c r="K176" s="277"/>
      <c r="L176" s="283"/>
      <c r="M176" s="284"/>
      <c r="N176" s="285"/>
      <c r="O176" s="285"/>
      <c r="P176" s="285"/>
      <c r="Q176" s="285"/>
      <c r="R176" s="285"/>
      <c r="S176" s="285"/>
      <c r="T176" s="28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87" t="s">
        <v>164</v>
      </c>
      <c r="AU176" s="287" t="s">
        <v>92</v>
      </c>
      <c r="AV176" s="13" t="s">
        <v>92</v>
      </c>
      <c r="AW176" s="13" t="s">
        <v>33</v>
      </c>
      <c r="AX176" s="13" t="s">
        <v>79</v>
      </c>
      <c r="AY176" s="287" t="s">
        <v>156</v>
      </c>
    </row>
    <row r="177" s="13" customFormat="1">
      <c r="A177" s="13"/>
      <c r="B177" s="276"/>
      <c r="C177" s="277"/>
      <c r="D177" s="278" t="s">
        <v>164</v>
      </c>
      <c r="E177" s="279" t="s">
        <v>1</v>
      </c>
      <c r="F177" s="280" t="s">
        <v>332</v>
      </c>
      <c r="G177" s="277"/>
      <c r="H177" s="281">
        <v>33.295000000000002</v>
      </c>
      <c r="I177" s="282"/>
      <c r="J177" s="277"/>
      <c r="K177" s="277"/>
      <c r="L177" s="283"/>
      <c r="M177" s="284"/>
      <c r="N177" s="285"/>
      <c r="O177" s="285"/>
      <c r="P177" s="285"/>
      <c r="Q177" s="285"/>
      <c r="R177" s="285"/>
      <c r="S177" s="285"/>
      <c r="T177" s="28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87" t="s">
        <v>164</v>
      </c>
      <c r="AU177" s="287" t="s">
        <v>92</v>
      </c>
      <c r="AV177" s="13" t="s">
        <v>92</v>
      </c>
      <c r="AW177" s="13" t="s">
        <v>33</v>
      </c>
      <c r="AX177" s="13" t="s">
        <v>79</v>
      </c>
      <c r="AY177" s="287" t="s">
        <v>156</v>
      </c>
    </row>
    <row r="178" s="14" customFormat="1">
      <c r="A178" s="14"/>
      <c r="B178" s="288"/>
      <c r="C178" s="289"/>
      <c r="D178" s="278" t="s">
        <v>164</v>
      </c>
      <c r="E178" s="290" t="s">
        <v>1</v>
      </c>
      <c r="F178" s="291" t="s">
        <v>230</v>
      </c>
      <c r="G178" s="289"/>
      <c r="H178" s="292">
        <v>378.62099999999998</v>
      </c>
      <c r="I178" s="293"/>
      <c r="J178" s="289"/>
      <c r="K178" s="289"/>
      <c r="L178" s="294"/>
      <c r="M178" s="295"/>
      <c r="N178" s="296"/>
      <c r="O178" s="296"/>
      <c r="P178" s="296"/>
      <c r="Q178" s="296"/>
      <c r="R178" s="296"/>
      <c r="S178" s="296"/>
      <c r="T178" s="29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98" t="s">
        <v>164</v>
      </c>
      <c r="AU178" s="298" t="s">
        <v>92</v>
      </c>
      <c r="AV178" s="14" t="s">
        <v>162</v>
      </c>
      <c r="AW178" s="14" t="s">
        <v>33</v>
      </c>
      <c r="AX178" s="14" t="s">
        <v>86</v>
      </c>
      <c r="AY178" s="298" t="s">
        <v>156</v>
      </c>
    </row>
    <row r="179" s="2" customFormat="1" ht="24.15" customHeight="1">
      <c r="A179" s="41"/>
      <c r="B179" s="42"/>
      <c r="C179" s="302" t="s">
        <v>201</v>
      </c>
      <c r="D179" s="302" t="s">
        <v>303</v>
      </c>
      <c r="E179" s="303" t="s">
        <v>382</v>
      </c>
      <c r="F179" s="304" t="s">
        <v>383</v>
      </c>
      <c r="G179" s="305" t="s">
        <v>384</v>
      </c>
      <c r="H179" s="306">
        <v>77.995999999999995</v>
      </c>
      <c r="I179" s="307"/>
      <c r="J179" s="308">
        <f>ROUND(I179*H179,2)</f>
        <v>0</v>
      </c>
      <c r="K179" s="309"/>
      <c r="L179" s="310"/>
      <c r="M179" s="311" t="s">
        <v>1</v>
      </c>
      <c r="N179" s="312" t="s">
        <v>45</v>
      </c>
      <c r="O179" s="100"/>
      <c r="P179" s="273">
        <f>O179*H179</f>
        <v>0</v>
      </c>
      <c r="Q179" s="273">
        <v>0.001</v>
      </c>
      <c r="R179" s="273">
        <f>Q179*H179</f>
        <v>0.077995999999999996</v>
      </c>
      <c r="S179" s="273">
        <v>0</v>
      </c>
      <c r="T179" s="274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75" t="s">
        <v>188</v>
      </c>
      <c r="AT179" s="275" t="s">
        <v>303</v>
      </c>
      <c r="AU179" s="275" t="s">
        <v>92</v>
      </c>
      <c r="AY179" s="18" t="s">
        <v>156</v>
      </c>
      <c r="BE179" s="160">
        <f>IF(N179="základná",J179,0)</f>
        <v>0</v>
      </c>
      <c r="BF179" s="160">
        <f>IF(N179="znížená",J179,0)</f>
        <v>0</v>
      </c>
      <c r="BG179" s="160">
        <f>IF(N179="zákl. prenesená",J179,0)</f>
        <v>0</v>
      </c>
      <c r="BH179" s="160">
        <f>IF(N179="zníž. prenesená",J179,0)</f>
        <v>0</v>
      </c>
      <c r="BI179" s="160">
        <f>IF(N179="nulová",J179,0)</f>
        <v>0</v>
      </c>
      <c r="BJ179" s="18" t="s">
        <v>92</v>
      </c>
      <c r="BK179" s="160">
        <f>ROUND(I179*H179,2)</f>
        <v>0</v>
      </c>
      <c r="BL179" s="18" t="s">
        <v>162</v>
      </c>
      <c r="BM179" s="275" t="s">
        <v>385</v>
      </c>
    </row>
    <row r="180" s="2" customFormat="1" ht="24.15" customHeight="1">
      <c r="A180" s="41"/>
      <c r="B180" s="42"/>
      <c r="C180" s="263" t="s">
        <v>206</v>
      </c>
      <c r="D180" s="263" t="s">
        <v>159</v>
      </c>
      <c r="E180" s="264" t="s">
        <v>386</v>
      </c>
      <c r="F180" s="265" t="s">
        <v>387</v>
      </c>
      <c r="G180" s="266" t="s">
        <v>110</v>
      </c>
      <c r="H180" s="267">
        <v>330.49900000000002</v>
      </c>
      <c r="I180" s="268"/>
      <c r="J180" s="269">
        <f>ROUND(I180*H180,2)</f>
        <v>0</v>
      </c>
      <c r="K180" s="270"/>
      <c r="L180" s="44"/>
      <c r="M180" s="271" t="s">
        <v>1</v>
      </c>
      <c r="N180" s="272" t="s">
        <v>45</v>
      </c>
      <c r="O180" s="100"/>
      <c r="P180" s="273">
        <f>O180*H180</f>
        <v>0</v>
      </c>
      <c r="Q180" s="273">
        <v>0.0081600000000000006</v>
      </c>
      <c r="R180" s="273">
        <f>Q180*H180</f>
        <v>2.6968718400000005</v>
      </c>
      <c r="S180" s="273">
        <v>0</v>
      </c>
      <c r="T180" s="274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75" t="s">
        <v>162</v>
      </c>
      <c r="AT180" s="275" t="s">
        <v>159</v>
      </c>
      <c r="AU180" s="275" t="s">
        <v>92</v>
      </c>
      <c r="AY180" s="18" t="s">
        <v>156</v>
      </c>
      <c r="BE180" s="160">
        <f>IF(N180="základná",J180,0)</f>
        <v>0</v>
      </c>
      <c r="BF180" s="160">
        <f>IF(N180="znížená",J180,0)</f>
        <v>0</v>
      </c>
      <c r="BG180" s="160">
        <f>IF(N180="zákl. prenesená",J180,0)</f>
        <v>0</v>
      </c>
      <c r="BH180" s="160">
        <f>IF(N180="zníž. prenesená",J180,0)</f>
        <v>0</v>
      </c>
      <c r="BI180" s="160">
        <f>IF(N180="nulová",J180,0)</f>
        <v>0</v>
      </c>
      <c r="BJ180" s="18" t="s">
        <v>92</v>
      </c>
      <c r="BK180" s="160">
        <f>ROUND(I180*H180,2)</f>
        <v>0</v>
      </c>
      <c r="BL180" s="18" t="s">
        <v>162</v>
      </c>
      <c r="BM180" s="275" t="s">
        <v>388</v>
      </c>
    </row>
    <row r="181" s="13" customFormat="1">
      <c r="A181" s="13"/>
      <c r="B181" s="276"/>
      <c r="C181" s="277"/>
      <c r="D181" s="278" t="s">
        <v>164</v>
      </c>
      <c r="E181" s="279" t="s">
        <v>1</v>
      </c>
      <c r="F181" s="280" t="s">
        <v>389</v>
      </c>
      <c r="G181" s="277"/>
      <c r="H181" s="281">
        <v>330.49900000000002</v>
      </c>
      <c r="I181" s="282"/>
      <c r="J181" s="277"/>
      <c r="K181" s="277"/>
      <c r="L181" s="283"/>
      <c r="M181" s="284"/>
      <c r="N181" s="285"/>
      <c r="O181" s="285"/>
      <c r="P181" s="285"/>
      <c r="Q181" s="285"/>
      <c r="R181" s="285"/>
      <c r="S181" s="285"/>
      <c r="T181" s="28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87" t="s">
        <v>164</v>
      </c>
      <c r="AU181" s="287" t="s">
        <v>92</v>
      </c>
      <c r="AV181" s="13" t="s">
        <v>92</v>
      </c>
      <c r="AW181" s="13" t="s">
        <v>33</v>
      </c>
      <c r="AX181" s="13" t="s">
        <v>86</v>
      </c>
      <c r="AY181" s="287" t="s">
        <v>156</v>
      </c>
    </row>
    <row r="182" s="12" customFormat="1" ht="22.8" customHeight="1">
      <c r="A182" s="12"/>
      <c r="B182" s="248"/>
      <c r="C182" s="249"/>
      <c r="D182" s="250" t="s">
        <v>78</v>
      </c>
      <c r="E182" s="261" t="s">
        <v>192</v>
      </c>
      <c r="F182" s="261" t="s">
        <v>205</v>
      </c>
      <c r="G182" s="249"/>
      <c r="H182" s="249"/>
      <c r="I182" s="252"/>
      <c r="J182" s="262">
        <f>BK182</f>
        <v>0</v>
      </c>
      <c r="K182" s="249"/>
      <c r="L182" s="253"/>
      <c r="M182" s="254"/>
      <c r="N182" s="255"/>
      <c r="O182" s="255"/>
      <c r="P182" s="256">
        <f>SUM(P183:P226)</f>
        <v>0</v>
      </c>
      <c r="Q182" s="255"/>
      <c r="R182" s="256">
        <f>SUM(R183:R226)</f>
        <v>0</v>
      </c>
      <c r="S182" s="255"/>
      <c r="T182" s="257">
        <f>SUM(T183:T226)</f>
        <v>53.006245000000007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58" t="s">
        <v>86</v>
      </c>
      <c r="AT182" s="259" t="s">
        <v>78</v>
      </c>
      <c r="AU182" s="259" t="s">
        <v>86</v>
      </c>
      <c r="AY182" s="258" t="s">
        <v>156</v>
      </c>
      <c r="BK182" s="260">
        <f>SUM(BK183:BK226)</f>
        <v>0</v>
      </c>
    </row>
    <row r="183" s="2" customFormat="1" ht="24.15" customHeight="1">
      <c r="A183" s="41"/>
      <c r="B183" s="42"/>
      <c r="C183" s="263" t="s">
        <v>211</v>
      </c>
      <c r="D183" s="263" t="s">
        <v>159</v>
      </c>
      <c r="E183" s="264" t="s">
        <v>390</v>
      </c>
      <c r="F183" s="265" t="s">
        <v>391</v>
      </c>
      <c r="G183" s="266" t="s">
        <v>185</v>
      </c>
      <c r="H183" s="267">
        <v>18.899999999999999</v>
      </c>
      <c r="I183" s="268"/>
      <c r="J183" s="269">
        <f>ROUND(I183*H183,2)</f>
        <v>0</v>
      </c>
      <c r="K183" s="270"/>
      <c r="L183" s="44"/>
      <c r="M183" s="271" t="s">
        <v>1</v>
      </c>
      <c r="N183" s="272" t="s">
        <v>45</v>
      </c>
      <c r="O183" s="100"/>
      <c r="P183" s="273">
        <f>O183*H183</f>
        <v>0</v>
      </c>
      <c r="Q183" s="273">
        <v>0</v>
      </c>
      <c r="R183" s="273">
        <f>Q183*H183</f>
        <v>0</v>
      </c>
      <c r="S183" s="273">
        <v>0</v>
      </c>
      <c r="T183" s="274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75" t="s">
        <v>162</v>
      </c>
      <c r="AT183" s="275" t="s">
        <v>159</v>
      </c>
      <c r="AU183" s="275" t="s">
        <v>92</v>
      </c>
      <c r="AY183" s="18" t="s">
        <v>156</v>
      </c>
      <c r="BE183" s="160">
        <f>IF(N183="základná",J183,0)</f>
        <v>0</v>
      </c>
      <c r="BF183" s="160">
        <f>IF(N183="znížená",J183,0)</f>
        <v>0</v>
      </c>
      <c r="BG183" s="160">
        <f>IF(N183="zákl. prenesená",J183,0)</f>
        <v>0</v>
      </c>
      <c r="BH183" s="160">
        <f>IF(N183="zníž. prenesená",J183,0)</f>
        <v>0</v>
      </c>
      <c r="BI183" s="160">
        <f>IF(N183="nulová",J183,0)</f>
        <v>0</v>
      </c>
      <c r="BJ183" s="18" t="s">
        <v>92</v>
      </c>
      <c r="BK183" s="160">
        <f>ROUND(I183*H183,2)</f>
        <v>0</v>
      </c>
      <c r="BL183" s="18" t="s">
        <v>162</v>
      </c>
      <c r="BM183" s="275" t="s">
        <v>392</v>
      </c>
    </row>
    <row r="184" s="2" customFormat="1">
      <c r="A184" s="41"/>
      <c r="B184" s="42"/>
      <c r="C184" s="43"/>
      <c r="D184" s="278" t="s">
        <v>235</v>
      </c>
      <c r="E184" s="43"/>
      <c r="F184" s="299" t="s">
        <v>349</v>
      </c>
      <c r="G184" s="43"/>
      <c r="H184" s="43"/>
      <c r="I184" s="233"/>
      <c r="J184" s="43"/>
      <c r="K184" s="43"/>
      <c r="L184" s="44"/>
      <c r="M184" s="300"/>
      <c r="N184" s="301"/>
      <c r="O184" s="100"/>
      <c r="P184" s="100"/>
      <c r="Q184" s="100"/>
      <c r="R184" s="100"/>
      <c r="S184" s="100"/>
      <c r="T184" s="10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18" t="s">
        <v>235</v>
      </c>
      <c r="AU184" s="18" t="s">
        <v>92</v>
      </c>
    </row>
    <row r="185" s="13" customFormat="1">
      <c r="A185" s="13"/>
      <c r="B185" s="276"/>
      <c r="C185" s="277"/>
      <c r="D185" s="278" t="s">
        <v>164</v>
      </c>
      <c r="E185" s="279" t="s">
        <v>1</v>
      </c>
      <c r="F185" s="280" t="s">
        <v>393</v>
      </c>
      <c r="G185" s="277"/>
      <c r="H185" s="281">
        <v>18.899999999999999</v>
      </c>
      <c r="I185" s="282"/>
      <c r="J185" s="277"/>
      <c r="K185" s="277"/>
      <c r="L185" s="283"/>
      <c r="M185" s="284"/>
      <c r="N185" s="285"/>
      <c r="O185" s="285"/>
      <c r="P185" s="285"/>
      <c r="Q185" s="285"/>
      <c r="R185" s="285"/>
      <c r="S185" s="285"/>
      <c r="T185" s="28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87" t="s">
        <v>164</v>
      </c>
      <c r="AU185" s="287" t="s">
        <v>92</v>
      </c>
      <c r="AV185" s="13" t="s">
        <v>92</v>
      </c>
      <c r="AW185" s="13" t="s">
        <v>33</v>
      </c>
      <c r="AX185" s="13" t="s">
        <v>86</v>
      </c>
      <c r="AY185" s="287" t="s">
        <v>156</v>
      </c>
    </row>
    <row r="186" s="2" customFormat="1" ht="24.15" customHeight="1">
      <c r="A186" s="41"/>
      <c r="B186" s="42"/>
      <c r="C186" s="263" t="s">
        <v>215</v>
      </c>
      <c r="D186" s="263" t="s">
        <v>159</v>
      </c>
      <c r="E186" s="264" t="s">
        <v>394</v>
      </c>
      <c r="F186" s="265" t="s">
        <v>395</v>
      </c>
      <c r="G186" s="266" t="s">
        <v>110</v>
      </c>
      <c r="H186" s="267">
        <v>378.62099999999998</v>
      </c>
      <c r="I186" s="268"/>
      <c r="J186" s="269">
        <f>ROUND(I186*H186,2)</f>
        <v>0</v>
      </c>
      <c r="K186" s="270"/>
      <c r="L186" s="44"/>
      <c r="M186" s="271" t="s">
        <v>1</v>
      </c>
      <c r="N186" s="272" t="s">
        <v>45</v>
      </c>
      <c r="O186" s="100"/>
      <c r="P186" s="273">
        <f>O186*H186</f>
        <v>0</v>
      </c>
      <c r="Q186" s="273">
        <v>0</v>
      </c>
      <c r="R186" s="273">
        <f>Q186*H186</f>
        <v>0</v>
      </c>
      <c r="S186" s="273">
        <v>0</v>
      </c>
      <c r="T186" s="274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75" t="s">
        <v>162</v>
      </c>
      <c r="AT186" s="275" t="s">
        <v>159</v>
      </c>
      <c r="AU186" s="275" t="s">
        <v>92</v>
      </c>
      <c r="AY186" s="18" t="s">
        <v>156</v>
      </c>
      <c r="BE186" s="160">
        <f>IF(N186="základná",J186,0)</f>
        <v>0</v>
      </c>
      <c r="BF186" s="160">
        <f>IF(N186="znížená",J186,0)</f>
        <v>0</v>
      </c>
      <c r="BG186" s="160">
        <f>IF(N186="zákl. prenesená",J186,0)</f>
        <v>0</v>
      </c>
      <c r="BH186" s="160">
        <f>IF(N186="zníž. prenesená",J186,0)</f>
        <v>0</v>
      </c>
      <c r="BI186" s="160">
        <f>IF(N186="nulová",J186,0)</f>
        <v>0</v>
      </c>
      <c r="BJ186" s="18" t="s">
        <v>92</v>
      </c>
      <c r="BK186" s="160">
        <f>ROUND(I186*H186,2)</f>
        <v>0</v>
      </c>
      <c r="BL186" s="18" t="s">
        <v>162</v>
      </c>
      <c r="BM186" s="275" t="s">
        <v>396</v>
      </c>
    </row>
    <row r="187" s="13" customFormat="1">
      <c r="A187" s="13"/>
      <c r="B187" s="276"/>
      <c r="C187" s="277"/>
      <c r="D187" s="278" t="s">
        <v>164</v>
      </c>
      <c r="E187" s="279" t="s">
        <v>1</v>
      </c>
      <c r="F187" s="280" t="s">
        <v>381</v>
      </c>
      <c r="G187" s="277"/>
      <c r="H187" s="281">
        <v>345.32600000000002</v>
      </c>
      <c r="I187" s="282"/>
      <c r="J187" s="277"/>
      <c r="K187" s="277"/>
      <c r="L187" s="283"/>
      <c r="M187" s="284"/>
      <c r="N187" s="285"/>
      <c r="O187" s="285"/>
      <c r="P187" s="285"/>
      <c r="Q187" s="285"/>
      <c r="R187" s="285"/>
      <c r="S187" s="285"/>
      <c r="T187" s="28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87" t="s">
        <v>164</v>
      </c>
      <c r="AU187" s="287" t="s">
        <v>92</v>
      </c>
      <c r="AV187" s="13" t="s">
        <v>92</v>
      </c>
      <c r="AW187" s="13" t="s">
        <v>33</v>
      </c>
      <c r="AX187" s="13" t="s">
        <v>79</v>
      </c>
      <c r="AY187" s="287" t="s">
        <v>156</v>
      </c>
    </row>
    <row r="188" s="13" customFormat="1">
      <c r="A188" s="13"/>
      <c r="B188" s="276"/>
      <c r="C188" s="277"/>
      <c r="D188" s="278" t="s">
        <v>164</v>
      </c>
      <c r="E188" s="279" t="s">
        <v>1</v>
      </c>
      <c r="F188" s="280" t="s">
        <v>332</v>
      </c>
      <c r="G188" s="277"/>
      <c r="H188" s="281">
        <v>33.295000000000002</v>
      </c>
      <c r="I188" s="282"/>
      <c r="J188" s="277"/>
      <c r="K188" s="277"/>
      <c r="L188" s="283"/>
      <c r="M188" s="284"/>
      <c r="N188" s="285"/>
      <c r="O188" s="285"/>
      <c r="P188" s="285"/>
      <c r="Q188" s="285"/>
      <c r="R188" s="285"/>
      <c r="S188" s="285"/>
      <c r="T188" s="28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87" t="s">
        <v>164</v>
      </c>
      <c r="AU188" s="287" t="s">
        <v>92</v>
      </c>
      <c r="AV188" s="13" t="s">
        <v>92</v>
      </c>
      <c r="AW188" s="13" t="s">
        <v>33</v>
      </c>
      <c r="AX188" s="13" t="s">
        <v>79</v>
      </c>
      <c r="AY188" s="287" t="s">
        <v>156</v>
      </c>
    </row>
    <row r="189" s="14" customFormat="1">
      <c r="A189" s="14"/>
      <c r="B189" s="288"/>
      <c r="C189" s="289"/>
      <c r="D189" s="278" t="s">
        <v>164</v>
      </c>
      <c r="E189" s="290" t="s">
        <v>1</v>
      </c>
      <c r="F189" s="291" t="s">
        <v>230</v>
      </c>
      <c r="G189" s="289"/>
      <c r="H189" s="292">
        <v>378.62099999999998</v>
      </c>
      <c r="I189" s="293"/>
      <c r="J189" s="289"/>
      <c r="K189" s="289"/>
      <c r="L189" s="294"/>
      <c r="M189" s="295"/>
      <c r="N189" s="296"/>
      <c r="O189" s="296"/>
      <c r="P189" s="296"/>
      <c r="Q189" s="296"/>
      <c r="R189" s="296"/>
      <c r="S189" s="296"/>
      <c r="T189" s="29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98" t="s">
        <v>164</v>
      </c>
      <c r="AU189" s="298" t="s">
        <v>92</v>
      </c>
      <c r="AV189" s="14" t="s">
        <v>162</v>
      </c>
      <c r="AW189" s="14" t="s">
        <v>33</v>
      </c>
      <c r="AX189" s="14" t="s">
        <v>86</v>
      </c>
      <c r="AY189" s="298" t="s">
        <v>156</v>
      </c>
    </row>
    <row r="190" s="2" customFormat="1" ht="37.8" customHeight="1">
      <c r="A190" s="41"/>
      <c r="B190" s="42"/>
      <c r="C190" s="263" t="s">
        <v>219</v>
      </c>
      <c r="D190" s="263" t="s">
        <v>159</v>
      </c>
      <c r="E190" s="264" t="s">
        <v>397</v>
      </c>
      <c r="F190" s="265" t="s">
        <v>398</v>
      </c>
      <c r="G190" s="266" t="s">
        <v>375</v>
      </c>
      <c r="H190" s="267">
        <v>12.544000000000001</v>
      </c>
      <c r="I190" s="268"/>
      <c r="J190" s="269">
        <f>ROUND(I190*H190,2)</f>
        <v>0</v>
      </c>
      <c r="K190" s="270"/>
      <c r="L190" s="44"/>
      <c r="M190" s="271" t="s">
        <v>1</v>
      </c>
      <c r="N190" s="272" t="s">
        <v>45</v>
      </c>
      <c r="O190" s="100"/>
      <c r="P190" s="273">
        <f>O190*H190</f>
        <v>0</v>
      </c>
      <c r="Q190" s="273">
        <v>0</v>
      </c>
      <c r="R190" s="273">
        <f>Q190*H190</f>
        <v>0</v>
      </c>
      <c r="S190" s="273">
        <v>2.2000000000000002</v>
      </c>
      <c r="T190" s="274">
        <f>S190*H190</f>
        <v>27.596800000000002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75" t="s">
        <v>162</v>
      </c>
      <c r="AT190" s="275" t="s">
        <v>159</v>
      </c>
      <c r="AU190" s="275" t="s">
        <v>92</v>
      </c>
      <c r="AY190" s="18" t="s">
        <v>156</v>
      </c>
      <c r="BE190" s="160">
        <f>IF(N190="základná",J190,0)</f>
        <v>0</v>
      </c>
      <c r="BF190" s="160">
        <f>IF(N190="znížená",J190,0)</f>
        <v>0</v>
      </c>
      <c r="BG190" s="160">
        <f>IF(N190="zákl. prenesená",J190,0)</f>
        <v>0</v>
      </c>
      <c r="BH190" s="160">
        <f>IF(N190="zníž. prenesená",J190,0)</f>
        <v>0</v>
      </c>
      <c r="BI190" s="160">
        <f>IF(N190="nulová",J190,0)</f>
        <v>0</v>
      </c>
      <c r="BJ190" s="18" t="s">
        <v>92</v>
      </c>
      <c r="BK190" s="160">
        <f>ROUND(I190*H190,2)</f>
        <v>0</v>
      </c>
      <c r="BL190" s="18" t="s">
        <v>162</v>
      </c>
      <c r="BM190" s="275" t="s">
        <v>399</v>
      </c>
    </row>
    <row r="191" s="2" customFormat="1">
      <c r="A191" s="41"/>
      <c r="B191" s="42"/>
      <c r="C191" s="43"/>
      <c r="D191" s="278" t="s">
        <v>235</v>
      </c>
      <c r="E191" s="43"/>
      <c r="F191" s="299" t="s">
        <v>400</v>
      </c>
      <c r="G191" s="43"/>
      <c r="H191" s="43"/>
      <c r="I191" s="233"/>
      <c r="J191" s="43"/>
      <c r="K191" s="43"/>
      <c r="L191" s="44"/>
      <c r="M191" s="300"/>
      <c r="N191" s="301"/>
      <c r="O191" s="100"/>
      <c r="P191" s="100"/>
      <c r="Q191" s="100"/>
      <c r="R191" s="100"/>
      <c r="S191" s="100"/>
      <c r="T191" s="10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18" t="s">
        <v>235</v>
      </c>
      <c r="AU191" s="18" t="s">
        <v>92</v>
      </c>
    </row>
    <row r="192" s="13" customFormat="1">
      <c r="A192" s="13"/>
      <c r="B192" s="276"/>
      <c r="C192" s="277"/>
      <c r="D192" s="278" t="s">
        <v>164</v>
      </c>
      <c r="E192" s="279" t="s">
        <v>1</v>
      </c>
      <c r="F192" s="280" t="s">
        <v>377</v>
      </c>
      <c r="G192" s="277"/>
      <c r="H192" s="281">
        <v>12.544000000000001</v>
      </c>
      <c r="I192" s="282"/>
      <c r="J192" s="277"/>
      <c r="K192" s="277"/>
      <c r="L192" s="283"/>
      <c r="M192" s="284"/>
      <c r="N192" s="285"/>
      <c r="O192" s="285"/>
      <c r="P192" s="285"/>
      <c r="Q192" s="285"/>
      <c r="R192" s="285"/>
      <c r="S192" s="285"/>
      <c r="T192" s="28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87" t="s">
        <v>164</v>
      </c>
      <c r="AU192" s="287" t="s">
        <v>92</v>
      </c>
      <c r="AV192" s="13" t="s">
        <v>92</v>
      </c>
      <c r="AW192" s="13" t="s">
        <v>33</v>
      </c>
      <c r="AX192" s="13" t="s">
        <v>86</v>
      </c>
      <c r="AY192" s="287" t="s">
        <v>156</v>
      </c>
    </row>
    <row r="193" s="2" customFormat="1" ht="37.8" customHeight="1">
      <c r="A193" s="41"/>
      <c r="B193" s="42"/>
      <c r="C193" s="263" t="s">
        <v>231</v>
      </c>
      <c r="D193" s="263" t="s">
        <v>159</v>
      </c>
      <c r="E193" s="264" t="s">
        <v>401</v>
      </c>
      <c r="F193" s="265" t="s">
        <v>402</v>
      </c>
      <c r="G193" s="266" t="s">
        <v>110</v>
      </c>
      <c r="H193" s="267">
        <v>345.32600000000002</v>
      </c>
      <c r="I193" s="268"/>
      <c r="J193" s="269">
        <f>ROUND(I193*H193,2)</f>
        <v>0</v>
      </c>
      <c r="K193" s="270"/>
      <c r="L193" s="44"/>
      <c r="M193" s="271" t="s">
        <v>1</v>
      </c>
      <c r="N193" s="272" t="s">
        <v>45</v>
      </c>
      <c r="O193" s="100"/>
      <c r="P193" s="273">
        <f>O193*H193</f>
        <v>0</v>
      </c>
      <c r="Q193" s="273">
        <v>0</v>
      </c>
      <c r="R193" s="273">
        <f>Q193*H193</f>
        <v>0</v>
      </c>
      <c r="S193" s="273">
        <v>0.065000000000000002</v>
      </c>
      <c r="T193" s="274">
        <f>S193*H193</f>
        <v>22.446190000000001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75" t="s">
        <v>162</v>
      </c>
      <c r="AT193" s="275" t="s">
        <v>159</v>
      </c>
      <c r="AU193" s="275" t="s">
        <v>92</v>
      </c>
      <c r="AY193" s="18" t="s">
        <v>156</v>
      </c>
      <c r="BE193" s="160">
        <f>IF(N193="základná",J193,0)</f>
        <v>0</v>
      </c>
      <c r="BF193" s="160">
        <f>IF(N193="znížená",J193,0)</f>
        <v>0</v>
      </c>
      <c r="BG193" s="160">
        <f>IF(N193="zákl. prenesená",J193,0)</f>
        <v>0</v>
      </c>
      <c r="BH193" s="160">
        <f>IF(N193="zníž. prenesená",J193,0)</f>
        <v>0</v>
      </c>
      <c r="BI193" s="160">
        <f>IF(N193="nulová",J193,0)</f>
        <v>0</v>
      </c>
      <c r="BJ193" s="18" t="s">
        <v>92</v>
      </c>
      <c r="BK193" s="160">
        <f>ROUND(I193*H193,2)</f>
        <v>0</v>
      </c>
      <c r="BL193" s="18" t="s">
        <v>162</v>
      </c>
      <c r="BM193" s="275" t="s">
        <v>403</v>
      </c>
    </row>
    <row r="194" s="2" customFormat="1">
      <c r="A194" s="41"/>
      <c r="B194" s="42"/>
      <c r="C194" s="43"/>
      <c r="D194" s="278" t="s">
        <v>235</v>
      </c>
      <c r="E194" s="43"/>
      <c r="F194" s="299" t="s">
        <v>404</v>
      </c>
      <c r="G194" s="43"/>
      <c r="H194" s="43"/>
      <c r="I194" s="233"/>
      <c r="J194" s="43"/>
      <c r="K194" s="43"/>
      <c r="L194" s="44"/>
      <c r="M194" s="300"/>
      <c r="N194" s="301"/>
      <c r="O194" s="100"/>
      <c r="P194" s="100"/>
      <c r="Q194" s="100"/>
      <c r="R194" s="100"/>
      <c r="S194" s="100"/>
      <c r="T194" s="10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18" t="s">
        <v>235</v>
      </c>
      <c r="AU194" s="18" t="s">
        <v>92</v>
      </c>
    </row>
    <row r="195" s="13" customFormat="1">
      <c r="A195" s="13"/>
      <c r="B195" s="276"/>
      <c r="C195" s="277"/>
      <c r="D195" s="278" t="s">
        <v>164</v>
      </c>
      <c r="E195" s="279" t="s">
        <v>1</v>
      </c>
      <c r="F195" s="280" t="s">
        <v>327</v>
      </c>
      <c r="G195" s="277"/>
      <c r="H195" s="281">
        <v>250.87000000000001</v>
      </c>
      <c r="I195" s="282"/>
      <c r="J195" s="277"/>
      <c r="K195" s="277"/>
      <c r="L195" s="283"/>
      <c r="M195" s="284"/>
      <c r="N195" s="285"/>
      <c r="O195" s="285"/>
      <c r="P195" s="285"/>
      <c r="Q195" s="285"/>
      <c r="R195" s="285"/>
      <c r="S195" s="285"/>
      <c r="T195" s="28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87" t="s">
        <v>164</v>
      </c>
      <c r="AU195" s="287" t="s">
        <v>92</v>
      </c>
      <c r="AV195" s="13" t="s">
        <v>92</v>
      </c>
      <c r="AW195" s="13" t="s">
        <v>33</v>
      </c>
      <c r="AX195" s="13" t="s">
        <v>79</v>
      </c>
      <c r="AY195" s="287" t="s">
        <v>156</v>
      </c>
    </row>
    <row r="196" s="15" customFormat="1">
      <c r="A196" s="15"/>
      <c r="B196" s="325"/>
      <c r="C196" s="326"/>
      <c r="D196" s="278" t="s">
        <v>164</v>
      </c>
      <c r="E196" s="327" t="s">
        <v>326</v>
      </c>
      <c r="F196" s="328" t="s">
        <v>345</v>
      </c>
      <c r="G196" s="326"/>
      <c r="H196" s="329">
        <v>250.87000000000001</v>
      </c>
      <c r="I196" s="330"/>
      <c r="J196" s="326"/>
      <c r="K196" s="326"/>
      <c r="L196" s="331"/>
      <c r="M196" s="332"/>
      <c r="N196" s="333"/>
      <c r="O196" s="333"/>
      <c r="P196" s="333"/>
      <c r="Q196" s="333"/>
      <c r="R196" s="333"/>
      <c r="S196" s="333"/>
      <c r="T196" s="334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335" t="s">
        <v>164</v>
      </c>
      <c r="AU196" s="335" t="s">
        <v>92</v>
      </c>
      <c r="AV196" s="15" t="s">
        <v>168</v>
      </c>
      <c r="AW196" s="15" t="s">
        <v>33</v>
      </c>
      <c r="AX196" s="15" t="s">
        <v>79</v>
      </c>
      <c r="AY196" s="335" t="s">
        <v>156</v>
      </c>
    </row>
    <row r="197" s="13" customFormat="1">
      <c r="A197" s="13"/>
      <c r="B197" s="276"/>
      <c r="C197" s="277"/>
      <c r="D197" s="278" t="s">
        <v>164</v>
      </c>
      <c r="E197" s="279" t="s">
        <v>1</v>
      </c>
      <c r="F197" s="280" t="s">
        <v>329</v>
      </c>
      <c r="G197" s="277"/>
      <c r="H197" s="281">
        <v>46.68</v>
      </c>
      <c r="I197" s="282"/>
      <c r="J197" s="277"/>
      <c r="K197" s="277"/>
      <c r="L197" s="283"/>
      <c r="M197" s="284"/>
      <c r="N197" s="285"/>
      <c r="O197" s="285"/>
      <c r="P197" s="285"/>
      <c r="Q197" s="285"/>
      <c r="R197" s="285"/>
      <c r="S197" s="285"/>
      <c r="T197" s="28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87" t="s">
        <v>164</v>
      </c>
      <c r="AU197" s="287" t="s">
        <v>92</v>
      </c>
      <c r="AV197" s="13" t="s">
        <v>92</v>
      </c>
      <c r="AW197" s="13" t="s">
        <v>33</v>
      </c>
      <c r="AX197" s="13" t="s">
        <v>79</v>
      </c>
      <c r="AY197" s="287" t="s">
        <v>156</v>
      </c>
    </row>
    <row r="198" s="15" customFormat="1">
      <c r="A198" s="15"/>
      <c r="B198" s="325"/>
      <c r="C198" s="326"/>
      <c r="D198" s="278" t="s">
        <v>164</v>
      </c>
      <c r="E198" s="327" t="s">
        <v>328</v>
      </c>
      <c r="F198" s="328" t="s">
        <v>345</v>
      </c>
      <c r="G198" s="326"/>
      <c r="H198" s="329">
        <v>46.68</v>
      </c>
      <c r="I198" s="330"/>
      <c r="J198" s="326"/>
      <c r="K198" s="326"/>
      <c r="L198" s="331"/>
      <c r="M198" s="332"/>
      <c r="N198" s="333"/>
      <c r="O198" s="333"/>
      <c r="P198" s="333"/>
      <c r="Q198" s="333"/>
      <c r="R198" s="333"/>
      <c r="S198" s="333"/>
      <c r="T198" s="334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335" t="s">
        <v>164</v>
      </c>
      <c r="AU198" s="335" t="s">
        <v>92</v>
      </c>
      <c r="AV198" s="15" t="s">
        <v>168</v>
      </c>
      <c r="AW198" s="15" t="s">
        <v>33</v>
      </c>
      <c r="AX198" s="15" t="s">
        <v>79</v>
      </c>
      <c r="AY198" s="335" t="s">
        <v>156</v>
      </c>
    </row>
    <row r="199" s="13" customFormat="1">
      <c r="A199" s="13"/>
      <c r="B199" s="276"/>
      <c r="C199" s="277"/>
      <c r="D199" s="278" t="s">
        <v>164</v>
      </c>
      <c r="E199" s="279" t="s">
        <v>1</v>
      </c>
      <c r="F199" s="280" t="s">
        <v>405</v>
      </c>
      <c r="G199" s="277"/>
      <c r="H199" s="281">
        <v>109.83</v>
      </c>
      <c r="I199" s="282"/>
      <c r="J199" s="277"/>
      <c r="K199" s="277"/>
      <c r="L199" s="283"/>
      <c r="M199" s="284"/>
      <c r="N199" s="285"/>
      <c r="O199" s="285"/>
      <c r="P199" s="285"/>
      <c r="Q199" s="285"/>
      <c r="R199" s="285"/>
      <c r="S199" s="285"/>
      <c r="T199" s="28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87" t="s">
        <v>164</v>
      </c>
      <c r="AU199" s="287" t="s">
        <v>92</v>
      </c>
      <c r="AV199" s="13" t="s">
        <v>92</v>
      </c>
      <c r="AW199" s="13" t="s">
        <v>33</v>
      </c>
      <c r="AX199" s="13" t="s">
        <v>79</v>
      </c>
      <c r="AY199" s="287" t="s">
        <v>156</v>
      </c>
    </row>
    <row r="200" s="15" customFormat="1">
      <c r="A200" s="15"/>
      <c r="B200" s="325"/>
      <c r="C200" s="326"/>
      <c r="D200" s="278" t="s">
        <v>164</v>
      </c>
      <c r="E200" s="327" t="s">
        <v>330</v>
      </c>
      <c r="F200" s="328" t="s">
        <v>345</v>
      </c>
      <c r="G200" s="326"/>
      <c r="H200" s="329">
        <v>109.83</v>
      </c>
      <c r="I200" s="330"/>
      <c r="J200" s="326"/>
      <c r="K200" s="326"/>
      <c r="L200" s="331"/>
      <c r="M200" s="332"/>
      <c r="N200" s="333"/>
      <c r="O200" s="333"/>
      <c r="P200" s="333"/>
      <c r="Q200" s="333"/>
      <c r="R200" s="333"/>
      <c r="S200" s="333"/>
      <c r="T200" s="334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335" t="s">
        <v>164</v>
      </c>
      <c r="AU200" s="335" t="s">
        <v>92</v>
      </c>
      <c r="AV200" s="15" t="s">
        <v>168</v>
      </c>
      <c r="AW200" s="15" t="s">
        <v>33</v>
      </c>
      <c r="AX200" s="15" t="s">
        <v>79</v>
      </c>
      <c r="AY200" s="335" t="s">
        <v>156</v>
      </c>
    </row>
    <row r="201" s="13" customFormat="1">
      <c r="A201" s="13"/>
      <c r="B201" s="276"/>
      <c r="C201" s="277"/>
      <c r="D201" s="278" t="s">
        <v>164</v>
      </c>
      <c r="E201" s="279" t="s">
        <v>1</v>
      </c>
      <c r="F201" s="280" t="s">
        <v>406</v>
      </c>
      <c r="G201" s="277"/>
      <c r="H201" s="281">
        <v>47.776000000000003</v>
      </c>
      <c r="I201" s="282"/>
      <c r="J201" s="277"/>
      <c r="K201" s="277"/>
      <c r="L201" s="283"/>
      <c r="M201" s="284"/>
      <c r="N201" s="285"/>
      <c r="O201" s="285"/>
      <c r="P201" s="285"/>
      <c r="Q201" s="285"/>
      <c r="R201" s="285"/>
      <c r="S201" s="285"/>
      <c r="T201" s="28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87" t="s">
        <v>164</v>
      </c>
      <c r="AU201" s="287" t="s">
        <v>92</v>
      </c>
      <c r="AV201" s="13" t="s">
        <v>92</v>
      </c>
      <c r="AW201" s="13" t="s">
        <v>33</v>
      </c>
      <c r="AX201" s="13" t="s">
        <v>79</v>
      </c>
      <c r="AY201" s="287" t="s">
        <v>156</v>
      </c>
    </row>
    <row r="202" s="13" customFormat="1">
      <c r="A202" s="13"/>
      <c r="B202" s="276"/>
      <c r="C202" s="277"/>
      <c r="D202" s="278" t="s">
        <v>164</v>
      </c>
      <c r="E202" s="279" t="s">
        <v>1</v>
      </c>
      <c r="F202" s="280" t="s">
        <v>407</v>
      </c>
      <c r="G202" s="277"/>
      <c r="H202" s="281">
        <v>-109.83</v>
      </c>
      <c r="I202" s="282"/>
      <c r="J202" s="277"/>
      <c r="K202" s="277"/>
      <c r="L202" s="283"/>
      <c r="M202" s="284"/>
      <c r="N202" s="285"/>
      <c r="O202" s="285"/>
      <c r="P202" s="285"/>
      <c r="Q202" s="285"/>
      <c r="R202" s="285"/>
      <c r="S202" s="285"/>
      <c r="T202" s="28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87" t="s">
        <v>164</v>
      </c>
      <c r="AU202" s="287" t="s">
        <v>92</v>
      </c>
      <c r="AV202" s="13" t="s">
        <v>92</v>
      </c>
      <c r="AW202" s="13" t="s">
        <v>33</v>
      </c>
      <c r="AX202" s="13" t="s">
        <v>79</v>
      </c>
      <c r="AY202" s="287" t="s">
        <v>156</v>
      </c>
    </row>
    <row r="203" s="14" customFormat="1">
      <c r="A203" s="14"/>
      <c r="B203" s="288"/>
      <c r="C203" s="289"/>
      <c r="D203" s="278" t="s">
        <v>164</v>
      </c>
      <c r="E203" s="290" t="s">
        <v>1</v>
      </c>
      <c r="F203" s="291" t="s">
        <v>230</v>
      </c>
      <c r="G203" s="289"/>
      <c r="H203" s="292">
        <v>345.32600000000002</v>
      </c>
      <c r="I203" s="293"/>
      <c r="J203" s="289"/>
      <c r="K203" s="289"/>
      <c r="L203" s="294"/>
      <c r="M203" s="295"/>
      <c r="N203" s="296"/>
      <c r="O203" s="296"/>
      <c r="P203" s="296"/>
      <c r="Q203" s="296"/>
      <c r="R203" s="296"/>
      <c r="S203" s="296"/>
      <c r="T203" s="29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98" t="s">
        <v>164</v>
      </c>
      <c r="AU203" s="298" t="s">
        <v>92</v>
      </c>
      <c r="AV203" s="14" t="s">
        <v>162</v>
      </c>
      <c r="AW203" s="14" t="s">
        <v>33</v>
      </c>
      <c r="AX203" s="14" t="s">
        <v>86</v>
      </c>
      <c r="AY203" s="298" t="s">
        <v>156</v>
      </c>
    </row>
    <row r="204" s="2" customFormat="1" ht="37.8" customHeight="1">
      <c r="A204" s="41"/>
      <c r="B204" s="42"/>
      <c r="C204" s="263" t="s">
        <v>244</v>
      </c>
      <c r="D204" s="263" t="s">
        <v>159</v>
      </c>
      <c r="E204" s="264" t="s">
        <v>408</v>
      </c>
      <c r="F204" s="265" t="s">
        <v>409</v>
      </c>
      <c r="G204" s="266" t="s">
        <v>110</v>
      </c>
      <c r="H204" s="267">
        <v>33.295000000000002</v>
      </c>
      <c r="I204" s="268"/>
      <c r="J204" s="269">
        <f>ROUND(I204*H204,2)</f>
        <v>0</v>
      </c>
      <c r="K204" s="270"/>
      <c r="L204" s="44"/>
      <c r="M204" s="271" t="s">
        <v>1</v>
      </c>
      <c r="N204" s="272" t="s">
        <v>45</v>
      </c>
      <c r="O204" s="100"/>
      <c r="P204" s="273">
        <f>O204*H204</f>
        <v>0</v>
      </c>
      <c r="Q204" s="273">
        <v>0</v>
      </c>
      <c r="R204" s="273">
        <f>Q204*H204</f>
        <v>0</v>
      </c>
      <c r="S204" s="273">
        <v>0.088999999999999996</v>
      </c>
      <c r="T204" s="274">
        <f>S204*H204</f>
        <v>2.9632550000000002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75" t="s">
        <v>162</v>
      </c>
      <c r="AT204" s="275" t="s">
        <v>159</v>
      </c>
      <c r="AU204" s="275" t="s">
        <v>92</v>
      </c>
      <c r="AY204" s="18" t="s">
        <v>156</v>
      </c>
      <c r="BE204" s="160">
        <f>IF(N204="základná",J204,0)</f>
        <v>0</v>
      </c>
      <c r="BF204" s="160">
        <f>IF(N204="znížená",J204,0)</f>
        <v>0</v>
      </c>
      <c r="BG204" s="160">
        <f>IF(N204="zákl. prenesená",J204,0)</f>
        <v>0</v>
      </c>
      <c r="BH204" s="160">
        <f>IF(N204="zníž. prenesená",J204,0)</f>
        <v>0</v>
      </c>
      <c r="BI204" s="160">
        <f>IF(N204="nulová",J204,0)</f>
        <v>0</v>
      </c>
      <c r="BJ204" s="18" t="s">
        <v>92</v>
      </c>
      <c r="BK204" s="160">
        <f>ROUND(I204*H204,2)</f>
        <v>0</v>
      </c>
      <c r="BL204" s="18" t="s">
        <v>162</v>
      </c>
      <c r="BM204" s="275" t="s">
        <v>410</v>
      </c>
    </row>
    <row r="205" s="2" customFormat="1">
      <c r="A205" s="41"/>
      <c r="B205" s="42"/>
      <c r="C205" s="43"/>
      <c r="D205" s="278" t="s">
        <v>235</v>
      </c>
      <c r="E205" s="43"/>
      <c r="F205" s="299" t="s">
        <v>411</v>
      </c>
      <c r="G205" s="43"/>
      <c r="H205" s="43"/>
      <c r="I205" s="233"/>
      <c r="J205" s="43"/>
      <c r="K205" s="43"/>
      <c r="L205" s="44"/>
      <c r="M205" s="300"/>
      <c r="N205" s="301"/>
      <c r="O205" s="100"/>
      <c r="P205" s="100"/>
      <c r="Q205" s="100"/>
      <c r="R205" s="100"/>
      <c r="S205" s="100"/>
      <c r="T205" s="10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18" t="s">
        <v>235</v>
      </c>
      <c r="AU205" s="18" t="s">
        <v>92</v>
      </c>
    </row>
    <row r="206" s="13" customFormat="1">
      <c r="A206" s="13"/>
      <c r="B206" s="276"/>
      <c r="C206" s="277"/>
      <c r="D206" s="278" t="s">
        <v>164</v>
      </c>
      <c r="E206" s="279" t="s">
        <v>1</v>
      </c>
      <c r="F206" s="280" t="s">
        <v>412</v>
      </c>
      <c r="G206" s="277"/>
      <c r="H206" s="281">
        <v>33.295000000000002</v>
      </c>
      <c r="I206" s="282"/>
      <c r="J206" s="277"/>
      <c r="K206" s="277"/>
      <c r="L206" s="283"/>
      <c r="M206" s="284"/>
      <c r="N206" s="285"/>
      <c r="O206" s="285"/>
      <c r="P206" s="285"/>
      <c r="Q206" s="285"/>
      <c r="R206" s="285"/>
      <c r="S206" s="285"/>
      <c r="T206" s="28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87" t="s">
        <v>164</v>
      </c>
      <c r="AU206" s="287" t="s">
        <v>92</v>
      </c>
      <c r="AV206" s="13" t="s">
        <v>92</v>
      </c>
      <c r="AW206" s="13" t="s">
        <v>33</v>
      </c>
      <c r="AX206" s="13" t="s">
        <v>79</v>
      </c>
      <c r="AY206" s="287" t="s">
        <v>156</v>
      </c>
    </row>
    <row r="207" s="15" customFormat="1">
      <c r="A207" s="15"/>
      <c r="B207" s="325"/>
      <c r="C207" s="326"/>
      <c r="D207" s="278" t="s">
        <v>164</v>
      </c>
      <c r="E207" s="327" t="s">
        <v>332</v>
      </c>
      <c r="F207" s="328" t="s">
        <v>345</v>
      </c>
      <c r="G207" s="326"/>
      <c r="H207" s="329">
        <v>33.295000000000002</v>
      </c>
      <c r="I207" s="330"/>
      <c r="J207" s="326"/>
      <c r="K207" s="326"/>
      <c r="L207" s="331"/>
      <c r="M207" s="332"/>
      <c r="N207" s="333"/>
      <c r="O207" s="333"/>
      <c r="P207" s="333"/>
      <c r="Q207" s="333"/>
      <c r="R207" s="333"/>
      <c r="S207" s="333"/>
      <c r="T207" s="33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335" t="s">
        <v>164</v>
      </c>
      <c r="AU207" s="335" t="s">
        <v>92</v>
      </c>
      <c r="AV207" s="15" t="s">
        <v>168</v>
      </c>
      <c r="AW207" s="15" t="s">
        <v>33</v>
      </c>
      <c r="AX207" s="15" t="s">
        <v>79</v>
      </c>
      <c r="AY207" s="335" t="s">
        <v>156</v>
      </c>
    </row>
    <row r="208" s="14" customFormat="1">
      <c r="A208" s="14"/>
      <c r="B208" s="288"/>
      <c r="C208" s="289"/>
      <c r="D208" s="278" t="s">
        <v>164</v>
      </c>
      <c r="E208" s="290" t="s">
        <v>1</v>
      </c>
      <c r="F208" s="291" t="s">
        <v>230</v>
      </c>
      <c r="G208" s="289"/>
      <c r="H208" s="292">
        <v>33.295000000000002</v>
      </c>
      <c r="I208" s="293"/>
      <c r="J208" s="289"/>
      <c r="K208" s="289"/>
      <c r="L208" s="294"/>
      <c r="M208" s="295"/>
      <c r="N208" s="296"/>
      <c r="O208" s="296"/>
      <c r="P208" s="296"/>
      <c r="Q208" s="296"/>
      <c r="R208" s="296"/>
      <c r="S208" s="296"/>
      <c r="T208" s="29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98" t="s">
        <v>164</v>
      </c>
      <c r="AU208" s="298" t="s">
        <v>92</v>
      </c>
      <c r="AV208" s="14" t="s">
        <v>162</v>
      </c>
      <c r="AW208" s="14" t="s">
        <v>33</v>
      </c>
      <c r="AX208" s="14" t="s">
        <v>86</v>
      </c>
      <c r="AY208" s="298" t="s">
        <v>156</v>
      </c>
    </row>
    <row r="209" s="2" customFormat="1" ht="16.5" customHeight="1">
      <c r="A209" s="41"/>
      <c r="B209" s="42"/>
      <c r="C209" s="263" t="s">
        <v>249</v>
      </c>
      <c r="D209" s="263" t="s">
        <v>159</v>
      </c>
      <c r="E209" s="264" t="s">
        <v>413</v>
      </c>
      <c r="F209" s="265" t="s">
        <v>414</v>
      </c>
      <c r="G209" s="266" t="s">
        <v>110</v>
      </c>
      <c r="H209" s="267">
        <v>81.070999999999998</v>
      </c>
      <c r="I209" s="268"/>
      <c r="J209" s="269">
        <f>ROUND(I209*H209,2)</f>
        <v>0</v>
      </c>
      <c r="K209" s="270"/>
      <c r="L209" s="44"/>
      <c r="M209" s="271" t="s">
        <v>1</v>
      </c>
      <c r="N209" s="272" t="s">
        <v>45</v>
      </c>
      <c r="O209" s="100"/>
      <c r="P209" s="273">
        <f>O209*H209</f>
        <v>0</v>
      </c>
      <c r="Q209" s="273">
        <v>0</v>
      </c>
      <c r="R209" s="273">
        <f>Q209*H209</f>
        <v>0</v>
      </c>
      <c r="S209" s="273">
        <v>0</v>
      </c>
      <c r="T209" s="274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75" t="s">
        <v>162</v>
      </c>
      <c r="AT209" s="275" t="s">
        <v>159</v>
      </c>
      <c r="AU209" s="275" t="s">
        <v>92</v>
      </c>
      <c r="AY209" s="18" t="s">
        <v>156</v>
      </c>
      <c r="BE209" s="160">
        <f>IF(N209="základná",J209,0)</f>
        <v>0</v>
      </c>
      <c r="BF209" s="160">
        <f>IF(N209="znížená",J209,0)</f>
        <v>0</v>
      </c>
      <c r="BG209" s="160">
        <f>IF(N209="zákl. prenesená",J209,0)</f>
        <v>0</v>
      </c>
      <c r="BH209" s="160">
        <f>IF(N209="zníž. prenesená",J209,0)</f>
        <v>0</v>
      </c>
      <c r="BI209" s="160">
        <f>IF(N209="nulová",J209,0)</f>
        <v>0</v>
      </c>
      <c r="BJ209" s="18" t="s">
        <v>92</v>
      </c>
      <c r="BK209" s="160">
        <f>ROUND(I209*H209,2)</f>
        <v>0</v>
      </c>
      <c r="BL209" s="18" t="s">
        <v>162</v>
      </c>
      <c r="BM209" s="275" t="s">
        <v>415</v>
      </c>
    </row>
    <row r="210" s="13" customFormat="1">
      <c r="A210" s="13"/>
      <c r="B210" s="276"/>
      <c r="C210" s="277"/>
      <c r="D210" s="278" t="s">
        <v>164</v>
      </c>
      <c r="E210" s="279" t="s">
        <v>1</v>
      </c>
      <c r="F210" s="280" t="s">
        <v>416</v>
      </c>
      <c r="G210" s="277"/>
      <c r="H210" s="281">
        <v>47.776000000000003</v>
      </c>
      <c r="I210" s="282"/>
      <c r="J210" s="277"/>
      <c r="K210" s="277"/>
      <c r="L210" s="283"/>
      <c r="M210" s="284"/>
      <c r="N210" s="285"/>
      <c r="O210" s="285"/>
      <c r="P210" s="285"/>
      <c r="Q210" s="285"/>
      <c r="R210" s="285"/>
      <c r="S210" s="285"/>
      <c r="T210" s="28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87" t="s">
        <v>164</v>
      </c>
      <c r="AU210" s="287" t="s">
        <v>92</v>
      </c>
      <c r="AV210" s="13" t="s">
        <v>92</v>
      </c>
      <c r="AW210" s="13" t="s">
        <v>33</v>
      </c>
      <c r="AX210" s="13" t="s">
        <v>79</v>
      </c>
      <c r="AY210" s="287" t="s">
        <v>156</v>
      </c>
    </row>
    <row r="211" s="13" customFormat="1">
      <c r="A211" s="13"/>
      <c r="B211" s="276"/>
      <c r="C211" s="277"/>
      <c r="D211" s="278" t="s">
        <v>164</v>
      </c>
      <c r="E211" s="279" t="s">
        <v>1</v>
      </c>
      <c r="F211" s="280" t="s">
        <v>332</v>
      </c>
      <c r="G211" s="277"/>
      <c r="H211" s="281">
        <v>33.295000000000002</v>
      </c>
      <c r="I211" s="282"/>
      <c r="J211" s="277"/>
      <c r="K211" s="277"/>
      <c r="L211" s="283"/>
      <c r="M211" s="284"/>
      <c r="N211" s="285"/>
      <c r="O211" s="285"/>
      <c r="P211" s="285"/>
      <c r="Q211" s="285"/>
      <c r="R211" s="285"/>
      <c r="S211" s="285"/>
      <c r="T211" s="28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87" t="s">
        <v>164</v>
      </c>
      <c r="AU211" s="287" t="s">
        <v>92</v>
      </c>
      <c r="AV211" s="13" t="s">
        <v>92</v>
      </c>
      <c r="AW211" s="13" t="s">
        <v>33</v>
      </c>
      <c r="AX211" s="13" t="s">
        <v>79</v>
      </c>
      <c r="AY211" s="287" t="s">
        <v>156</v>
      </c>
    </row>
    <row r="212" s="14" customFormat="1">
      <c r="A212" s="14"/>
      <c r="B212" s="288"/>
      <c r="C212" s="289"/>
      <c r="D212" s="278" t="s">
        <v>164</v>
      </c>
      <c r="E212" s="290" t="s">
        <v>1</v>
      </c>
      <c r="F212" s="291" t="s">
        <v>230</v>
      </c>
      <c r="G212" s="289"/>
      <c r="H212" s="292">
        <v>81.070999999999998</v>
      </c>
      <c r="I212" s="293"/>
      <c r="J212" s="289"/>
      <c r="K212" s="289"/>
      <c r="L212" s="294"/>
      <c r="M212" s="295"/>
      <c r="N212" s="296"/>
      <c r="O212" s="296"/>
      <c r="P212" s="296"/>
      <c r="Q212" s="296"/>
      <c r="R212" s="296"/>
      <c r="S212" s="296"/>
      <c r="T212" s="29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98" t="s">
        <v>164</v>
      </c>
      <c r="AU212" s="298" t="s">
        <v>92</v>
      </c>
      <c r="AV212" s="14" t="s">
        <v>162</v>
      </c>
      <c r="AW212" s="14" t="s">
        <v>33</v>
      </c>
      <c r="AX212" s="14" t="s">
        <v>86</v>
      </c>
      <c r="AY212" s="298" t="s">
        <v>156</v>
      </c>
    </row>
    <row r="213" s="2" customFormat="1" ht="16.5" customHeight="1">
      <c r="A213" s="41"/>
      <c r="B213" s="42"/>
      <c r="C213" s="263" t="s">
        <v>253</v>
      </c>
      <c r="D213" s="263" t="s">
        <v>159</v>
      </c>
      <c r="E213" s="264" t="s">
        <v>417</v>
      </c>
      <c r="F213" s="265" t="s">
        <v>418</v>
      </c>
      <c r="G213" s="266" t="s">
        <v>110</v>
      </c>
      <c r="H213" s="267">
        <v>64.856999999999999</v>
      </c>
      <c r="I213" s="268"/>
      <c r="J213" s="269">
        <f>ROUND(I213*H213,2)</f>
        <v>0</v>
      </c>
      <c r="K213" s="270"/>
      <c r="L213" s="44"/>
      <c r="M213" s="271" t="s">
        <v>1</v>
      </c>
      <c r="N213" s="272" t="s">
        <v>45</v>
      </c>
      <c r="O213" s="100"/>
      <c r="P213" s="273">
        <f>O213*H213</f>
        <v>0</v>
      </c>
      <c r="Q213" s="273">
        <v>0</v>
      </c>
      <c r="R213" s="273">
        <f>Q213*H213</f>
        <v>0</v>
      </c>
      <c r="S213" s="273">
        <v>0</v>
      </c>
      <c r="T213" s="274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75" t="s">
        <v>162</v>
      </c>
      <c r="AT213" s="275" t="s">
        <v>159</v>
      </c>
      <c r="AU213" s="275" t="s">
        <v>92</v>
      </c>
      <c r="AY213" s="18" t="s">
        <v>156</v>
      </c>
      <c r="BE213" s="160">
        <f>IF(N213="základná",J213,0)</f>
        <v>0</v>
      </c>
      <c r="BF213" s="160">
        <f>IF(N213="znížená",J213,0)</f>
        <v>0</v>
      </c>
      <c r="BG213" s="160">
        <f>IF(N213="zákl. prenesená",J213,0)</f>
        <v>0</v>
      </c>
      <c r="BH213" s="160">
        <f>IF(N213="zníž. prenesená",J213,0)</f>
        <v>0</v>
      </c>
      <c r="BI213" s="160">
        <f>IF(N213="nulová",J213,0)</f>
        <v>0</v>
      </c>
      <c r="BJ213" s="18" t="s">
        <v>92</v>
      </c>
      <c r="BK213" s="160">
        <f>ROUND(I213*H213,2)</f>
        <v>0</v>
      </c>
      <c r="BL213" s="18" t="s">
        <v>162</v>
      </c>
      <c r="BM213" s="275" t="s">
        <v>419</v>
      </c>
    </row>
    <row r="214" s="2" customFormat="1">
      <c r="A214" s="41"/>
      <c r="B214" s="42"/>
      <c r="C214" s="43"/>
      <c r="D214" s="278" t="s">
        <v>235</v>
      </c>
      <c r="E214" s="43"/>
      <c r="F214" s="299" t="s">
        <v>420</v>
      </c>
      <c r="G214" s="43"/>
      <c r="H214" s="43"/>
      <c r="I214" s="233"/>
      <c r="J214" s="43"/>
      <c r="K214" s="43"/>
      <c r="L214" s="44"/>
      <c r="M214" s="300"/>
      <c r="N214" s="301"/>
      <c r="O214" s="100"/>
      <c r="P214" s="100"/>
      <c r="Q214" s="100"/>
      <c r="R214" s="100"/>
      <c r="S214" s="100"/>
      <c r="T214" s="10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18" t="s">
        <v>235</v>
      </c>
      <c r="AU214" s="18" t="s">
        <v>92</v>
      </c>
    </row>
    <row r="215" s="16" customFormat="1">
      <c r="A215" s="16"/>
      <c r="B215" s="336"/>
      <c r="C215" s="337"/>
      <c r="D215" s="278" t="s">
        <v>164</v>
      </c>
      <c r="E215" s="338" t="s">
        <v>1</v>
      </c>
      <c r="F215" s="339" t="s">
        <v>421</v>
      </c>
      <c r="G215" s="337"/>
      <c r="H215" s="338" t="s">
        <v>1</v>
      </c>
      <c r="I215" s="340"/>
      <c r="J215" s="337"/>
      <c r="K215" s="337"/>
      <c r="L215" s="341"/>
      <c r="M215" s="342"/>
      <c r="N215" s="343"/>
      <c r="O215" s="343"/>
      <c r="P215" s="343"/>
      <c r="Q215" s="343"/>
      <c r="R215" s="343"/>
      <c r="S215" s="343"/>
      <c r="T215" s="344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T215" s="345" t="s">
        <v>164</v>
      </c>
      <c r="AU215" s="345" t="s">
        <v>92</v>
      </c>
      <c r="AV215" s="16" t="s">
        <v>86</v>
      </c>
      <c r="AW215" s="16" t="s">
        <v>33</v>
      </c>
      <c r="AX215" s="16" t="s">
        <v>79</v>
      </c>
      <c r="AY215" s="345" t="s">
        <v>156</v>
      </c>
    </row>
    <row r="216" s="13" customFormat="1">
      <c r="A216" s="13"/>
      <c r="B216" s="276"/>
      <c r="C216" s="277"/>
      <c r="D216" s="278" t="s">
        <v>164</v>
      </c>
      <c r="E216" s="279" t="s">
        <v>1</v>
      </c>
      <c r="F216" s="280" t="s">
        <v>422</v>
      </c>
      <c r="G216" s="277"/>
      <c r="H216" s="281">
        <v>38.220999999999997</v>
      </c>
      <c r="I216" s="282"/>
      <c r="J216" s="277"/>
      <c r="K216" s="277"/>
      <c r="L216" s="283"/>
      <c r="M216" s="284"/>
      <c r="N216" s="285"/>
      <c r="O216" s="285"/>
      <c r="P216" s="285"/>
      <c r="Q216" s="285"/>
      <c r="R216" s="285"/>
      <c r="S216" s="285"/>
      <c r="T216" s="28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87" t="s">
        <v>164</v>
      </c>
      <c r="AU216" s="287" t="s">
        <v>92</v>
      </c>
      <c r="AV216" s="13" t="s">
        <v>92</v>
      </c>
      <c r="AW216" s="13" t="s">
        <v>33</v>
      </c>
      <c r="AX216" s="13" t="s">
        <v>79</v>
      </c>
      <c r="AY216" s="287" t="s">
        <v>156</v>
      </c>
    </row>
    <row r="217" s="13" customFormat="1">
      <c r="A217" s="13"/>
      <c r="B217" s="276"/>
      <c r="C217" s="277"/>
      <c r="D217" s="278" t="s">
        <v>164</v>
      </c>
      <c r="E217" s="279" t="s">
        <v>1</v>
      </c>
      <c r="F217" s="280" t="s">
        <v>423</v>
      </c>
      <c r="G217" s="277"/>
      <c r="H217" s="281">
        <v>26.635999999999999</v>
      </c>
      <c r="I217" s="282"/>
      <c r="J217" s="277"/>
      <c r="K217" s="277"/>
      <c r="L217" s="283"/>
      <c r="M217" s="284"/>
      <c r="N217" s="285"/>
      <c r="O217" s="285"/>
      <c r="P217" s="285"/>
      <c r="Q217" s="285"/>
      <c r="R217" s="285"/>
      <c r="S217" s="285"/>
      <c r="T217" s="28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87" t="s">
        <v>164</v>
      </c>
      <c r="AU217" s="287" t="s">
        <v>92</v>
      </c>
      <c r="AV217" s="13" t="s">
        <v>92</v>
      </c>
      <c r="AW217" s="13" t="s">
        <v>33</v>
      </c>
      <c r="AX217" s="13" t="s">
        <v>79</v>
      </c>
      <c r="AY217" s="287" t="s">
        <v>156</v>
      </c>
    </row>
    <row r="218" s="14" customFormat="1">
      <c r="A218" s="14"/>
      <c r="B218" s="288"/>
      <c r="C218" s="289"/>
      <c r="D218" s="278" t="s">
        <v>164</v>
      </c>
      <c r="E218" s="290" t="s">
        <v>1</v>
      </c>
      <c r="F218" s="291" t="s">
        <v>230</v>
      </c>
      <c r="G218" s="289"/>
      <c r="H218" s="292">
        <v>64.856999999999999</v>
      </c>
      <c r="I218" s="293"/>
      <c r="J218" s="289"/>
      <c r="K218" s="289"/>
      <c r="L218" s="294"/>
      <c r="M218" s="295"/>
      <c r="N218" s="296"/>
      <c r="O218" s="296"/>
      <c r="P218" s="296"/>
      <c r="Q218" s="296"/>
      <c r="R218" s="296"/>
      <c r="S218" s="296"/>
      <c r="T218" s="297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98" t="s">
        <v>164</v>
      </c>
      <c r="AU218" s="298" t="s">
        <v>92</v>
      </c>
      <c r="AV218" s="14" t="s">
        <v>162</v>
      </c>
      <c r="AW218" s="14" t="s">
        <v>33</v>
      </c>
      <c r="AX218" s="14" t="s">
        <v>86</v>
      </c>
      <c r="AY218" s="298" t="s">
        <v>156</v>
      </c>
    </row>
    <row r="219" s="2" customFormat="1" ht="21.75" customHeight="1">
      <c r="A219" s="41"/>
      <c r="B219" s="42"/>
      <c r="C219" s="263" t="s">
        <v>7</v>
      </c>
      <c r="D219" s="263" t="s">
        <v>159</v>
      </c>
      <c r="E219" s="264" t="s">
        <v>250</v>
      </c>
      <c r="F219" s="265" t="s">
        <v>251</v>
      </c>
      <c r="G219" s="266" t="s">
        <v>247</v>
      </c>
      <c r="H219" s="267">
        <v>33.659999999999997</v>
      </c>
      <c r="I219" s="268"/>
      <c r="J219" s="269">
        <f>ROUND(I219*H219,2)</f>
        <v>0</v>
      </c>
      <c r="K219" s="270"/>
      <c r="L219" s="44"/>
      <c r="M219" s="271" t="s">
        <v>1</v>
      </c>
      <c r="N219" s="272" t="s">
        <v>45</v>
      </c>
      <c r="O219" s="100"/>
      <c r="P219" s="273">
        <f>O219*H219</f>
        <v>0</v>
      </c>
      <c r="Q219" s="273">
        <v>0</v>
      </c>
      <c r="R219" s="273">
        <f>Q219*H219</f>
        <v>0</v>
      </c>
      <c r="S219" s="273">
        <v>0</v>
      </c>
      <c r="T219" s="274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75" t="s">
        <v>162</v>
      </c>
      <c r="AT219" s="275" t="s">
        <v>159</v>
      </c>
      <c r="AU219" s="275" t="s">
        <v>92</v>
      </c>
      <c r="AY219" s="18" t="s">
        <v>156</v>
      </c>
      <c r="BE219" s="160">
        <f>IF(N219="základná",J219,0)</f>
        <v>0</v>
      </c>
      <c r="BF219" s="160">
        <f>IF(N219="znížená",J219,0)</f>
        <v>0</v>
      </c>
      <c r="BG219" s="160">
        <f>IF(N219="zákl. prenesená",J219,0)</f>
        <v>0</v>
      </c>
      <c r="BH219" s="160">
        <f>IF(N219="zníž. prenesená",J219,0)</f>
        <v>0</v>
      </c>
      <c r="BI219" s="160">
        <f>IF(N219="nulová",J219,0)</f>
        <v>0</v>
      </c>
      <c r="BJ219" s="18" t="s">
        <v>92</v>
      </c>
      <c r="BK219" s="160">
        <f>ROUND(I219*H219,2)</f>
        <v>0</v>
      </c>
      <c r="BL219" s="18" t="s">
        <v>162</v>
      </c>
      <c r="BM219" s="275" t="s">
        <v>424</v>
      </c>
    </row>
    <row r="220" s="13" customFormat="1">
      <c r="A220" s="13"/>
      <c r="B220" s="276"/>
      <c r="C220" s="277"/>
      <c r="D220" s="278" t="s">
        <v>164</v>
      </c>
      <c r="E220" s="277"/>
      <c r="F220" s="280" t="s">
        <v>425</v>
      </c>
      <c r="G220" s="277"/>
      <c r="H220" s="281">
        <v>33.659999999999997</v>
      </c>
      <c r="I220" s="282"/>
      <c r="J220" s="277"/>
      <c r="K220" s="277"/>
      <c r="L220" s="283"/>
      <c r="M220" s="284"/>
      <c r="N220" s="285"/>
      <c r="O220" s="285"/>
      <c r="P220" s="285"/>
      <c r="Q220" s="285"/>
      <c r="R220" s="285"/>
      <c r="S220" s="285"/>
      <c r="T220" s="28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87" t="s">
        <v>164</v>
      </c>
      <c r="AU220" s="287" t="s">
        <v>92</v>
      </c>
      <c r="AV220" s="13" t="s">
        <v>92</v>
      </c>
      <c r="AW220" s="13" t="s">
        <v>4</v>
      </c>
      <c r="AX220" s="13" t="s">
        <v>86</v>
      </c>
      <c r="AY220" s="287" t="s">
        <v>156</v>
      </c>
    </row>
    <row r="221" s="2" customFormat="1" ht="24.15" customHeight="1">
      <c r="A221" s="41"/>
      <c r="B221" s="42"/>
      <c r="C221" s="263" t="s">
        <v>261</v>
      </c>
      <c r="D221" s="263" t="s">
        <v>159</v>
      </c>
      <c r="E221" s="264" t="s">
        <v>254</v>
      </c>
      <c r="F221" s="265" t="s">
        <v>255</v>
      </c>
      <c r="G221" s="266" t="s">
        <v>247</v>
      </c>
      <c r="H221" s="267">
        <v>976.13999999999999</v>
      </c>
      <c r="I221" s="268"/>
      <c r="J221" s="269">
        <f>ROUND(I221*H221,2)</f>
        <v>0</v>
      </c>
      <c r="K221" s="270"/>
      <c r="L221" s="44"/>
      <c r="M221" s="271" t="s">
        <v>1</v>
      </c>
      <c r="N221" s="272" t="s">
        <v>45</v>
      </c>
      <c r="O221" s="100"/>
      <c r="P221" s="273">
        <f>O221*H221</f>
        <v>0</v>
      </c>
      <c r="Q221" s="273">
        <v>0</v>
      </c>
      <c r="R221" s="273">
        <f>Q221*H221</f>
        <v>0</v>
      </c>
      <c r="S221" s="273">
        <v>0</v>
      </c>
      <c r="T221" s="274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75" t="s">
        <v>162</v>
      </c>
      <c r="AT221" s="275" t="s">
        <v>159</v>
      </c>
      <c r="AU221" s="275" t="s">
        <v>92</v>
      </c>
      <c r="AY221" s="18" t="s">
        <v>156</v>
      </c>
      <c r="BE221" s="160">
        <f>IF(N221="základná",J221,0)</f>
        <v>0</v>
      </c>
      <c r="BF221" s="160">
        <f>IF(N221="znížená",J221,0)</f>
        <v>0</v>
      </c>
      <c r="BG221" s="160">
        <f>IF(N221="zákl. prenesená",J221,0)</f>
        <v>0</v>
      </c>
      <c r="BH221" s="160">
        <f>IF(N221="zníž. prenesená",J221,0)</f>
        <v>0</v>
      </c>
      <c r="BI221" s="160">
        <f>IF(N221="nulová",J221,0)</f>
        <v>0</v>
      </c>
      <c r="BJ221" s="18" t="s">
        <v>92</v>
      </c>
      <c r="BK221" s="160">
        <f>ROUND(I221*H221,2)</f>
        <v>0</v>
      </c>
      <c r="BL221" s="18" t="s">
        <v>162</v>
      </c>
      <c r="BM221" s="275" t="s">
        <v>426</v>
      </c>
    </row>
    <row r="222" s="13" customFormat="1">
      <c r="A222" s="13"/>
      <c r="B222" s="276"/>
      <c r="C222" s="277"/>
      <c r="D222" s="278" t="s">
        <v>164</v>
      </c>
      <c r="E222" s="277"/>
      <c r="F222" s="280" t="s">
        <v>427</v>
      </c>
      <c r="G222" s="277"/>
      <c r="H222" s="281">
        <v>976.13999999999999</v>
      </c>
      <c r="I222" s="282"/>
      <c r="J222" s="277"/>
      <c r="K222" s="277"/>
      <c r="L222" s="283"/>
      <c r="M222" s="284"/>
      <c r="N222" s="285"/>
      <c r="O222" s="285"/>
      <c r="P222" s="285"/>
      <c r="Q222" s="285"/>
      <c r="R222" s="285"/>
      <c r="S222" s="285"/>
      <c r="T222" s="28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87" t="s">
        <v>164</v>
      </c>
      <c r="AU222" s="287" t="s">
        <v>92</v>
      </c>
      <c r="AV222" s="13" t="s">
        <v>92</v>
      </c>
      <c r="AW222" s="13" t="s">
        <v>4</v>
      </c>
      <c r="AX222" s="13" t="s">
        <v>86</v>
      </c>
      <c r="AY222" s="287" t="s">
        <v>156</v>
      </c>
    </row>
    <row r="223" s="2" customFormat="1" ht="24.15" customHeight="1">
      <c r="A223" s="41"/>
      <c r="B223" s="42"/>
      <c r="C223" s="263" t="s">
        <v>266</v>
      </c>
      <c r="D223" s="263" t="s">
        <v>159</v>
      </c>
      <c r="E223" s="264" t="s">
        <v>258</v>
      </c>
      <c r="F223" s="265" t="s">
        <v>259</v>
      </c>
      <c r="G223" s="266" t="s">
        <v>247</v>
      </c>
      <c r="H223" s="267">
        <v>67.319999999999993</v>
      </c>
      <c r="I223" s="268"/>
      <c r="J223" s="269">
        <f>ROUND(I223*H223,2)</f>
        <v>0</v>
      </c>
      <c r="K223" s="270"/>
      <c r="L223" s="44"/>
      <c r="M223" s="271" t="s">
        <v>1</v>
      </c>
      <c r="N223" s="272" t="s">
        <v>45</v>
      </c>
      <c r="O223" s="100"/>
      <c r="P223" s="273">
        <f>O223*H223</f>
        <v>0</v>
      </c>
      <c r="Q223" s="273">
        <v>0</v>
      </c>
      <c r="R223" s="273">
        <f>Q223*H223</f>
        <v>0</v>
      </c>
      <c r="S223" s="273">
        <v>0</v>
      </c>
      <c r="T223" s="274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75" t="s">
        <v>162</v>
      </c>
      <c r="AT223" s="275" t="s">
        <v>159</v>
      </c>
      <c r="AU223" s="275" t="s">
        <v>92</v>
      </c>
      <c r="AY223" s="18" t="s">
        <v>156</v>
      </c>
      <c r="BE223" s="160">
        <f>IF(N223="základná",J223,0)</f>
        <v>0</v>
      </c>
      <c r="BF223" s="160">
        <f>IF(N223="znížená",J223,0)</f>
        <v>0</v>
      </c>
      <c r="BG223" s="160">
        <f>IF(N223="zákl. prenesená",J223,0)</f>
        <v>0</v>
      </c>
      <c r="BH223" s="160">
        <f>IF(N223="zníž. prenesená",J223,0)</f>
        <v>0</v>
      </c>
      <c r="BI223" s="160">
        <f>IF(N223="nulová",J223,0)</f>
        <v>0</v>
      </c>
      <c r="BJ223" s="18" t="s">
        <v>92</v>
      </c>
      <c r="BK223" s="160">
        <f>ROUND(I223*H223,2)</f>
        <v>0</v>
      </c>
      <c r="BL223" s="18" t="s">
        <v>162</v>
      </c>
      <c r="BM223" s="275" t="s">
        <v>428</v>
      </c>
    </row>
    <row r="224" s="2" customFormat="1" ht="24.15" customHeight="1">
      <c r="A224" s="41"/>
      <c r="B224" s="42"/>
      <c r="C224" s="263" t="s">
        <v>272</v>
      </c>
      <c r="D224" s="263" t="s">
        <v>159</v>
      </c>
      <c r="E224" s="264" t="s">
        <v>262</v>
      </c>
      <c r="F224" s="265" t="s">
        <v>263</v>
      </c>
      <c r="G224" s="266" t="s">
        <v>247</v>
      </c>
      <c r="H224" s="267">
        <v>538.55999999999995</v>
      </c>
      <c r="I224" s="268"/>
      <c r="J224" s="269">
        <f>ROUND(I224*H224,2)</f>
        <v>0</v>
      </c>
      <c r="K224" s="270"/>
      <c r="L224" s="44"/>
      <c r="M224" s="271" t="s">
        <v>1</v>
      </c>
      <c r="N224" s="272" t="s">
        <v>45</v>
      </c>
      <c r="O224" s="100"/>
      <c r="P224" s="273">
        <f>O224*H224</f>
        <v>0</v>
      </c>
      <c r="Q224" s="273">
        <v>0</v>
      </c>
      <c r="R224" s="273">
        <f>Q224*H224</f>
        <v>0</v>
      </c>
      <c r="S224" s="273">
        <v>0</v>
      </c>
      <c r="T224" s="274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75" t="s">
        <v>162</v>
      </c>
      <c r="AT224" s="275" t="s">
        <v>159</v>
      </c>
      <c r="AU224" s="275" t="s">
        <v>92</v>
      </c>
      <c r="AY224" s="18" t="s">
        <v>156</v>
      </c>
      <c r="BE224" s="160">
        <f>IF(N224="základná",J224,0)</f>
        <v>0</v>
      </c>
      <c r="BF224" s="160">
        <f>IF(N224="znížená",J224,0)</f>
        <v>0</v>
      </c>
      <c r="BG224" s="160">
        <f>IF(N224="zákl. prenesená",J224,0)</f>
        <v>0</v>
      </c>
      <c r="BH224" s="160">
        <f>IF(N224="zníž. prenesená",J224,0)</f>
        <v>0</v>
      </c>
      <c r="BI224" s="160">
        <f>IF(N224="nulová",J224,0)</f>
        <v>0</v>
      </c>
      <c r="BJ224" s="18" t="s">
        <v>92</v>
      </c>
      <c r="BK224" s="160">
        <f>ROUND(I224*H224,2)</f>
        <v>0</v>
      </c>
      <c r="BL224" s="18" t="s">
        <v>162</v>
      </c>
      <c r="BM224" s="275" t="s">
        <v>429</v>
      </c>
    </row>
    <row r="225" s="13" customFormat="1">
      <c r="A225" s="13"/>
      <c r="B225" s="276"/>
      <c r="C225" s="277"/>
      <c r="D225" s="278" t="s">
        <v>164</v>
      </c>
      <c r="E225" s="277"/>
      <c r="F225" s="280" t="s">
        <v>430</v>
      </c>
      <c r="G225" s="277"/>
      <c r="H225" s="281">
        <v>538.55999999999995</v>
      </c>
      <c r="I225" s="282"/>
      <c r="J225" s="277"/>
      <c r="K225" s="277"/>
      <c r="L225" s="283"/>
      <c r="M225" s="284"/>
      <c r="N225" s="285"/>
      <c r="O225" s="285"/>
      <c r="P225" s="285"/>
      <c r="Q225" s="285"/>
      <c r="R225" s="285"/>
      <c r="S225" s="285"/>
      <c r="T225" s="28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87" t="s">
        <v>164</v>
      </c>
      <c r="AU225" s="287" t="s">
        <v>92</v>
      </c>
      <c r="AV225" s="13" t="s">
        <v>92</v>
      </c>
      <c r="AW225" s="13" t="s">
        <v>4</v>
      </c>
      <c r="AX225" s="13" t="s">
        <v>86</v>
      </c>
      <c r="AY225" s="287" t="s">
        <v>156</v>
      </c>
    </row>
    <row r="226" s="2" customFormat="1" ht="24.15" customHeight="1">
      <c r="A226" s="41"/>
      <c r="B226" s="42"/>
      <c r="C226" s="263" t="s">
        <v>280</v>
      </c>
      <c r="D226" s="263" t="s">
        <v>159</v>
      </c>
      <c r="E226" s="264" t="s">
        <v>267</v>
      </c>
      <c r="F226" s="265" t="s">
        <v>268</v>
      </c>
      <c r="G226" s="266" t="s">
        <v>247</v>
      </c>
      <c r="H226" s="267">
        <v>67.319999999999993</v>
      </c>
      <c r="I226" s="268"/>
      <c r="J226" s="269">
        <f>ROUND(I226*H226,2)</f>
        <v>0</v>
      </c>
      <c r="K226" s="270"/>
      <c r="L226" s="44"/>
      <c r="M226" s="271" t="s">
        <v>1</v>
      </c>
      <c r="N226" s="272" t="s">
        <v>45</v>
      </c>
      <c r="O226" s="100"/>
      <c r="P226" s="273">
        <f>O226*H226</f>
        <v>0</v>
      </c>
      <c r="Q226" s="273">
        <v>0</v>
      </c>
      <c r="R226" s="273">
        <f>Q226*H226</f>
        <v>0</v>
      </c>
      <c r="S226" s="273">
        <v>0</v>
      </c>
      <c r="T226" s="274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75" t="s">
        <v>162</v>
      </c>
      <c r="AT226" s="275" t="s">
        <v>159</v>
      </c>
      <c r="AU226" s="275" t="s">
        <v>92</v>
      </c>
      <c r="AY226" s="18" t="s">
        <v>156</v>
      </c>
      <c r="BE226" s="160">
        <f>IF(N226="základná",J226,0)</f>
        <v>0</v>
      </c>
      <c r="BF226" s="160">
        <f>IF(N226="znížená",J226,0)</f>
        <v>0</v>
      </c>
      <c r="BG226" s="160">
        <f>IF(N226="zákl. prenesená",J226,0)</f>
        <v>0</v>
      </c>
      <c r="BH226" s="160">
        <f>IF(N226="zníž. prenesená",J226,0)</f>
        <v>0</v>
      </c>
      <c r="BI226" s="160">
        <f>IF(N226="nulová",J226,0)</f>
        <v>0</v>
      </c>
      <c r="BJ226" s="18" t="s">
        <v>92</v>
      </c>
      <c r="BK226" s="160">
        <f>ROUND(I226*H226,2)</f>
        <v>0</v>
      </c>
      <c r="BL226" s="18" t="s">
        <v>162</v>
      </c>
      <c r="BM226" s="275" t="s">
        <v>431</v>
      </c>
    </row>
    <row r="227" s="12" customFormat="1" ht="22.8" customHeight="1">
      <c r="A227" s="12"/>
      <c r="B227" s="248"/>
      <c r="C227" s="249"/>
      <c r="D227" s="250" t="s">
        <v>78</v>
      </c>
      <c r="E227" s="261" t="s">
        <v>270</v>
      </c>
      <c r="F227" s="261" t="s">
        <v>271</v>
      </c>
      <c r="G227" s="249"/>
      <c r="H227" s="249"/>
      <c r="I227" s="252"/>
      <c r="J227" s="262">
        <f>BK227</f>
        <v>0</v>
      </c>
      <c r="K227" s="249"/>
      <c r="L227" s="253"/>
      <c r="M227" s="254"/>
      <c r="N227" s="255"/>
      <c r="O227" s="255"/>
      <c r="P227" s="256">
        <f>P228</f>
        <v>0</v>
      </c>
      <c r="Q227" s="255"/>
      <c r="R227" s="256">
        <f>R228</f>
        <v>0</v>
      </c>
      <c r="S227" s="255"/>
      <c r="T227" s="257">
        <f>T228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58" t="s">
        <v>86</v>
      </c>
      <c r="AT227" s="259" t="s">
        <v>78</v>
      </c>
      <c r="AU227" s="259" t="s">
        <v>86</v>
      </c>
      <c r="AY227" s="258" t="s">
        <v>156</v>
      </c>
      <c r="BK227" s="260">
        <f>BK228</f>
        <v>0</v>
      </c>
    </row>
    <row r="228" s="2" customFormat="1" ht="24.15" customHeight="1">
      <c r="A228" s="41"/>
      <c r="B228" s="42"/>
      <c r="C228" s="263" t="s">
        <v>284</v>
      </c>
      <c r="D228" s="263" t="s">
        <v>159</v>
      </c>
      <c r="E228" s="264" t="s">
        <v>273</v>
      </c>
      <c r="F228" s="265" t="s">
        <v>274</v>
      </c>
      <c r="G228" s="266" t="s">
        <v>247</v>
      </c>
      <c r="H228" s="267">
        <v>45.587000000000003</v>
      </c>
      <c r="I228" s="268"/>
      <c r="J228" s="269">
        <f>ROUND(I228*H228,2)</f>
        <v>0</v>
      </c>
      <c r="K228" s="270"/>
      <c r="L228" s="44"/>
      <c r="M228" s="271" t="s">
        <v>1</v>
      </c>
      <c r="N228" s="272" t="s">
        <v>45</v>
      </c>
      <c r="O228" s="100"/>
      <c r="P228" s="273">
        <f>O228*H228</f>
        <v>0</v>
      </c>
      <c r="Q228" s="273">
        <v>0</v>
      </c>
      <c r="R228" s="273">
        <f>Q228*H228</f>
        <v>0</v>
      </c>
      <c r="S228" s="273">
        <v>0</v>
      </c>
      <c r="T228" s="274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75" t="s">
        <v>162</v>
      </c>
      <c r="AT228" s="275" t="s">
        <v>159</v>
      </c>
      <c r="AU228" s="275" t="s">
        <v>92</v>
      </c>
      <c r="AY228" s="18" t="s">
        <v>156</v>
      </c>
      <c r="BE228" s="160">
        <f>IF(N228="základná",J228,0)</f>
        <v>0</v>
      </c>
      <c r="BF228" s="160">
        <f>IF(N228="znížená",J228,0)</f>
        <v>0</v>
      </c>
      <c r="BG228" s="160">
        <f>IF(N228="zákl. prenesená",J228,0)</f>
        <v>0</v>
      </c>
      <c r="BH228" s="160">
        <f>IF(N228="zníž. prenesená",J228,0)</f>
        <v>0</v>
      </c>
      <c r="BI228" s="160">
        <f>IF(N228="nulová",J228,0)</f>
        <v>0</v>
      </c>
      <c r="BJ228" s="18" t="s">
        <v>92</v>
      </c>
      <c r="BK228" s="160">
        <f>ROUND(I228*H228,2)</f>
        <v>0</v>
      </c>
      <c r="BL228" s="18" t="s">
        <v>162</v>
      </c>
      <c r="BM228" s="275" t="s">
        <v>432</v>
      </c>
    </row>
    <row r="229" s="12" customFormat="1" ht="25.92" customHeight="1">
      <c r="A229" s="12"/>
      <c r="B229" s="248"/>
      <c r="C229" s="249"/>
      <c r="D229" s="250" t="s">
        <v>78</v>
      </c>
      <c r="E229" s="251" t="s">
        <v>276</v>
      </c>
      <c r="F229" s="251" t="s">
        <v>277</v>
      </c>
      <c r="G229" s="249"/>
      <c r="H229" s="249"/>
      <c r="I229" s="252"/>
      <c r="J229" s="227">
        <f>BK229</f>
        <v>0</v>
      </c>
      <c r="K229" s="249"/>
      <c r="L229" s="253"/>
      <c r="M229" s="254"/>
      <c r="N229" s="255"/>
      <c r="O229" s="255"/>
      <c r="P229" s="256">
        <f>P230+P242+P255</f>
        <v>0</v>
      </c>
      <c r="Q229" s="255"/>
      <c r="R229" s="256">
        <f>R230+R242+R255</f>
        <v>67.842397149999996</v>
      </c>
      <c r="S229" s="255"/>
      <c r="T229" s="257">
        <f>T230+T242+T255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58" t="s">
        <v>92</v>
      </c>
      <c r="AT229" s="259" t="s">
        <v>78</v>
      </c>
      <c r="AU229" s="259" t="s">
        <v>79</v>
      </c>
      <c r="AY229" s="258" t="s">
        <v>156</v>
      </c>
      <c r="BK229" s="260">
        <f>BK230+BK242+BK255</f>
        <v>0</v>
      </c>
    </row>
    <row r="230" s="12" customFormat="1" ht="22.8" customHeight="1">
      <c r="A230" s="12"/>
      <c r="B230" s="248"/>
      <c r="C230" s="249"/>
      <c r="D230" s="250" t="s">
        <v>78</v>
      </c>
      <c r="E230" s="261" t="s">
        <v>433</v>
      </c>
      <c r="F230" s="261" t="s">
        <v>434</v>
      </c>
      <c r="G230" s="249"/>
      <c r="H230" s="249"/>
      <c r="I230" s="252"/>
      <c r="J230" s="262">
        <f>BK230</f>
        <v>0</v>
      </c>
      <c r="K230" s="249"/>
      <c r="L230" s="253"/>
      <c r="M230" s="254"/>
      <c r="N230" s="255"/>
      <c r="O230" s="255"/>
      <c r="P230" s="256">
        <f>SUM(P231:P241)</f>
        <v>0</v>
      </c>
      <c r="Q230" s="255"/>
      <c r="R230" s="256">
        <f>SUM(R231:R241)</f>
        <v>1.0196225000000001</v>
      </c>
      <c r="S230" s="255"/>
      <c r="T230" s="257">
        <f>SUM(T231:T241)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58" t="s">
        <v>92</v>
      </c>
      <c r="AT230" s="259" t="s">
        <v>78</v>
      </c>
      <c r="AU230" s="259" t="s">
        <v>86</v>
      </c>
      <c r="AY230" s="258" t="s">
        <v>156</v>
      </c>
      <c r="BK230" s="260">
        <f>SUM(BK231:BK241)</f>
        <v>0</v>
      </c>
    </row>
    <row r="231" s="2" customFormat="1" ht="24.15" customHeight="1">
      <c r="A231" s="41"/>
      <c r="B231" s="42"/>
      <c r="C231" s="263" t="s">
        <v>289</v>
      </c>
      <c r="D231" s="263" t="s">
        <v>159</v>
      </c>
      <c r="E231" s="264" t="s">
        <v>435</v>
      </c>
      <c r="F231" s="265" t="s">
        <v>436</v>
      </c>
      <c r="G231" s="266" t="s">
        <v>110</v>
      </c>
      <c r="H231" s="267">
        <v>350.62599999999998</v>
      </c>
      <c r="I231" s="268"/>
      <c r="J231" s="269">
        <f>ROUND(I231*H231,2)</f>
        <v>0</v>
      </c>
      <c r="K231" s="270"/>
      <c r="L231" s="44"/>
      <c r="M231" s="271" t="s">
        <v>1</v>
      </c>
      <c r="N231" s="272" t="s">
        <v>45</v>
      </c>
      <c r="O231" s="100"/>
      <c r="P231" s="273">
        <f>O231*H231</f>
        <v>0</v>
      </c>
      <c r="Q231" s="273">
        <v>0</v>
      </c>
      <c r="R231" s="273">
        <f>Q231*H231</f>
        <v>0</v>
      </c>
      <c r="S231" s="273">
        <v>0</v>
      </c>
      <c r="T231" s="274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75" t="s">
        <v>231</v>
      </c>
      <c r="AT231" s="275" t="s">
        <v>159</v>
      </c>
      <c r="AU231" s="275" t="s">
        <v>92</v>
      </c>
      <c r="AY231" s="18" t="s">
        <v>156</v>
      </c>
      <c r="BE231" s="160">
        <f>IF(N231="základná",J231,0)</f>
        <v>0</v>
      </c>
      <c r="BF231" s="160">
        <f>IF(N231="znížená",J231,0)</f>
        <v>0</v>
      </c>
      <c r="BG231" s="160">
        <f>IF(N231="zákl. prenesená",J231,0)</f>
        <v>0</v>
      </c>
      <c r="BH231" s="160">
        <f>IF(N231="zníž. prenesená",J231,0)</f>
        <v>0</v>
      </c>
      <c r="BI231" s="160">
        <f>IF(N231="nulová",J231,0)</f>
        <v>0</v>
      </c>
      <c r="BJ231" s="18" t="s">
        <v>92</v>
      </c>
      <c r="BK231" s="160">
        <f>ROUND(I231*H231,2)</f>
        <v>0</v>
      </c>
      <c r="BL231" s="18" t="s">
        <v>231</v>
      </c>
      <c r="BM231" s="275" t="s">
        <v>437</v>
      </c>
    </row>
    <row r="232" s="13" customFormat="1">
      <c r="A232" s="13"/>
      <c r="B232" s="276"/>
      <c r="C232" s="277"/>
      <c r="D232" s="278" t="s">
        <v>164</v>
      </c>
      <c r="E232" s="279" t="s">
        <v>1</v>
      </c>
      <c r="F232" s="280" t="s">
        <v>381</v>
      </c>
      <c r="G232" s="277"/>
      <c r="H232" s="281">
        <v>345.32600000000002</v>
      </c>
      <c r="I232" s="282"/>
      <c r="J232" s="277"/>
      <c r="K232" s="277"/>
      <c r="L232" s="283"/>
      <c r="M232" s="284"/>
      <c r="N232" s="285"/>
      <c r="O232" s="285"/>
      <c r="P232" s="285"/>
      <c r="Q232" s="285"/>
      <c r="R232" s="285"/>
      <c r="S232" s="285"/>
      <c r="T232" s="28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87" t="s">
        <v>164</v>
      </c>
      <c r="AU232" s="287" t="s">
        <v>92</v>
      </c>
      <c r="AV232" s="13" t="s">
        <v>92</v>
      </c>
      <c r="AW232" s="13" t="s">
        <v>33</v>
      </c>
      <c r="AX232" s="13" t="s">
        <v>79</v>
      </c>
      <c r="AY232" s="287" t="s">
        <v>156</v>
      </c>
    </row>
    <row r="233" s="13" customFormat="1">
      <c r="A233" s="13"/>
      <c r="B233" s="276"/>
      <c r="C233" s="277"/>
      <c r="D233" s="278" t="s">
        <v>164</v>
      </c>
      <c r="E233" s="279" t="s">
        <v>1</v>
      </c>
      <c r="F233" s="280" t="s">
        <v>322</v>
      </c>
      <c r="G233" s="277"/>
      <c r="H233" s="281">
        <v>5.2999999999999998</v>
      </c>
      <c r="I233" s="282"/>
      <c r="J233" s="277"/>
      <c r="K233" s="277"/>
      <c r="L233" s="283"/>
      <c r="M233" s="284"/>
      <c r="N233" s="285"/>
      <c r="O233" s="285"/>
      <c r="P233" s="285"/>
      <c r="Q233" s="285"/>
      <c r="R233" s="285"/>
      <c r="S233" s="285"/>
      <c r="T233" s="28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87" t="s">
        <v>164</v>
      </c>
      <c r="AU233" s="287" t="s">
        <v>92</v>
      </c>
      <c r="AV233" s="13" t="s">
        <v>92</v>
      </c>
      <c r="AW233" s="13" t="s">
        <v>33</v>
      </c>
      <c r="AX233" s="13" t="s">
        <v>79</v>
      </c>
      <c r="AY233" s="287" t="s">
        <v>156</v>
      </c>
    </row>
    <row r="234" s="14" customFormat="1">
      <c r="A234" s="14"/>
      <c r="B234" s="288"/>
      <c r="C234" s="289"/>
      <c r="D234" s="278" t="s">
        <v>164</v>
      </c>
      <c r="E234" s="290" t="s">
        <v>1</v>
      </c>
      <c r="F234" s="291" t="s">
        <v>230</v>
      </c>
      <c r="G234" s="289"/>
      <c r="H234" s="292">
        <v>350.62599999999998</v>
      </c>
      <c r="I234" s="293"/>
      <c r="J234" s="289"/>
      <c r="K234" s="289"/>
      <c r="L234" s="294"/>
      <c r="M234" s="295"/>
      <c r="N234" s="296"/>
      <c r="O234" s="296"/>
      <c r="P234" s="296"/>
      <c r="Q234" s="296"/>
      <c r="R234" s="296"/>
      <c r="S234" s="296"/>
      <c r="T234" s="297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98" t="s">
        <v>164</v>
      </c>
      <c r="AU234" s="298" t="s">
        <v>92</v>
      </c>
      <c r="AV234" s="14" t="s">
        <v>162</v>
      </c>
      <c r="AW234" s="14" t="s">
        <v>33</v>
      </c>
      <c r="AX234" s="14" t="s">
        <v>86</v>
      </c>
      <c r="AY234" s="298" t="s">
        <v>156</v>
      </c>
    </row>
    <row r="235" s="2" customFormat="1" ht="24.15" customHeight="1">
      <c r="A235" s="41"/>
      <c r="B235" s="42"/>
      <c r="C235" s="302" t="s">
        <v>295</v>
      </c>
      <c r="D235" s="302" t="s">
        <v>303</v>
      </c>
      <c r="E235" s="303" t="s">
        <v>438</v>
      </c>
      <c r="F235" s="304" t="s">
        <v>439</v>
      </c>
      <c r="G235" s="305" t="s">
        <v>384</v>
      </c>
      <c r="H235" s="306">
        <v>981.75300000000004</v>
      </c>
      <c r="I235" s="307"/>
      <c r="J235" s="308">
        <f>ROUND(I235*H235,2)</f>
        <v>0</v>
      </c>
      <c r="K235" s="309"/>
      <c r="L235" s="310"/>
      <c r="M235" s="311" t="s">
        <v>1</v>
      </c>
      <c r="N235" s="312" t="s">
        <v>45</v>
      </c>
      <c r="O235" s="100"/>
      <c r="P235" s="273">
        <f>O235*H235</f>
        <v>0</v>
      </c>
      <c r="Q235" s="273">
        <v>0.001</v>
      </c>
      <c r="R235" s="273">
        <f>Q235*H235</f>
        <v>0.9817530000000001</v>
      </c>
      <c r="S235" s="273">
        <v>0</v>
      </c>
      <c r="T235" s="274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75" t="s">
        <v>440</v>
      </c>
      <c r="AT235" s="275" t="s">
        <v>303</v>
      </c>
      <c r="AU235" s="275" t="s">
        <v>92</v>
      </c>
      <c r="AY235" s="18" t="s">
        <v>156</v>
      </c>
      <c r="BE235" s="160">
        <f>IF(N235="základná",J235,0)</f>
        <v>0</v>
      </c>
      <c r="BF235" s="160">
        <f>IF(N235="znížená",J235,0)</f>
        <v>0</v>
      </c>
      <c r="BG235" s="160">
        <f>IF(N235="zákl. prenesená",J235,0)</f>
        <v>0</v>
      </c>
      <c r="BH235" s="160">
        <f>IF(N235="zníž. prenesená",J235,0)</f>
        <v>0</v>
      </c>
      <c r="BI235" s="160">
        <f>IF(N235="nulová",J235,0)</f>
        <v>0</v>
      </c>
      <c r="BJ235" s="18" t="s">
        <v>92</v>
      </c>
      <c r="BK235" s="160">
        <f>ROUND(I235*H235,2)</f>
        <v>0</v>
      </c>
      <c r="BL235" s="18" t="s">
        <v>231</v>
      </c>
      <c r="BM235" s="275" t="s">
        <v>441</v>
      </c>
    </row>
    <row r="236" s="2" customFormat="1" ht="24.15" customHeight="1">
      <c r="A236" s="41"/>
      <c r="B236" s="42"/>
      <c r="C236" s="263" t="s">
        <v>302</v>
      </c>
      <c r="D236" s="263" t="s">
        <v>159</v>
      </c>
      <c r="E236" s="264" t="s">
        <v>442</v>
      </c>
      <c r="F236" s="265" t="s">
        <v>443</v>
      </c>
      <c r="G236" s="266" t="s">
        <v>110</v>
      </c>
      <c r="H236" s="267">
        <v>12.765000000000001</v>
      </c>
      <c r="I236" s="268"/>
      <c r="J236" s="269">
        <f>ROUND(I236*H236,2)</f>
        <v>0</v>
      </c>
      <c r="K236" s="270"/>
      <c r="L236" s="44"/>
      <c r="M236" s="271" t="s">
        <v>1</v>
      </c>
      <c r="N236" s="272" t="s">
        <v>45</v>
      </c>
      <c r="O236" s="100"/>
      <c r="P236" s="273">
        <f>O236*H236</f>
        <v>0</v>
      </c>
      <c r="Q236" s="273">
        <v>0</v>
      </c>
      <c r="R236" s="273">
        <f>Q236*H236</f>
        <v>0</v>
      </c>
      <c r="S236" s="273">
        <v>0</v>
      </c>
      <c r="T236" s="274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75" t="s">
        <v>231</v>
      </c>
      <c r="AT236" s="275" t="s">
        <v>159</v>
      </c>
      <c r="AU236" s="275" t="s">
        <v>92</v>
      </c>
      <c r="AY236" s="18" t="s">
        <v>156</v>
      </c>
      <c r="BE236" s="160">
        <f>IF(N236="základná",J236,0)</f>
        <v>0</v>
      </c>
      <c r="BF236" s="160">
        <f>IF(N236="znížená",J236,0)</f>
        <v>0</v>
      </c>
      <c r="BG236" s="160">
        <f>IF(N236="zákl. prenesená",J236,0)</f>
        <v>0</v>
      </c>
      <c r="BH236" s="160">
        <f>IF(N236="zníž. prenesená",J236,0)</f>
        <v>0</v>
      </c>
      <c r="BI236" s="160">
        <f>IF(N236="nulová",J236,0)</f>
        <v>0</v>
      </c>
      <c r="BJ236" s="18" t="s">
        <v>92</v>
      </c>
      <c r="BK236" s="160">
        <f>ROUND(I236*H236,2)</f>
        <v>0</v>
      </c>
      <c r="BL236" s="18" t="s">
        <v>231</v>
      </c>
      <c r="BM236" s="275" t="s">
        <v>444</v>
      </c>
    </row>
    <row r="237" s="13" customFormat="1">
      <c r="A237" s="13"/>
      <c r="B237" s="276"/>
      <c r="C237" s="277"/>
      <c r="D237" s="278" t="s">
        <v>164</v>
      </c>
      <c r="E237" s="279" t="s">
        <v>1</v>
      </c>
      <c r="F237" s="280" t="s">
        <v>445</v>
      </c>
      <c r="G237" s="277"/>
      <c r="H237" s="281">
        <v>12.765000000000001</v>
      </c>
      <c r="I237" s="282"/>
      <c r="J237" s="277"/>
      <c r="K237" s="277"/>
      <c r="L237" s="283"/>
      <c r="M237" s="284"/>
      <c r="N237" s="285"/>
      <c r="O237" s="285"/>
      <c r="P237" s="285"/>
      <c r="Q237" s="285"/>
      <c r="R237" s="285"/>
      <c r="S237" s="285"/>
      <c r="T237" s="28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87" t="s">
        <v>164</v>
      </c>
      <c r="AU237" s="287" t="s">
        <v>92</v>
      </c>
      <c r="AV237" s="13" t="s">
        <v>92</v>
      </c>
      <c r="AW237" s="13" t="s">
        <v>33</v>
      </c>
      <c r="AX237" s="13" t="s">
        <v>86</v>
      </c>
      <c r="AY237" s="287" t="s">
        <v>156</v>
      </c>
    </row>
    <row r="238" s="2" customFormat="1" ht="24.15" customHeight="1">
      <c r="A238" s="41"/>
      <c r="B238" s="42"/>
      <c r="C238" s="302" t="s">
        <v>309</v>
      </c>
      <c r="D238" s="302" t="s">
        <v>303</v>
      </c>
      <c r="E238" s="303" t="s">
        <v>438</v>
      </c>
      <c r="F238" s="304" t="s">
        <v>439</v>
      </c>
      <c r="G238" s="305" t="s">
        <v>384</v>
      </c>
      <c r="H238" s="306">
        <v>35.741999999999997</v>
      </c>
      <c r="I238" s="307"/>
      <c r="J238" s="308">
        <f>ROUND(I238*H238,2)</f>
        <v>0</v>
      </c>
      <c r="K238" s="309"/>
      <c r="L238" s="310"/>
      <c r="M238" s="311" t="s">
        <v>1</v>
      </c>
      <c r="N238" s="312" t="s">
        <v>45</v>
      </c>
      <c r="O238" s="100"/>
      <c r="P238" s="273">
        <f>O238*H238</f>
        <v>0</v>
      </c>
      <c r="Q238" s="273">
        <v>0.001</v>
      </c>
      <c r="R238" s="273">
        <f>Q238*H238</f>
        <v>0.035741999999999996</v>
      </c>
      <c r="S238" s="273">
        <v>0</v>
      </c>
      <c r="T238" s="274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75" t="s">
        <v>440</v>
      </c>
      <c r="AT238" s="275" t="s">
        <v>303</v>
      </c>
      <c r="AU238" s="275" t="s">
        <v>92</v>
      </c>
      <c r="AY238" s="18" t="s">
        <v>156</v>
      </c>
      <c r="BE238" s="160">
        <f>IF(N238="základná",J238,0)</f>
        <v>0</v>
      </c>
      <c r="BF238" s="160">
        <f>IF(N238="znížená",J238,0)</f>
        <v>0</v>
      </c>
      <c r="BG238" s="160">
        <f>IF(N238="zákl. prenesená",J238,0)</f>
        <v>0</v>
      </c>
      <c r="BH238" s="160">
        <f>IF(N238="zníž. prenesená",J238,0)</f>
        <v>0</v>
      </c>
      <c r="BI238" s="160">
        <f>IF(N238="nulová",J238,0)</f>
        <v>0</v>
      </c>
      <c r="BJ238" s="18" t="s">
        <v>92</v>
      </c>
      <c r="BK238" s="160">
        <f>ROUND(I238*H238,2)</f>
        <v>0</v>
      </c>
      <c r="BL238" s="18" t="s">
        <v>231</v>
      </c>
      <c r="BM238" s="275" t="s">
        <v>446</v>
      </c>
    </row>
    <row r="239" s="2" customFormat="1" ht="24.15" customHeight="1">
      <c r="A239" s="41"/>
      <c r="B239" s="42"/>
      <c r="C239" s="302" t="s">
        <v>315</v>
      </c>
      <c r="D239" s="302" t="s">
        <v>303</v>
      </c>
      <c r="E239" s="303" t="s">
        <v>447</v>
      </c>
      <c r="F239" s="304" t="s">
        <v>448</v>
      </c>
      <c r="G239" s="305" t="s">
        <v>185</v>
      </c>
      <c r="H239" s="306">
        <v>42.549999999999997</v>
      </c>
      <c r="I239" s="307"/>
      <c r="J239" s="308">
        <f>ROUND(I239*H239,2)</f>
        <v>0</v>
      </c>
      <c r="K239" s="309"/>
      <c r="L239" s="310"/>
      <c r="M239" s="311" t="s">
        <v>1</v>
      </c>
      <c r="N239" s="312" t="s">
        <v>45</v>
      </c>
      <c r="O239" s="100"/>
      <c r="P239" s="273">
        <f>O239*H239</f>
        <v>0</v>
      </c>
      <c r="Q239" s="273">
        <v>5.0000000000000002E-05</v>
      </c>
      <c r="R239" s="273">
        <f>Q239*H239</f>
        <v>0.0021275000000000001</v>
      </c>
      <c r="S239" s="273">
        <v>0</v>
      </c>
      <c r="T239" s="274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75" t="s">
        <v>440</v>
      </c>
      <c r="AT239" s="275" t="s">
        <v>303</v>
      </c>
      <c r="AU239" s="275" t="s">
        <v>92</v>
      </c>
      <c r="AY239" s="18" t="s">
        <v>156</v>
      </c>
      <c r="BE239" s="160">
        <f>IF(N239="základná",J239,0)</f>
        <v>0</v>
      </c>
      <c r="BF239" s="160">
        <f>IF(N239="znížená",J239,0)</f>
        <v>0</v>
      </c>
      <c r="BG239" s="160">
        <f>IF(N239="zákl. prenesená",J239,0)</f>
        <v>0</v>
      </c>
      <c r="BH239" s="160">
        <f>IF(N239="zníž. prenesená",J239,0)</f>
        <v>0</v>
      </c>
      <c r="BI239" s="160">
        <f>IF(N239="nulová",J239,0)</f>
        <v>0</v>
      </c>
      <c r="BJ239" s="18" t="s">
        <v>92</v>
      </c>
      <c r="BK239" s="160">
        <f>ROUND(I239*H239,2)</f>
        <v>0</v>
      </c>
      <c r="BL239" s="18" t="s">
        <v>231</v>
      </c>
      <c r="BM239" s="275" t="s">
        <v>449</v>
      </c>
    </row>
    <row r="240" s="13" customFormat="1">
      <c r="A240" s="13"/>
      <c r="B240" s="276"/>
      <c r="C240" s="277"/>
      <c r="D240" s="278" t="s">
        <v>164</v>
      </c>
      <c r="E240" s="279" t="s">
        <v>1</v>
      </c>
      <c r="F240" s="280" t="s">
        <v>450</v>
      </c>
      <c r="G240" s="277"/>
      <c r="H240" s="281">
        <v>42.549999999999997</v>
      </c>
      <c r="I240" s="282"/>
      <c r="J240" s="277"/>
      <c r="K240" s="277"/>
      <c r="L240" s="283"/>
      <c r="M240" s="284"/>
      <c r="N240" s="285"/>
      <c r="O240" s="285"/>
      <c r="P240" s="285"/>
      <c r="Q240" s="285"/>
      <c r="R240" s="285"/>
      <c r="S240" s="285"/>
      <c r="T240" s="28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87" t="s">
        <v>164</v>
      </c>
      <c r="AU240" s="287" t="s">
        <v>92</v>
      </c>
      <c r="AV240" s="13" t="s">
        <v>92</v>
      </c>
      <c r="AW240" s="13" t="s">
        <v>33</v>
      </c>
      <c r="AX240" s="13" t="s">
        <v>86</v>
      </c>
      <c r="AY240" s="287" t="s">
        <v>156</v>
      </c>
    </row>
    <row r="241" s="2" customFormat="1" ht="24.15" customHeight="1">
      <c r="A241" s="41"/>
      <c r="B241" s="42"/>
      <c r="C241" s="263" t="s">
        <v>451</v>
      </c>
      <c r="D241" s="263" t="s">
        <v>159</v>
      </c>
      <c r="E241" s="264" t="s">
        <v>452</v>
      </c>
      <c r="F241" s="265" t="s">
        <v>453</v>
      </c>
      <c r="G241" s="266" t="s">
        <v>312</v>
      </c>
      <c r="H241" s="313"/>
      <c r="I241" s="268"/>
      <c r="J241" s="269">
        <f>ROUND(I241*H241,2)</f>
        <v>0</v>
      </c>
      <c r="K241" s="270"/>
      <c r="L241" s="44"/>
      <c r="M241" s="271" t="s">
        <v>1</v>
      </c>
      <c r="N241" s="272" t="s">
        <v>45</v>
      </c>
      <c r="O241" s="100"/>
      <c r="P241" s="273">
        <f>O241*H241</f>
        <v>0</v>
      </c>
      <c r="Q241" s="273">
        <v>0</v>
      </c>
      <c r="R241" s="273">
        <f>Q241*H241</f>
        <v>0</v>
      </c>
      <c r="S241" s="273">
        <v>0</v>
      </c>
      <c r="T241" s="274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75" t="s">
        <v>231</v>
      </c>
      <c r="AT241" s="275" t="s">
        <v>159</v>
      </c>
      <c r="AU241" s="275" t="s">
        <v>92</v>
      </c>
      <c r="AY241" s="18" t="s">
        <v>156</v>
      </c>
      <c r="BE241" s="160">
        <f>IF(N241="základná",J241,0)</f>
        <v>0</v>
      </c>
      <c r="BF241" s="160">
        <f>IF(N241="znížená",J241,0)</f>
        <v>0</v>
      </c>
      <c r="BG241" s="160">
        <f>IF(N241="zákl. prenesená",J241,0)</f>
        <v>0</v>
      </c>
      <c r="BH241" s="160">
        <f>IF(N241="zníž. prenesená",J241,0)</f>
        <v>0</v>
      </c>
      <c r="BI241" s="160">
        <f>IF(N241="nulová",J241,0)</f>
        <v>0</v>
      </c>
      <c r="BJ241" s="18" t="s">
        <v>92</v>
      </c>
      <c r="BK241" s="160">
        <f>ROUND(I241*H241,2)</f>
        <v>0</v>
      </c>
      <c r="BL241" s="18" t="s">
        <v>231</v>
      </c>
      <c r="BM241" s="275" t="s">
        <v>454</v>
      </c>
    </row>
    <row r="242" s="12" customFormat="1" ht="22.8" customHeight="1">
      <c r="A242" s="12"/>
      <c r="B242" s="248"/>
      <c r="C242" s="249"/>
      <c r="D242" s="250" t="s">
        <v>78</v>
      </c>
      <c r="E242" s="261" t="s">
        <v>455</v>
      </c>
      <c r="F242" s="261" t="s">
        <v>456</v>
      </c>
      <c r="G242" s="249"/>
      <c r="H242" s="249"/>
      <c r="I242" s="252"/>
      <c r="J242" s="262">
        <f>BK242</f>
        <v>0</v>
      </c>
      <c r="K242" s="249"/>
      <c r="L242" s="253"/>
      <c r="M242" s="254"/>
      <c r="N242" s="255"/>
      <c r="O242" s="255"/>
      <c r="P242" s="256">
        <f>SUM(P243:P254)</f>
        <v>0</v>
      </c>
      <c r="Q242" s="255"/>
      <c r="R242" s="256">
        <f>SUM(R243:R254)</f>
        <v>65.526600299999998</v>
      </c>
      <c r="S242" s="255"/>
      <c r="T242" s="257">
        <f>SUM(T243:T254)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58" t="s">
        <v>92</v>
      </c>
      <c r="AT242" s="259" t="s">
        <v>78</v>
      </c>
      <c r="AU242" s="259" t="s">
        <v>86</v>
      </c>
      <c r="AY242" s="258" t="s">
        <v>156</v>
      </c>
      <c r="BK242" s="260">
        <f>SUM(BK243:BK254)</f>
        <v>0</v>
      </c>
    </row>
    <row r="243" s="2" customFormat="1" ht="24.15" customHeight="1">
      <c r="A243" s="41"/>
      <c r="B243" s="42"/>
      <c r="C243" s="263" t="s">
        <v>440</v>
      </c>
      <c r="D243" s="263" t="s">
        <v>159</v>
      </c>
      <c r="E243" s="264" t="s">
        <v>457</v>
      </c>
      <c r="F243" s="265" t="s">
        <v>458</v>
      </c>
      <c r="G243" s="266" t="s">
        <v>185</v>
      </c>
      <c r="H243" s="267">
        <v>109.83</v>
      </c>
      <c r="I243" s="268"/>
      <c r="J243" s="269">
        <f>ROUND(I243*H243,2)</f>
        <v>0</v>
      </c>
      <c r="K243" s="270"/>
      <c r="L243" s="44"/>
      <c r="M243" s="271" t="s">
        <v>1</v>
      </c>
      <c r="N243" s="272" t="s">
        <v>45</v>
      </c>
      <c r="O243" s="100"/>
      <c r="P243" s="273">
        <f>O243*H243</f>
        <v>0</v>
      </c>
      <c r="Q243" s="273">
        <v>0.044249999999999998</v>
      </c>
      <c r="R243" s="273">
        <f>Q243*H243</f>
        <v>4.8599774999999994</v>
      </c>
      <c r="S243" s="273">
        <v>0</v>
      </c>
      <c r="T243" s="274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75" t="s">
        <v>231</v>
      </c>
      <c r="AT243" s="275" t="s">
        <v>159</v>
      </c>
      <c r="AU243" s="275" t="s">
        <v>92</v>
      </c>
      <c r="AY243" s="18" t="s">
        <v>156</v>
      </c>
      <c r="BE243" s="160">
        <f>IF(N243="základná",J243,0)</f>
        <v>0</v>
      </c>
      <c r="BF243" s="160">
        <f>IF(N243="znížená",J243,0)</f>
        <v>0</v>
      </c>
      <c r="BG243" s="160">
        <f>IF(N243="zákl. prenesená",J243,0)</f>
        <v>0</v>
      </c>
      <c r="BH243" s="160">
        <f>IF(N243="zníž. prenesená",J243,0)</f>
        <v>0</v>
      </c>
      <c r="BI243" s="160">
        <f>IF(N243="nulová",J243,0)</f>
        <v>0</v>
      </c>
      <c r="BJ243" s="18" t="s">
        <v>92</v>
      </c>
      <c r="BK243" s="160">
        <f>ROUND(I243*H243,2)</f>
        <v>0</v>
      </c>
      <c r="BL243" s="18" t="s">
        <v>231</v>
      </c>
      <c r="BM243" s="275" t="s">
        <v>459</v>
      </c>
    </row>
    <row r="244" s="13" customFormat="1">
      <c r="A244" s="13"/>
      <c r="B244" s="276"/>
      <c r="C244" s="277"/>
      <c r="D244" s="278" t="s">
        <v>164</v>
      </c>
      <c r="E244" s="279" t="s">
        <v>1</v>
      </c>
      <c r="F244" s="280" t="s">
        <v>330</v>
      </c>
      <c r="G244" s="277"/>
      <c r="H244" s="281">
        <v>109.83</v>
      </c>
      <c r="I244" s="282"/>
      <c r="J244" s="277"/>
      <c r="K244" s="277"/>
      <c r="L244" s="283"/>
      <c r="M244" s="284"/>
      <c r="N244" s="285"/>
      <c r="O244" s="285"/>
      <c r="P244" s="285"/>
      <c r="Q244" s="285"/>
      <c r="R244" s="285"/>
      <c r="S244" s="285"/>
      <c r="T244" s="28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87" t="s">
        <v>164</v>
      </c>
      <c r="AU244" s="287" t="s">
        <v>92</v>
      </c>
      <c r="AV244" s="13" t="s">
        <v>92</v>
      </c>
      <c r="AW244" s="13" t="s">
        <v>33</v>
      </c>
      <c r="AX244" s="13" t="s">
        <v>86</v>
      </c>
      <c r="AY244" s="287" t="s">
        <v>156</v>
      </c>
    </row>
    <row r="245" s="2" customFormat="1" ht="24.15" customHeight="1">
      <c r="A245" s="41"/>
      <c r="B245" s="42"/>
      <c r="C245" s="263" t="s">
        <v>460</v>
      </c>
      <c r="D245" s="263" t="s">
        <v>159</v>
      </c>
      <c r="E245" s="264" t="s">
        <v>461</v>
      </c>
      <c r="F245" s="265" t="s">
        <v>462</v>
      </c>
      <c r="G245" s="266" t="s">
        <v>185</v>
      </c>
      <c r="H245" s="267">
        <v>109.83</v>
      </c>
      <c r="I245" s="268"/>
      <c r="J245" s="269">
        <f>ROUND(I245*H245,2)</f>
        <v>0</v>
      </c>
      <c r="K245" s="270"/>
      <c r="L245" s="44"/>
      <c r="M245" s="271" t="s">
        <v>1</v>
      </c>
      <c r="N245" s="272" t="s">
        <v>45</v>
      </c>
      <c r="O245" s="100"/>
      <c r="P245" s="273">
        <f>O245*H245</f>
        <v>0</v>
      </c>
      <c r="Q245" s="273">
        <v>0.0095099999999999994</v>
      </c>
      <c r="R245" s="273">
        <f>Q245*H245</f>
        <v>1.0444833</v>
      </c>
      <c r="S245" s="273">
        <v>0</v>
      </c>
      <c r="T245" s="274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75" t="s">
        <v>231</v>
      </c>
      <c r="AT245" s="275" t="s">
        <v>159</v>
      </c>
      <c r="AU245" s="275" t="s">
        <v>92</v>
      </c>
      <c r="AY245" s="18" t="s">
        <v>156</v>
      </c>
      <c r="BE245" s="160">
        <f>IF(N245="základná",J245,0)</f>
        <v>0</v>
      </c>
      <c r="BF245" s="160">
        <f>IF(N245="znížená",J245,0)</f>
        <v>0</v>
      </c>
      <c r="BG245" s="160">
        <f>IF(N245="zákl. prenesená",J245,0)</f>
        <v>0</v>
      </c>
      <c r="BH245" s="160">
        <f>IF(N245="zníž. prenesená",J245,0)</f>
        <v>0</v>
      </c>
      <c r="BI245" s="160">
        <f>IF(N245="nulová",J245,0)</f>
        <v>0</v>
      </c>
      <c r="BJ245" s="18" t="s">
        <v>92</v>
      </c>
      <c r="BK245" s="160">
        <f>ROUND(I245*H245,2)</f>
        <v>0</v>
      </c>
      <c r="BL245" s="18" t="s">
        <v>231</v>
      </c>
      <c r="BM245" s="275" t="s">
        <v>463</v>
      </c>
    </row>
    <row r="246" s="13" customFormat="1">
      <c r="A246" s="13"/>
      <c r="B246" s="276"/>
      <c r="C246" s="277"/>
      <c r="D246" s="278" t="s">
        <v>164</v>
      </c>
      <c r="E246" s="279" t="s">
        <v>1</v>
      </c>
      <c r="F246" s="280" t="s">
        <v>330</v>
      </c>
      <c r="G246" s="277"/>
      <c r="H246" s="281">
        <v>109.83</v>
      </c>
      <c r="I246" s="282"/>
      <c r="J246" s="277"/>
      <c r="K246" s="277"/>
      <c r="L246" s="283"/>
      <c r="M246" s="284"/>
      <c r="N246" s="285"/>
      <c r="O246" s="285"/>
      <c r="P246" s="285"/>
      <c r="Q246" s="285"/>
      <c r="R246" s="285"/>
      <c r="S246" s="285"/>
      <c r="T246" s="28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87" t="s">
        <v>164</v>
      </c>
      <c r="AU246" s="287" t="s">
        <v>92</v>
      </c>
      <c r="AV246" s="13" t="s">
        <v>92</v>
      </c>
      <c r="AW246" s="13" t="s">
        <v>33</v>
      </c>
      <c r="AX246" s="13" t="s">
        <v>86</v>
      </c>
      <c r="AY246" s="287" t="s">
        <v>156</v>
      </c>
    </row>
    <row r="247" s="2" customFormat="1" ht="24.15" customHeight="1">
      <c r="A247" s="41"/>
      <c r="B247" s="42"/>
      <c r="C247" s="302" t="s">
        <v>464</v>
      </c>
      <c r="D247" s="302" t="s">
        <v>303</v>
      </c>
      <c r="E247" s="303" t="s">
        <v>465</v>
      </c>
      <c r="F247" s="304" t="s">
        <v>466</v>
      </c>
      <c r="G247" s="305" t="s">
        <v>110</v>
      </c>
      <c r="H247" s="306">
        <v>10.983000000000001</v>
      </c>
      <c r="I247" s="307"/>
      <c r="J247" s="308">
        <f>ROUND(I247*H247,2)</f>
        <v>0</v>
      </c>
      <c r="K247" s="309"/>
      <c r="L247" s="310"/>
      <c r="M247" s="311" t="s">
        <v>1</v>
      </c>
      <c r="N247" s="312" t="s">
        <v>45</v>
      </c>
      <c r="O247" s="100"/>
      <c r="P247" s="273">
        <f>O247*H247</f>
        <v>0</v>
      </c>
      <c r="Q247" s="273">
        <v>0.082000000000000003</v>
      </c>
      <c r="R247" s="273">
        <f>Q247*H247</f>
        <v>0.90060600000000013</v>
      </c>
      <c r="S247" s="273">
        <v>0</v>
      </c>
      <c r="T247" s="274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75" t="s">
        <v>440</v>
      </c>
      <c r="AT247" s="275" t="s">
        <v>303</v>
      </c>
      <c r="AU247" s="275" t="s">
        <v>92</v>
      </c>
      <c r="AY247" s="18" t="s">
        <v>156</v>
      </c>
      <c r="BE247" s="160">
        <f>IF(N247="základná",J247,0)</f>
        <v>0</v>
      </c>
      <c r="BF247" s="160">
        <f>IF(N247="znížená",J247,0)</f>
        <v>0</v>
      </c>
      <c r="BG247" s="160">
        <f>IF(N247="zákl. prenesená",J247,0)</f>
        <v>0</v>
      </c>
      <c r="BH247" s="160">
        <f>IF(N247="zníž. prenesená",J247,0)</f>
        <v>0</v>
      </c>
      <c r="BI247" s="160">
        <f>IF(N247="nulová",J247,0)</f>
        <v>0</v>
      </c>
      <c r="BJ247" s="18" t="s">
        <v>92</v>
      </c>
      <c r="BK247" s="160">
        <f>ROUND(I247*H247,2)</f>
        <v>0</v>
      </c>
      <c r="BL247" s="18" t="s">
        <v>231</v>
      </c>
      <c r="BM247" s="275" t="s">
        <v>467</v>
      </c>
    </row>
    <row r="248" s="2" customFormat="1">
      <c r="A248" s="41"/>
      <c r="B248" s="42"/>
      <c r="C248" s="43"/>
      <c r="D248" s="278" t="s">
        <v>235</v>
      </c>
      <c r="E248" s="43"/>
      <c r="F248" s="299" t="s">
        <v>468</v>
      </c>
      <c r="G248" s="43"/>
      <c r="H248" s="43"/>
      <c r="I248" s="233"/>
      <c r="J248" s="43"/>
      <c r="K248" s="43"/>
      <c r="L248" s="44"/>
      <c r="M248" s="300"/>
      <c r="N248" s="301"/>
      <c r="O248" s="100"/>
      <c r="P248" s="100"/>
      <c r="Q248" s="100"/>
      <c r="R248" s="100"/>
      <c r="S248" s="100"/>
      <c r="T248" s="10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18" t="s">
        <v>235</v>
      </c>
      <c r="AU248" s="18" t="s">
        <v>92</v>
      </c>
    </row>
    <row r="249" s="13" customFormat="1">
      <c r="A249" s="13"/>
      <c r="B249" s="276"/>
      <c r="C249" s="277"/>
      <c r="D249" s="278" t="s">
        <v>164</v>
      </c>
      <c r="E249" s="277"/>
      <c r="F249" s="280" t="s">
        <v>469</v>
      </c>
      <c r="G249" s="277"/>
      <c r="H249" s="281">
        <v>10.983000000000001</v>
      </c>
      <c r="I249" s="282"/>
      <c r="J249" s="277"/>
      <c r="K249" s="277"/>
      <c r="L249" s="283"/>
      <c r="M249" s="284"/>
      <c r="N249" s="285"/>
      <c r="O249" s="285"/>
      <c r="P249" s="285"/>
      <c r="Q249" s="285"/>
      <c r="R249" s="285"/>
      <c r="S249" s="285"/>
      <c r="T249" s="28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87" t="s">
        <v>164</v>
      </c>
      <c r="AU249" s="287" t="s">
        <v>92</v>
      </c>
      <c r="AV249" s="13" t="s">
        <v>92</v>
      </c>
      <c r="AW249" s="13" t="s">
        <v>4</v>
      </c>
      <c r="AX249" s="13" t="s">
        <v>86</v>
      </c>
      <c r="AY249" s="287" t="s">
        <v>156</v>
      </c>
    </row>
    <row r="250" s="2" customFormat="1" ht="24.15" customHeight="1">
      <c r="A250" s="41"/>
      <c r="B250" s="42"/>
      <c r="C250" s="263" t="s">
        <v>470</v>
      </c>
      <c r="D250" s="263" t="s">
        <v>159</v>
      </c>
      <c r="E250" s="264" t="s">
        <v>471</v>
      </c>
      <c r="F250" s="265" t="s">
        <v>472</v>
      </c>
      <c r="G250" s="266" t="s">
        <v>110</v>
      </c>
      <c r="H250" s="267">
        <v>297.55000000000001</v>
      </c>
      <c r="I250" s="268"/>
      <c r="J250" s="269">
        <f>ROUND(I250*H250,2)</f>
        <v>0</v>
      </c>
      <c r="K250" s="270"/>
      <c r="L250" s="44"/>
      <c r="M250" s="271" t="s">
        <v>1</v>
      </c>
      <c r="N250" s="272" t="s">
        <v>45</v>
      </c>
      <c r="O250" s="100"/>
      <c r="P250" s="273">
        <f>O250*H250</f>
        <v>0</v>
      </c>
      <c r="Q250" s="273">
        <v>0.11125</v>
      </c>
      <c r="R250" s="273">
        <f>Q250*H250</f>
        <v>33.102437500000001</v>
      </c>
      <c r="S250" s="273">
        <v>0</v>
      </c>
      <c r="T250" s="274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75" t="s">
        <v>231</v>
      </c>
      <c r="AT250" s="275" t="s">
        <v>159</v>
      </c>
      <c r="AU250" s="275" t="s">
        <v>92</v>
      </c>
      <c r="AY250" s="18" t="s">
        <v>156</v>
      </c>
      <c r="BE250" s="160">
        <f>IF(N250="základná",J250,0)</f>
        <v>0</v>
      </c>
      <c r="BF250" s="160">
        <f>IF(N250="znížená",J250,0)</f>
        <v>0</v>
      </c>
      <c r="BG250" s="160">
        <f>IF(N250="zákl. prenesená",J250,0)</f>
        <v>0</v>
      </c>
      <c r="BH250" s="160">
        <f>IF(N250="zníž. prenesená",J250,0)</f>
        <v>0</v>
      </c>
      <c r="BI250" s="160">
        <f>IF(N250="nulová",J250,0)</f>
        <v>0</v>
      </c>
      <c r="BJ250" s="18" t="s">
        <v>92</v>
      </c>
      <c r="BK250" s="160">
        <f>ROUND(I250*H250,2)</f>
        <v>0</v>
      </c>
      <c r="BL250" s="18" t="s">
        <v>231</v>
      </c>
      <c r="BM250" s="275" t="s">
        <v>473</v>
      </c>
    </row>
    <row r="251" s="13" customFormat="1">
      <c r="A251" s="13"/>
      <c r="B251" s="276"/>
      <c r="C251" s="277"/>
      <c r="D251" s="278" t="s">
        <v>164</v>
      </c>
      <c r="E251" s="279" t="s">
        <v>1</v>
      </c>
      <c r="F251" s="280" t="s">
        <v>474</v>
      </c>
      <c r="G251" s="277"/>
      <c r="H251" s="281">
        <v>297.55000000000001</v>
      </c>
      <c r="I251" s="282"/>
      <c r="J251" s="277"/>
      <c r="K251" s="277"/>
      <c r="L251" s="283"/>
      <c r="M251" s="284"/>
      <c r="N251" s="285"/>
      <c r="O251" s="285"/>
      <c r="P251" s="285"/>
      <c r="Q251" s="285"/>
      <c r="R251" s="285"/>
      <c r="S251" s="285"/>
      <c r="T251" s="28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87" t="s">
        <v>164</v>
      </c>
      <c r="AU251" s="287" t="s">
        <v>92</v>
      </c>
      <c r="AV251" s="13" t="s">
        <v>92</v>
      </c>
      <c r="AW251" s="13" t="s">
        <v>33</v>
      </c>
      <c r="AX251" s="13" t="s">
        <v>86</v>
      </c>
      <c r="AY251" s="287" t="s">
        <v>156</v>
      </c>
    </row>
    <row r="252" s="2" customFormat="1" ht="24.15" customHeight="1">
      <c r="A252" s="41"/>
      <c r="B252" s="42"/>
      <c r="C252" s="302" t="s">
        <v>475</v>
      </c>
      <c r="D252" s="302" t="s">
        <v>303</v>
      </c>
      <c r="E252" s="303" t="s">
        <v>465</v>
      </c>
      <c r="F252" s="304" t="s">
        <v>466</v>
      </c>
      <c r="G252" s="305" t="s">
        <v>110</v>
      </c>
      <c r="H252" s="306">
        <v>312.428</v>
      </c>
      <c r="I252" s="307"/>
      <c r="J252" s="308">
        <f>ROUND(I252*H252,2)</f>
        <v>0</v>
      </c>
      <c r="K252" s="309"/>
      <c r="L252" s="310"/>
      <c r="M252" s="311" t="s">
        <v>1</v>
      </c>
      <c r="N252" s="312" t="s">
        <v>45</v>
      </c>
      <c r="O252" s="100"/>
      <c r="P252" s="273">
        <f>O252*H252</f>
        <v>0</v>
      </c>
      <c r="Q252" s="273">
        <v>0.082000000000000003</v>
      </c>
      <c r="R252" s="273">
        <f>Q252*H252</f>
        <v>25.619096000000003</v>
      </c>
      <c r="S252" s="273">
        <v>0</v>
      </c>
      <c r="T252" s="274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75" t="s">
        <v>440</v>
      </c>
      <c r="AT252" s="275" t="s">
        <v>303</v>
      </c>
      <c r="AU252" s="275" t="s">
        <v>92</v>
      </c>
      <c r="AY252" s="18" t="s">
        <v>156</v>
      </c>
      <c r="BE252" s="160">
        <f>IF(N252="základná",J252,0)</f>
        <v>0</v>
      </c>
      <c r="BF252" s="160">
        <f>IF(N252="znížená",J252,0)</f>
        <v>0</v>
      </c>
      <c r="BG252" s="160">
        <f>IF(N252="zákl. prenesená",J252,0)</f>
        <v>0</v>
      </c>
      <c r="BH252" s="160">
        <f>IF(N252="zníž. prenesená",J252,0)</f>
        <v>0</v>
      </c>
      <c r="BI252" s="160">
        <f>IF(N252="nulová",J252,0)</f>
        <v>0</v>
      </c>
      <c r="BJ252" s="18" t="s">
        <v>92</v>
      </c>
      <c r="BK252" s="160">
        <f>ROUND(I252*H252,2)</f>
        <v>0</v>
      </c>
      <c r="BL252" s="18" t="s">
        <v>231</v>
      </c>
      <c r="BM252" s="275" t="s">
        <v>476</v>
      </c>
    </row>
    <row r="253" s="13" customFormat="1">
      <c r="A253" s="13"/>
      <c r="B253" s="276"/>
      <c r="C253" s="277"/>
      <c r="D253" s="278" t="s">
        <v>164</v>
      </c>
      <c r="E253" s="277"/>
      <c r="F253" s="280" t="s">
        <v>477</v>
      </c>
      <c r="G253" s="277"/>
      <c r="H253" s="281">
        <v>312.428</v>
      </c>
      <c r="I253" s="282"/>
      <c r="J253" s="277"/>
      <c r="K253" s="277"/>
      <c r="L253" s="283"/>
      <c r="M253" s="284"/>
      <c r="N253" s="285"/>
      <c r="O253" s="285"/>
      <c r="P253" s="285"/>
      <c r="Q253" s="285"/>
      <c r="R253" s="285"/>
      <c r="S253" s="285"/>
      <c r="T253" s="28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87" t="s">
        <v>164</v>
      </c>
      <c r="AU253" s="287" t="s">
        <v>92</v>
      </c>
      <c r="AV253" s="13" t="s">
        <v>92</v>
      </c>
      <c r="AW253" s="13" t="s">
        <v>4</v>
      </c>
      <c r="AX253" s="13" t="s">
        <v>86</v>
      </c>
      <c r="AY253" s="287" t="s">
        <v>156</v>
      </c>
    </row>
    <row r="254" s="2" customFormat="1" ht="24.15" customHeight="1">
      <c r="A254" s="41"/>
      <c r="B254" s="42"/>
      <c r="C254" s="263" t="s">
        <v>478</v>
      </c>
      <c r="D254" s="263" t="s">
        <v>159</v>
      </c>
      <c r="E254" s="264" t="s">
        <v>479</v>
      </c>
      <c r="F254" s="265" t="s">
        <v>480</v>
      </c>
      <c r="G254" s="266" t="s">
        <v>312</v>
      </c>
      <c r="H254" s="313"/>
      <c r="I254" s="268"/>
      <c r="J254" s="269">
        <f>ROUND(I254*H254,2)</f>
        <v>0</v>
      </c>
      <c r="K254" s="270"/>
      <c r="L254" s="44"/>
      <c r="M254" s="271" t="s">
        <v>1</v>
      </c>
      <c r="N254" s="272" t="s">
        <v>45</v>
      </c>
      <c r="O254" s="100"/>
      <c r="P254" s="273">
        <f>O254*H254</f>
        <v>0</v>
      </c>
      <c r="Q254" s="273">
        <v>0</v>
      </c>
      <c r="R254" s="273">
        <f>Q254*H254</f>
        <v>0</v>
      </c>
      <c r="S254" s="273">
        <v>0</v>
      </c>
      <c r="T254" s="274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75" t="s">
        <v>231</v>
      </c>
      <c r="AT254" s="275" t="s">
        <v>159</v>
      </c>
      <c r="AU254" s="275" t="s">
        <v>92</v>
      </c>
      <c r="AY254" s="18" t="s">
        <v>156</v>
      </c>
      <c r="BE254" s="160">
        <f>IF(N254="základná",J254,0)</f>
        <v>0</v>
      </c>
      <c r="BF254" s="160">
        <f>IF(N254="znížená",J254,0)</f>
        <v>0</v>
      </c>
      <c r="BG254" s="160">
        <f>IF(N254="zákl. prenesená",J254,0)</f>
        <v>0</v>
      </c>
      <c r="BH254" s="160">
        <f>IF(N254="zníž. prenesená",J254,0)</f>
        <v>0</v>
      </c>
      <c r="BI254" s="160">
        <f>IF(N254="nulová",J254,0)</f>
        <v>0</v>
      </c>
      <c r="BJ254" s="18" t="s">
        <v>92</v>
      </c>
      <c r="BK254" s="160">
        <f>ROUND(I254*H254,2)</f>
        <v>0</v>
      </c>
      <c r="BL254" s="18" t="s">
        <v>231</v>
      </c>
      <c r="BM254" s="275" t="s">
        <v>481</v>
      </c>
    </row>
    <row r="255" s="12" customFormat="1" ht="22.8" customHeight="1">
      <c r="A255" s="12"/>
      <c r="B255" s="248"/>
      <c r="C255" s="249"/>
      <c r="D255" s="250" t="s">
        <v>78</v>
      </c>
      <c r="E255" s="261" t="s">
        <v>482</v>
      </c>
      <c r="F255" s="261" t="s">
        <v>483</v>
      </c>
      <c r="G255" s="249"/>
      <c r="H255" s="249"/>
      <c r="I255" s="252"/>
      <c r="J255" s="262">
        <f>BK255</f>
        <v>0</v>
      </c>
      <c r="K255" s="249"/>
      <c r="L255" s="253"/>
      <c r="M255" s="254"/>
      <c r="N255" s="255"/>
      <c r="O255" s="255"/>
      <c r="P255" s="256">
        <f>SUM(P256:P261)</f>
        <v>0</v>
      </c>
      <c r="Q255" s="255"/>
      <c r="R255" s="256">
        <f>SUM(R256:R261)</f>
        <v>1.29617435</v>
      </c>
      <c r="S255" s="255"/>
      <c r="T255" s="257">
        <f>SUM(T256:T261)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58" t="s">
        <v>92</v>
      </c>
      <c r="AT255" s="259" t="s">
        <v>78</v>
      </c>
      <c r="AU255" s="259" t="s">
        <v>86</v>
      </c>
      <c r="AY255" s="258" t="s">
        <v>156</v>
      </c>
      <c r="BK255" s="260">
        <f>SUM(BK256:BK261)</f>
        <v>0</v>
      </c>
    </row>
    <row r="256" s="2" customFormat="1" ht="33" customHeight="1">
      <c r="A256" s="41"/>
      <c r="B256" s="42"/>
      <c r="C256" s="263" t="s">
        <v>484</v>
      </c>
      <c r="D256" s="263" t="s">
        <v>159</v>
      </c>
      <c r="E256" s="264" t="s">
        <v>485</v>
      </c>
      <c r="F256" s="265" t="s">
        <v>486</v>
      </c>
      <c r="G256" s="266" t="s">
        <v>110</v>
      </c>
      <c r="H256" s="267">
        <v>33.295000000000002</v>
      </c>
      <c r="I256" s="268"/>
      <c r="J256" s="269">
        <f>ROUND(I256*H256,2)</f>
        <v>0</v>
      </c>
      <c r="K256" s="270"/>
      <c r="L256" s="44"/>
      <c r="M256" s="271" t="s">
        <v>1</v>
      </c>
      <c r="N256" s="272" t="s">
        <v>45</v>
      </c>
      <c r="O256" s="100"/>
      <c r="P256" s="273">
        <f>O256*H256</f>
        <v>0</v>
      </c>
      <c r="Q256" s="273">
        <v>0.026530000000000001</v>
      </c>
      <c r="R256" s="273">
        <f>Q256*H256</f>
        <v>0.88331635000000008</v>
      </c>
      <c r="S256" s="273">
        <v>0</v>
      </c>
      <c r="T256" s="274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75" t="s">
        <v>231</v>
      </c>
      <c r="AT256" s="275" t="s">
        <v>159</v>
      </c>
      <c r="AU256" s="275" t="s">
        <v>92</v>
      </c>
      <c r="AY256" s="18" t="s">
        <v>156</v>
      </c>
      <c r="BE256" s="160">
        <f>IF(N256="základná",J256,0)</f>
        <v>0</v>
      </c>
      <c r="BF256" s="160">
        <f>IF(N256="znížená",J256,0)</f>
        <v>0</v>
      </c>
      <c r="BG256" s="160">
        <f>IF(N256="zákl. prenesená",J256,0)</f>
        <v>0</v>
      </c>
      <c r="BH256" s="160">
        <f>IF(N256="zníž. prenesená",J256,0)</f>
        <v>0</v>
      </c>
      <c r="BI256" s="160">
        <f>IF(N256="nulová",J256,0)</f>
        <v>0</v>
      </c>
      <c r="BJ256" s="18" t="s">
        <v>92</v>
      </c>
      <c r="BK256" s="160">
        <f>ROUND(I256*H256,2)</f>
        <v>0</v>
      </c>
      <c r="BL256" s="18" t="s">
        <v>231</v>
      </c>
      <c r="BM256" s="275" t="s">
        <v>487</v>
      </c>
    </row>
    <row r="257" s="13" customFormat="1">
      <c r="A257" s="13"/>
      <c r="B257" s="276"/>
      <c r="C257" s="277"/>
      <c r="D257" s="278" t="s">
        <v>164</v>
      </c>
      <c r="E257" s="279" t="s">
        <v>1</v>
      </c>
      <c r="F257" s="280" t="s">
        <v>332</v>
      </c>
      <c r="G257" s="277"/>
      <c r="H257" s="281">
        <v>33.295000000000002</v>
      </c>
      <c r="I257" s="282"/>
      <c r="J257" s="277"/>
      <c r="K257" s="277"/>
      <c r="L257" s="283"/>
      <c r="M257" s="284"/>
      <c r="N257" s="285"/>
      <c r="O257" s="285"/>
      <c r="P257" s="285"/>
      <c r="Q257" s="285"/>
      <c r="R257" s="285"/>
      <c r="S257" s="285"/>
      <c r="T257" s="28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87" t="s">
        <v>164</v>
      </c>
      <c r="AU257" s="287" t="s">
        <v>92</v>
      </c>
      <c r="AV257" s="13" t="s">
        <v>92</v>
      </c>
      <c r="AW257" s="13" t="s">
        <v>33</v>
      </c>
      <c r="AX257" s="13" t="s">
        <v>86</v>
      </c>
      <c r="AY257" s="287" t="s">
        <v>156</v>
      </c>
    </row>
    <row r="258" s="2" customFormat="1" ht="24.15" customHeight="1">
      <c r="A258" s="41"/>
      <c r="B258" s="42"/>
      <c r="C258" s="302" t="s">
        <v>488</v>
      </c>
      <c r="D258" s="302" t="s">
        <v>303</v>
      </c>
      <c r="E258" s="303" t="s">
        <v>489</v>
      </c>
      <c r="F258" s="304" t="s">
        <v>490</v>
      </c>
      <c r="G258" s="305" t="s">
        <v>110</v>
      </c>
      <c r="H258" s="306">
        <v>6.6589999999999998</v>
      </c>
      <c r="I258" s="307"/>
      <c r="J258" s="308">
        <f>ROUND(I258*H258,2)</f>
        <v>0</v>
      </c>
      <c r="K258" s="309"/>
      <c r="L258" s="310"/>
      <c r="M258" s="311" t="s">
        <v>1</v>
      </c>
      <c r="N258" s="312" t="s">
        <v>45</v>
      </c>
      <c r="O258" s="100"/>
      <c r="P258" s="273">
        <f>O258*H258</f>
        <v>0</v>
      </c>
      <c r="Q258" s="273">
        <v>0.062</v>
      </c>
      <c r="R258" s="273">
        <f>Q258*H258</f>
        <v>0.412858</v>
      </c>
      <c r="S258" s="273">
        <v>0</v>
      </c>
      <c r="T258" s="274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75" t="s">
        <v>440</v>
      </c>
      <c r="AT258" s="275" t="s">
        <v>303</v>
      </c>
      <c r="AU258" s="275" t="s">
        <v>92</v>
      </c>
      <c r="AY258" s="18" t="s">
        <v>156</v>
      </c>
      <c r="BE258" s="160">
        <f>IF(N258="základná",J258,0)</f>
        <v>0</v>
      </c>
      <c r="BF258" s="160">
        <f>IF(N258="znížená",J258,0)</f>
        <v>0</v>
      </c>
      <c r="BG258" s="160">
        <f>IF(N258="zákl. prenesená",J258,0)</f>
        <v>0</v>
      </c>
      <c r="BH258" s="160">
        <f>IF(N258="zníž. prenesená",J258,0)</f>
        <v>0</v>
      </c>
      <c r="BI258" s="160">
        <f>IF(N258="nulová",J258,0)</f>
        <v>0</v>
      </c>
      <c r="BJ258" s="18" t="s">
        <v>92</v>
      </c>
      <c r="BK258" s="160">
        <f>ROUND(I258*H258,2)</f>
        <v>0</v>
      </c>
      <c r="BL258" s="18" t="s">
        <v>231</v>
      </c>
      <c r="BM258" s="275" t="s">
        <v>491</v>
      </c>
    </row>
    <row r="259" s="2" customFormat="1">
      <c r="A259" s="41"/>
      <c r="B259" s="42"/>
      <c r="C259" s="43"/>
      <c r="D259" s="278" t="s">
        <v>235</v>
      </c>
      <c r="E259" s="43"/>
      <c r="F259" s="299" t="s">
        <v>468</v>
      </c>
      <c r="G259" s="43"/>
      <c r="H259" s="43"/>
      <c r="I259" s="233"/>
      <c r="J259" s="43"/>
      <c r="K259" s="43"/>
      <c r="L259" s="44"/>
      <c r="M259" s="300"/>
      <c r="N259" s="301"/>
      <c r="O259" s="100"/>
      <c r="P259" s="100"/>
      <c r="Q259" s="100"/>
      <c r="R259" s="100"/>
      <c r="S259" s="100"/>
      <c r="T259" s="10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18" t="s">
        <v>235</v>
      </c>
      <c r="AU259" s="18" t="s">
        <v>92</v>
      </c>
    </row>
    <row r="260" s="13" customFormat="1">
      <c r="A260" s="13"/>
      <c r="B260" s="276"/>
      <c r="C260" s="277"/>
      <c r="D260" s="278" t="s">
        <v>164</v>
      </c>
      <c r="E260" s="277"/>
      <c r="F260" s="280" t="s">
        <v>492</v>
      </c>
      <c r="G260" s="277"/>
      <c r="H260" s="281">
        <v>6.6589999999999998</v>
      </c>
      <c r="I260" s="282"/>
      <c r="J260" s="277"/>
      <c r="K260" s="277"/>
      <c r="L260" s="283"/>
      <c r="M260" s="284"/>
      <c r="N260" s="285"/>
      <c r="O260" s="285"/>
      <c r="P260" s="285"/>
      <c r="Q260" s="285"/>
      <c r="R260" s="285"/>
      <c r="S260" s="285"/>
      <c r="T260" s="28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87" t="s">
        <v>164</v>
      </c>
      <c r="AU260" s="287" t="s">
        <v>92</v>
      </c>
      <c r="AV260" s="13" t="s">
        <v>92</v>
      </c>
      <c r="AW260" s="13" t="s">
        <v>4</v>
      </c>
      <c r="AX260" s="13" t="s">
        <v>86</v>
      </c>
      <c r="AY260" s="287" t="s">
        <v>156</v>
      </c>
    </row>
    <row r="261" s="2" customFormat="1" ht="24.15" customHeight="1">
      <c r="A261" s="41"/>
      <c r="B261" s="42"/>
      <c r="C261" s="263" t="s">
        <v>493</v>
      </c>
      <c r="D261" s="263" t="s">
        <v>159</v>
      </c>
      <c r="E261" s="264" t="s">
        <v>494</v>
      </c>
      <c r="F261" s="265" t="s">
        <v>495</v>
      </c>
      <c r="G261" s="266" t="s">
        <v>312</v>
      </c>
      <c r="H261" s="313"/>
      <c r="I261" s="268"/>
      <c r="J261" s="269">
        <f>ROUND(I261*H261,2)</f>
        <v>0</v>
      </c>
      <c r="K261" s="270"/>
      <c r="L261" s="44"/>
      <c r="M261" s="271" t="s">
        <v>1</v>
      </c>
      <c r="N261" s="272" t="s">
        <v>45</v>
      </c>
      <c r="O261" s="100"/>
      <c r="P261" s="273">
        <f>O261*H261</f>
        <v>0</v>
      </c>
      <c r="Q261" s="273">
        <v>0</v>
      </c>
      <c r="R261" s="273">
        <f>Q261*H261</f>
        <v>0</v>
      </c>
      <c r="S261" s="273">
        <v>0</v>
      </c>
      <c r="T261" s="274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75" t="s">
        <v>231</v>
      </c>
      <c r="AT261" s="275" t="s">
        <v>159</v>
      </c>
      <c r="AU261" s="275" t="s">
        <v>92</v>
      </c>
      <c r="AY261" s="18" t="s">
        <v>156</v>
      </c>
      <c r="BE261" s="160">
        <f>IF(N261="základná",J261,0)</f>
        <v>0</v>
      </c>
      <c r="BF261" s="160">
        <f>IF(N261="znížená",J261,0)</f>
        <v>0</v>
      </c>
      <c r="BG261" s="160">
        <f>IF(N261="zákl. prenesená",J261,0)</f>
        <v>0</v>
      </c>
      <c r="BH261" s="160">
        <f>IF(N261="zníž. prenesená",J261,0)</f>
        <v>0</v>
      </c>
      <c r="BI261" s="160">
        <f>IF(N261="nulová",J261,0)</f>
        <v>0</v>
      </c>
      <c r="BJ261" s="18" t="s">
        <v>92</v>
      </c>
      <c r="BK261" s="160">
        <f>ROUND(I261*H261,2)</f>
        <v>0</v>
      </c>
      <c r="BL261" s="18" t="s">
        <v>231</v>
      </c>
      <c r="BM261" s="275" t="s">
        <v>496</v>
      </c>
    </row>
    <row r="262" s="12" customFormat="1" ht="25.92" customHeight="1">
      <c r="A262" s="12"/>
      <c r="B262" s="248"/>
      <c r="C262" s="249"/>
      <c r="D262" s="250" t="s">
        <v>78</v>
      </c>
      <c r="E262" s="251" t="s">
        <v>293</v>
      </c>
      <c r="F262" s="251" t="s">
        <v>294</v>
      </c>
      <c r="G262" s="249"/>
      <c r="H262" s="249"/>
      <c r="I262" s="252"/>
      <c r="J262" s="227">
        <f>BK262</f>
        <v>0</v>
      </c>
      <c r="K262" s="249"/>
      <c r="L262" s="253"/>
      <c r="M262" s="254"/>
      <c r="N262" s="255"/>
      <c r="O262" s="255"/>
      <c r="P262" s="256">
        <f>SUM(P263:P265)</f>
        <v>0</v>
      </c>
      <c r="Q262" s="255"/>
      <c r="R262" s="256">
        <f>SUM(R263:R265)</f>
        <v>0</v>
      </c>
      <c r="S262" s="255"/>
      <c r="T262" s="257">
        <f>SUM(T263:T265)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58" t="s">
        <v>162</v>
      </c>
      <c r="AT262" s="259" t="s">
        <v>78</v>
      </c>
      <c r="AU262" s="259" t="s">
        <v>79</v>
      </c>
      <c r="AY262" s="258" t="s">
        <v>156</v>
      </c>
      <c r="BK262" s="260">
        <f>SUM(BK263:BK265)</f>
        <v>0</v>
      </c>
    </row>
    <row r="263" s="2" customFormat="1" ht="37.8" customHeight="1">
      <c r="A263" s="41"/>
      <c r="B263" s="42"/>
      <c r="C263" s="263" t="s">
        <v>497</v>
      </c>
      <c r="D263" s="263" t="s">
        <v>159</v>
      </c>
      <c r="E263" s="264" t="s">
        <v>296</v>
      </c>
      <c r="F263" s="265" t="s">
        <v>297</v>
      </c>
      <c r="G263" s="266" t="s">
        <v>298</v>
      </c>
      <c r="H263" s="267">
        <v>63.200000000000003</v>
      </c>
      <c r="I263" s="268"/>
      <c r="J263" s="269">
        <f>ROUND(I263*H263,2)</f>
        <v>0</v>
      </c>
      <c r="K263" s="270"/>
      <c r="L263" s="44"/>
      <c r="M263" s="271" t="s">
        <v>1</v>
      </c>
      <c r="N263" s="272" t="s">
        <v>45</v>
      </c>
      <c r="O263" s="100"/>
      <c r="P263" s="273">
        <f>O263*H263</f>
        <v>0</v>
      </c>
      <c r="Q263" s="273">
        <v>0</v>
      </c>
      <c r="R263" s="273">
        <f>Q263*H263</f>
        <v>0</v>
      </c>
      <c r="S263" s="273">
        <v>0</v>
      </c>
      <c r="T263" s="274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75" t="s">
        <v>299</v>
      </c>
      <c r="AT263" s="275" t="s">
        <v>159</v>
      </c>
      <c r="AU263" s="275" t="s">
        <v>86</v>
      </c>
      <c r="AY263" s="18" t="s">
        <v>156</v>
      </c>
      <c r="BE263" s="160">
        <f>IF(N263="základná",J263,0)</f>
        <v>0</v>
      </c>
      <c r="BF263" s="160">
        <f>IF(N263="znížená",J263,0)</f>
        <v>0</v>
      </c>
      <c r="BG263" s="160">
        <f>IF(N263="zákl. prenesená",J263,0)</f>
        <v>0</v>
      </c>
      <c r="BH263" s="160">
        <f>IF(N263="zníž. prenesená",J263,0)</f>
        <v>0</v>
      </c>
      <c r="BI263" s="160">
        <f>IF(N263="nulová",J263,0)</f>
        <v>0</v>
      </c>
      <c r="BJ263" s="18" t="s">
        <v>92</v>
      </c>
      <c r="BK263" s="160">
        <f>ROUND(I263*H263,2)</f>
        <v>0</v>
      </c>
      <c r="BL263" s="18" t="s">
        <v>299</v>
      </c>
      <c r="BM263" s="275" t="s">
        <v>498</v>
      </c>
    </row>
    <row r="264" s="13" customFormat="1">
      <c r="A264" s="13"/>
      <c r="B264" s="276"/>
      <c r="C264" s="277"/>
      <c r="D264" s="278" t="s">
        <v>164</v>
      </c>
      <c r="E264" s="277"/>
      <c r="F264" s="280" t="s">
        <v>499</v>
      </c>
      <c r="G264" s="277"/>
      <c r="H264" s="281">
        <v>63.200000000000003</v>
      </c>
      <c r="I264" s="282"/>
      <c r="J264" s="277"/>
      <c r="K264" s="277"/>
      <c r="L264" s="283"/>
      <c r="M264" s="284"/>
      <c r="N264" s="285"/>
      <c r="O264" s="285"/>
      <c r="P264" s="285"/>
      <c r="Q264" s="285"/>
      <c r="R264" s="285"/>
      <c r="S264" s="285"/>
      <c r="T264" s="28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87" t="s">
        <v>164</v>
      </c>
      <c r="AU264" s="287" t="s">
        <v>86</v>
      </c>
      <c r="AV264" s="13" t="s">
        <v>92</v>
      </c>
      <c r="AW264" s="13" t="s">
        <v>4</v>
      </c>
      <c r="AX264" s="13" t="s">
        <v>86</v>
      </c>
      <c r="AY264" s="287" t="s">
        <v>156</v>
      </c>
    </row>
    <row r="265" s="2" customFormat="1" ht="24.15" customHeight="1">
      <c r="A265" s="41"/>
      <c r="B265" s="42"/>
      <c r="C265" s="302" t="s">
        <v>500</v>
      </c>
      <c r="D265" s="302" t="s">
        <v>303</v>
      </c>
      <c r="E265" s="303" t="s">
        <v>304</v>
      </c>
      <c r="F265" s="304" t="s">
        <v>305</v>
      </c>
      <c r="G265" s="305" t="s">
        <v>306</v>
      </c>
      <c r="H265" s="306">
        <v>1</v>
      </c>
      <c r="I265" s="307"/>
      <c r="J265" s="308">
        <f>ROUND(I265*H265,2)</f>
        <v>0</v>
      </c>
      <c r="K265" s="309"/>
      <c r="L265" s="310"/>
      <c r="M265" s="311" t="s">
        <v>1</v>
      </c>
      <c r="N265" s="312" t="s">
        <v>45</v>
      </c>
      <c r="O265" s="100"/>
      <c r="P265" s="273">
        <f>O265*H265</f>
        <v>0</v>
      </c>
      <c r="Q265" s="273">
        <v>0</v>
      </c>
      <c r="R265" s="273">
        <f>Q265*H265</f>
        <v>0</v>
      </c>
      <c r="S265" s="273">
        <v>0</v>
      </c>
      <c r="T265" s="274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75" t="s">
        <v>299</v>
      </c>
      <c r="AT265" s="275" t="s">
        <v>303</v>
      </c>
      <c r="AU265" s="275" t="s">
        <v>86</v>
      </c>
      <c r="AY265" s="18" t="s">
        <v>156</v>
      </c>
      <c r="BE265" s="160">
        <f>IF(N265="základná",J265,0)</f>
        <v>0</v>
      </c>
      <c r="BF265" s="160">
        <f>IF(N265="znížená",J265,0)</f>
        <v>0</v>
      </c>
      <c r="BG265" s="160">
        <f>IF(N265="zákl. prenesená",J265,0)</f>
        <v>0</v>
      </c>
      <c r="BH265" s="160">
        <f>IF(N265="zníž. prenesená",J265,0)</f>
        <v>0</v>
      </c>
      <c r="BI265" s="160">
        <f>IF(N265="nulová",J265,0)</f>
        <v>0</v>
      </c>
      <c r="BJ265" s="18" t="s">
        <v>92</v>
      </c>
      <c r="BK265" s="160">
        <f>ROUND(I265*H265,2)</f>
        <v>0</v>
      </c>
      <c r="BL265" s="18" t="s">
        <v>299</v>
      </c>
      <c r="BM265" s="275" t="s">
        <v>501</v>
      </c>
    </row>
    <row r="266" s="12" customFormat="1" ht="25.92" customHeight="1">
      <c r="A266" s="12"/>
      <c r="B266" s="248"/>
      <c r="C266" s="249"/>
      <c r="D266" s="250" t="s">
        <v>78</v>
      </c>
      <c r="E266" s="251" t="s">
        <v>98</v>
      </c>
      <c r="F266" s="251" t="s">
        <v>308</v>
      </c>
      <c r="G266" s="249"/>
      <c r="H266" s="249"/>
      <c r="I266" s="252"/>
      <c r="J266" s="227">
        <f>BK266</f>
        <v>0</v>
      </c>
      <c r="K266" s="249"/>
      <c r="L266" s="253"/>
      <c r="M266" s="254"/>
      <c r="N266" s="255"/>
      <c r="O266" s="255"/>
      <c r="P266" s="256">
        <f>P267</f>
        <v>0</v>
      </c>
      <c r="Q266" s="255"/>
      <c r="R266" s="256">
        <f>R267</f>
        <v>0</v>
      </c>
      <c r="S266" s="255"/>
      <c r="T266" s="257">
        <f>T267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58" t="s">
        <v>175</v>
      </c>
      <c r="AT266" s="259" t="s">
        <v>78</v>
      </c>
      <c r="AU266" s="259" t="s">
        <v>79</v>
      </c>
      <c r="AY266" s="258" t="s">
        <v>156</v>
      </c>
      <c r="BK266" s="260">
        <f>BK267</f>
        <v>0</v>
      </c>
    </row>
    <row r="267" s="2" customFormat="1" ht="24.15" customHeight="1">
      <c r="A267" s="41"/>
      <c r="B267" s="42"/>
      <c r="C267" s="263" t="s">
        <v>502</v>
      </c>
      <c r="D267" s="263" t="s">
        <v>159</v>
      </c>
      <c r="E267" s="264" t="s">
        <v>310</v>
      </c>
      <c r="F267" s="265" t="s">
        <v>311</v>
      </c>
      <c r="G267" s="266" t="s">
        <v>312</v>
      </c>
      <c r="H267" s="313"/>
      <c r="I267" s="268"/>
      <c r="J267" s="269">
        <f>ROUND(I267*H267,2)</f>
        <v>0</v>
      </c>
      <c r="K267" s="270"/>
      <c r="L267" s="44"/>
      <c r="M267" s="271" t="s">
        <v>1</v>
      </c>
      <c r="N267" s="272" t="s">
        <v>45</v>
      </c>
      <c r="O267" s="100"/>
      <c r="P267" s="273">
        <f>O267*H267</f>
        <v>0</v>
      </c>
      <c r="Q267" s="273">
        <v>0</v>
      </c>
      <c r="R267" s="273">
        <f>Q267*H267</f>
        <v>0</v>
      </c>
      <c r="S267" s="273">
        <v>0</v>
      </c>
      <c r="T267" s="274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75" t="s">
        <v>313</v>
      </c>
      <c r="AT267" s="275" t="s">
        <v>159</v>
      </c>
      <c r="AU267" s="275" t="s">
        <v>86</v>
      </c>
      <c r="AY267" s="18" t="s">
        <v>156</v>
      </c>
      <c r="BE267" s="160">
        <f>IF(N267="základná",J267,0)</f>
        <v>0</v>
      </c>
      <c r="BF267" s="160">
        <f>IF(N267="znížená",J267,0)</f>
        <v>0</v>
      </c>
      <c r="BG267" s="160">
        <f>IF(N267="zákl. prenesená",J267,0)</f>
        <v>0</v>
      </c>
      <c r="BH267" s="160">
        <f>IF(N267="zníž. prenesená",J267,0)</f>
        <v>0</v>
      </c>
      <c r="BI267" s="160">
        <f>IF(N267="nulová",J267,0)</f>
        <v>0</v>
      </c>
      <c r="BJ267" s="18" t="s">
        <v>92</v>
      </c>
      <c r="BK267" s="160">
        <f>ROUND(I267*H267,2)</f>
        <v>0</v>
      </c>
      <c r="BL267" s="18" t="s">
        <v>313</v>
      </c>
      <c r="BM267" s="275" t="s">
        <v>503</v>
      </c>
    </row>
    <row r="268" s="2" customFormat="1" ht="49.92" customHeight="1">
      <c r="A268" s="41"/>
      <c r="B268" s="42"/>
      <c r="C268" s="43"/>
      <c r="D268" s="43"/>
      <c r="E268" s="251" t="s">
        <v>319</v>
      </c>
      <c r="F268" s="251" t="s">
        <v>320</v>
      </c>
      <c r="G268" s="43"/>
      <c r="H268" s="43"/>
      <c r="I268" s="43"/>
      <c r="J268" s="227">
        <f>BK268</f>
        <v>0</v>
      </c>
      <c r="K268" s="43"/>
      <c r="L268" s="44"/>
      <c r="M268" s="300"/>
      <c r="N268" s="301"/>
      <c r="O268" s="100"/>
      <c r="P268" s="100"/>
      <c r="Q268" s="100"/>
      <c r="R268" s="100"/>
      <c r="S268" s="100"/>
      <c r="T268" s="10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18" t="s">
        <v>78</v>
      </c>
      <c r="AU268" s="18" t="s">
        <v>79</v>
      </c>
      <c r="AY268" s="18" t="s">
        <v>321</v>
      </c>
      <c r="BK268" s="160">
        <f>SUM(BK269:BK278)</f>
        <v>0</v>
      </c>
    </row>
    <row r="269" s="2" customFormat="1" ht="16.32" customHeight="1">
      <c r="A269" s="41"/>
      <c r="B269" s="42"/>
      <c r="C269" s="314" t="s">
        <v>1</v>
      </c>
      <c r="D269" s="314" t="s">
        <v>159</v>
      </c>
      <c r="E269" s="315" t="s">
        <v>1</v>
      </c>
      <c r="F269" s="316" t="s">
        <v>1</v>
      </c>
      <c r="G269" s="317" t="s">
        <v>1</v>
      </c>
      <c r="H269" s="318"/>
      <c r="I269" s="319"/>
      <c r="J269" s="320">
        <f>BK269</f>
        <v>0</v>
      </c>
      <c r="K269" s="270"/>
      <c r="L269" s="44"/>
      <c r="M269" s="321" t="s">
        <v>1</v>
      </c>
      <c r="N269" s="322" t="s">
        <v>45</v>
      </c>
      <c r="O269" s="100"/>
      <c r="P269" s="100"/>
      <c r="Q269" s="100"/>
      <c r="R269" s="100"/>
      <c r="S269" s="100"/>
      <c r="T269" s="10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18" t="s">
        <v>321</v>
      </c>
      <c r="AU269" s="18" t="s">
        <v>86</v>
      </c>
      <c r="AY269" s="18" t="s">
        <v>321</v>
      </c>
      <c r="BE269" s="160">
        <f>IF(N269="základná",J269,0)</f>
        <v>0</v>
      </c>
      <c r="BF269" s="160">
        <f>IF(N269="znížená",J269,0)</f>
        <v>0</v>
      </c>
      <c r="BG269" s="160">
        <f>IF(N269="zákl. prenesená",J269,0)</f>
        <v>0</v>
      </c>
      <c r="BH269" s="160">
        <f>IF(N269="zníž. prenesená",J269,0)</f>
        <v>0</v>
      </c>
      <c r="BI269" s="160">
        <f>IF(N269="nulová",J269,0)</f>
        <v>0</v>
      </c>
      <c r="BJ269" s="18" t="s">
        <v>92</v>
      </c>
      <c r="BK269" s="160">
        <f>I269*H269</f>
        <v>0</v>
      </c>
    </row>
    <row r="270" s="2" customFormat="1" ht="16.32" customHeight="1">
      <c r="A270" s="41"/>
      <c r="B270" s="42"/>
      <c r="C270" s="314" t="s">
        <v>1</v>
      </c>
      <c r="D270" s="314" t="s">
        <v>159</v>
      </c>
      <c r="E270" s="315" t="s">
        <v>1</v>
      </c>
      <c r="F270" s="316" t="s">
        <v>1</v>
      </c>
      <c r="G270" s="317" t="s">
        <v>1</v>
      </c>
      <c r="H270" s="318"/>
      <c r="I270" s="319"/>
      <c r="J270" s="320">
        <f>BK270</f>
        <v>0</v>
      </c>
      <c r="K270" s="270"/>
      <c r="L270" s="44"/>
      <c r="M270" s="321" t="s">
        <v>1</v>
      </c>
      <c r="N270" s="322" t="s">
        <v>45</v>
      </c>
      <c r="O270" s="100"/>
      <c r="P270" s="100"/>
      <c r="Q270" s="100"/>
      <c r="R270" s="100"/>
      <c r="S270" s="100"/>
      <c r="T270" s="10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18" t="s">
        <v>321</v>
      </c>
      <c r="AU270" s="18" t="s">
        <v>86</v>
      </c>
      <c r="AY270" s="18" t="s">
        <v>321</v>
      </c>
      <c r="BE270" s="160">
        <f>IF(N270="základná",J270,0)</f>
        <v>0</v>
      </c>
      <c r="BF270" s="160">
        <f>IF(N270="znížená",J270,0)</f>
        <v>0</v>
      </c>
      <c r="BG270" s="160">
        <f>IF(N270="zákl. prenesená",J270,0)</f>
        <v>0</v>
      </c>
      <c r="BH270" s="160">
        <f>IF(N270="zníž. prenesená",J270,0)</f>
        <v>0</v>
      </c>
      <c r="BI270" s="160">
        <f>IF(N270="nulová",J270,0)</f>
        <v>0</v>
      </c>
      <c r="BJ270" s="18" t="s">
        <v>92</v>
      </c>
      <c r="BK270" s="160">
        <f>I270*H270</f>
        <v>0</v>
      </c>
    </row>
    <row r="271" s="2" customFormat="1" ht="16.32" customHeight="1">
      <c r="A271" s="41"/>
      <c r="B271" s="42"/>
      <c r="C271" s="314" t="s">
        <v>1</v>
      </c>
      <c r="D271" s="314" t="s">
        <v>159</v>
      </c>
      <c r="E271" s="315" t="s">
        <v>1</v>
      </c>
      <c r="F271" s="316" t="s">
        <v>1</v>
      </c>
      <c r="G271" s="317" t="s">
        <v>1</v>
      </c>
      <c r="H271" s="318"/>
      <c r="I271" s="319"/>
      <c r="J271" s="320">
        <f>BK271</f>
        <v>0</v>
      </c>
      <c r="K271" s="270"/>
      <c r="L271" s="44"/>
      <c r="M271" s="321" t="s">
        <v>1</v>
      </c>
      <c r="N271" s="322" t="s">
        <v>45</v>
      </c>
      <c r="O271" s="100"/>
      <c r="P271" s="100"/>
      <c r="Q271" s="100"/>
      <c r="R271" s="100"/>
      <c r="S271" s="100"/>
      <c r="T271" s="10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18" t="s">
        <v>321</v>
      </c>
      <c r="AU271" s="18" t="s">
        <v>86</v>
      </c>
      <c r="AY271" s="18" t="s">
        <v>321</v>
      </c>
      <c r="BE271" s="160">
        <f>IF(N271="základná",J271,0)</f>
        <v>0</v>
      </c>
      <c r="BF271" s="160">
        <f>IF(N271="znížená",J271,0)</f>
        <v>0</v>
      </c>
      <c r="BG271" s="160">
        <f>IF(N271="zákl. prenesená",J271,0)</f>
        <v>0</v>
      </c>
      <c r="BH271" s="160">
        <f>IF(N271="zníž. prenesená",J271,0)</f>
        <v>0</v>
      </c>
      <c r="BI271" s="160">
        <f>IF(N271="nulová",J271,0)</f>
        <v>0</v>
      </c>
      <c r="BJ271" s="18" t="s">
        <v>92</v>
      </c>
      <c r="BK271" s="160">
        <f>I271*H271</f>
        <v>0</v>
      </c>
    </row>
    <row r="272" s="2" customFormat="1" ht="16.32" customHeight="1">
      <c r="A272" s="41"/>
      <c r="B272" s="42"/>
      <c r="C272" s="314" t="s">
        <v>1</v>
      </c>
      <c r="D272" s="314" t="s">
        <v>159</v>
      </c>
      <c r="E272" s="315" t="s">
        <v>1</v>
      </c>
      <c r="F272" s="316" t="s">
        <v>1</v>
      </c>
      <c r="G272" s="317" t="s">
        <v>1</v>
      </c>
      <c r="H272" s="318"/>
      <c r="I272" s="319"/>
      <c r="J272" s="320">
        <f>BK272</f>
        <v>0</v>
      </c>
      <c r="K272" s="270"/>
      <c r="L272" s="44"/>
      <c r="M272" s="321" t="s">
        <v>1</v>
      </c>
      <c r="N272" s="322" t="s">
        <v>45</v>
      </c>
      <c r="O272" s="100"/>
      <c r="P272" s="100"/>
      <c r="Q272" s="100"/>
      <c r="R272" s="100"/>
      <c r="S272" s="100"/>
      <c r="T272" s="10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18" t="s">
        <v>321</v>
      </c>
      <c r="AU272" s="18" t="s">
        <v>86</v>
      </c>
      <c r="AY272" s="18" t="s">
        <v>321</v>
      </c>
      <c r="BE272" s="160">
        <f>IF(N272="základná",J272,0)</f>
        <v>0</v>
      </c>
      <c r="BF272" s="160">
        <f>IF(N272="znížená",J272,0)</f>
        <v>0</v>
      </c>
      <c r="BG272" s="160">
        <f>IF(N272="zákl. prenesená",J272,0)</f>
        <v>0</v>
      </c>
      <c r="BH272" s="160">
        <f>IF(N272="zníž. prenesená",J272,0)</f>
        <v>0</v>
      </c>
      <c r="BI272" s="160">
        <f>IF(N272="nulová",J272,0)</f>
        <v>0</v>
      </c>
      <c r="BJ272" s="18" t="s">
        <v>92</v>
      </c>
      <c r="BK272" s="160">
        <f>I272*H272</f>
        <v>0</v>
      </c>
    </row>
    <row r="273" s="2" customFormat="1" ht="16.32" customHeight="1">
      <c r="A273" s="41"/>
      <c r="B273" s="42"/>
      <c r="C273" s="314" t="s">
        <v>1</v>
      </c>
      <c r="D273" s="314" t="s">
        <v>159</v>
      </c>
      <c r="E273" s="315" t="s">
        <v>1</v>
      </c>
      <c r="F273" s="316" t="s">
        <v>1</v>
      </c>
      <c r="G273" s="317" t="s">
        <v>1</v>
      </c>
      <c r="H273" s="318"/>
      <c r="I273" s="319"/>
      <c r="J273" s="320">
        <f>BK273</f>
        <v>0</v>
      </c>
      <c r="K273" s="270"/>
      <c r="L273" s="44"/>
      <c r="M273" s="321" t="s">
        <v>1</v>
      </c>
      <c r="N273" s="322" t="s">
        <v>45</v>
      </c>
      <c r="O273" s="100"/>
      <c r="P273" s="100"/>
      <c r="Q273" s="100"/>
      <c r="R273" s="100"/>
      <c r="S273" s="100"/>
      <c r="T273" s="10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18" t="s">
        <v>321</v>
      </c>
      <c r="AU273" s="18" t="s">
        <v>86</v>
      </c>
      <c r="AY273" s="18" t="s">
        <v>321</v>
      </c>
      <c r="BE273" s="160">
        <f>IF(N273="základná",J273,0)</f>
        <v>0</v>
      </c>
      <c r="BF273" s="160">
        <f>IF(N273="znížená",J273,0)</f>
        <v>0</v>
      </c>
      <c r="BG273" s="160">
        <f>IF(N273="zákl. prenesená",J273,0)</f>
        <v>0</v>
      </c>
      <c r="BH273" s="160">
        <f>IF(N273="zníž. prenesená",J273,0)</f>
        <v>0</v>
      </c>
      <c r="BI273" s="160">
        <f>IF(N273="nulová",J273,0)</f>
        <v>0</v>
      </c>
      <c r="BJ273" s="18" t="s">
        <v>92</v>
      </c>
      <c r="BK273" s="160">
        <f>I273*H273</f>
        <v>0</v>
      </c>
    </row>
    <row r="274" s="2" customFormat="1" ht="16.32" customHeight="1">
      <c r="A274" s="41"/>
      <c r="B274" s="42"/>
      <c r="C274" s="314" t="s">
        <v>1</v>
      </c>
      <c r="D274" s="314" t="s">
        <v>159</v>
      </c>
      <c r="E274" s="315" t="s">
        <v>1</v>
      </c>
      <c r="F274" s="316" t="s">
        <v>1</v>
      </c>
      <c r="G274" s="317" t="s">
        <v>1</v>
      </c>
      <c r="H274" s="318"/>
      <c r="I274" s="319"/>
      <c r="J274" s="320">
        <f>BK274</f>
        <v>0</v>
      </c>
      <c r="K274" s="270"/>
      <c r="L274" s="44"/>
      <c r="M274" s="321" t="s">
        <v>1</v>
      </c>
      <c r="N274" s="322" t="s">
        <v>45</v>
      </c>
      <c r="O274" s="100"/>
      <c r="P274" s="100"/>
      <c r="Q274" s="100"/>
      <c r="R274" s="100"/>
      <c r="S274" s="100"/>
      <c r="T274" s="10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18" t="s">
        <v>321</v>
      </c>
      <c r="AU274" s="18" t="s">
        <v>86</v>
      </c>
      <c r="AY274" s="18" t="s">
        <v>321</v>
      </c>
      <c r="BE274" s="160">
        <f>IF(N274="základná",J274,0)</f>
        <v>0</v>
      </c>
      <c r="BF274" s="160">
        <f>IF(N274="znížená",J274,0)</f>
        <v>0</v>
      </c>
      <c r="BG274" s="160">
        <f>IF(N274="zákl. prenesená",J274,0)</f>
        <v>0</v>
      </c>
      <c r="BH274" s="160">
        <f>IF(N274="zníž. prenesená",J274,0)</f>
        <v>0</v>
      </c>
      <c r="BI274" s="160">
        <f>IF(N274="nulová",J274,0)</f>
        <v>0</v>
      </c>
      <c r="BJ274" s="18" t="s">
        <v>92</v>
      </c>
      <c r="BK274" s="160">
        <f>I274*H274</f>
        <v>0</v>
      </c>
    </row>
    <row r="275" s="2" customFormat="1" ht="16.32" customHeight="1">
      <c r="A275" s="41"/>
      <c r="B275" s="42"/>
      <c r="C275" s="314" t="s">
        <v>1</v>
      </c>
      <c r="D275" s="314" t="s">
        <v>159</v>
      </c>
      <c r="E275" s="315" t="s">
        <v>1</v>
      </c>
      <c r="F275" s="316" t="s">
        <v>1</v>
      </c>
      <c r="G275" s="317" t="s">
        <v>1</v>
      </c>
      <c r="H275" s="318"/>
      <c r="I275" s="319"/>
      <c r="J275" s="320">
        <f>BK275</f>
        <v>0</v>
      </c>
      <c r="K275" s="270"/>
      <c r="L275" s="44"/>
      <c r="M275" s="321" t="s">
        <v>1</v>
      </c>
      <c r="N275" s="322" t="s">
        <v>45</v>
      </c>
      <c r="O275" s="100"/>
      <c r="P275" s="100"/>
      <c r="Q275" s="100"/>
      <c r="R275" s="100"/>
      <c r="S275" s="100"/>
      <c r="T275" s="10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18" t="s">
        <v>321</v>
      </c>
      <c r="AU275" s="18" t="s">
        <v>86</v>
      </c>
      <c r="AY275" s="18" t="s">
        <v>321</v>
      </c>
      <c r="BE275" s="160">
        <f>IF(N275="základná",J275,0)</f>
        <v>0</v>
      </c>
      <c r="BF275" s="160">
        <f>IF(N275="znížená",J275,0)</f>
        <v>0</v>
      </c>
      <c r="BG275" s="160">
        <f>IF(N275="zákl. prenesená",J275,0)</f>
        <v>0</v>
      </c>
      <c r="BH275" s="160">
        <f>IF(N275="zníž. prenesená",J275,0)</f>
        <v>0</v>
      </c>
      <c r="BI275" s="160">
        <f>IF(N275="nulová",J275,0)</f>
        <v>0</v>
      </c>
      <c r="BJ275" s="18" t="s">
        <v>92</v>
      </c>
      <c r="BK275" s="160">
        <f>I275*H275</f>
        <v>0</v>
      </c>
    </row>
    <row r="276" s="2" customFormat="1" ht="16.32" customHeight="1">
      <c r="A276" s="41"/>
      <c r="B276" s="42"/>
      <c r="C276" s="314" t="s">
        <v>1</v>
      </c>
      <c r="D276" s="314" t="s">
        <v>159</v>
      </c>
      <c r="E276" s="315" t="s">
        <v>1</v>
      </c>
      <c r="F276" s="316" t="s">
        <v>1</v>
      </c>
      <c r="G276" s="317" t="s">
        <v>1</v>
      </c>
      <c r="H276" s="318"/>
      <c r="I276" s="319"/>
      <c r="J276" s="320">
        <f>BK276</f>
        <v>0</v>
      </c>
      <c r="K276" s="270"/>
      <c r="L276" s="44"/>
      <c r="M276" s="321" t="s">
        <v>1</v>
      </c>
      <c r="N276" s="322" t="s">
        <v>45</v>
      </c>
      <c r="O276" s="100"/>
      <c r="P276" s="100"/>
      <c r="Q276" s="100"/>
      <c r="R276" s="100"/>
      <c r="S276" s="100"/>
      <c r="T276" s="10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18" t="s">
        <v>321</v>
      </c>
      <c r="AU276" s="18" t="s">
        <v>86</v>
      </c>
      <c r="AY276" s="18" t="s">
        <v>321</v>
      </c>
      <c r="BE276" s="160">
        <f>IF(N276="základná",J276,0)</f>
        <v>0</v>
      </c>
      <c r="BF276" s="160">
        <f>IF(N276="znížená",J276,0)</f>
        <v>0</v>
      </c>
      <c r="BG276" s="160">
        <f>IF(N276="zákl. prenesená",J276,0)</f>
        <v>0</v>
      </c>
      <c r="BH276" s="160">
        <f>IF(N276="zníž. prenesená",J276,0)</f>
        <v>0</v>
      </c>
      <c r="BI276" s="160">
        <f>IF(N276="nulová",J276,0)</f>
        <v>0</v>
      </c>
      <c r="BJ276" s="18" t="s">
        <v>92</v>
      </c>
      <c r="BK276" s="160">
        <f>I276*H276</f>
        <v>0</v>
      </c>
    </row>
    <row r="277" s="2" customFormat="1" ht="16.32" customHeight="1">
      <c r="A277" s="41"/>
      <c r="B277" s="42"/>
      <c r="C277" s="314" t="s">
        <v>1</v>
      </c>
      <c r="D277" s="314" t="s">
        <v>159</v>
      </c>
      <c r="E277" s="315" t="s">
        <v>1</v>
      </c>
      <c r="F277" s="316" t="s">
        <v>1</v>
      </c>
      <c r="G277" s="317" t="s">
        <v>1</v>
      </c>
      <c r="H277" s="318"/>
      <c r="I277" s="319"/>
      <c r="J277" s="320">
        <f>BK277</f>
        <v>0</v>
      </c>
      <c r="K277" s="270"/>
      <c r="L277" s="44"/>
      <c r="M277" s="321" t="s">
        <v>1</v>
      </c>
      <c r="N277" s="322" t="s">
        <v>45</v>
      </c>
      <c r="O277" s="100"/>
      <c r="P277" s="100"/>
      <c r="Q277" s="100"/>
      <c r="R277" s="100"/>
      <c r="S277" s="100"/>
      <c r="T277" s="10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18" t="s">
        <v>321</v>
      </c>
      <c r="AU277" s="18" t="s">
        <v>86</v>
      </c>
      <c r="AY277" s="18" t="s">
        <v>321</v>
      </c>
      <c r="BE277" s="160">
        <f>IF(N277="základná",J277,0)</f>
        <v>0</v>
      </c>
      <c r="BF277" s="160">
        <f>IF(N277="znížená",J277,0)</f>
        <v>0</v>
      </c>
      <c r="BG277" s="160">
        <f>IF(N277="zákl. prenesená",J277,0)</f>
        <v>0</v>
      </c>
      <c r="BH277" s="160">
        <f>IF(N277="zníž. prenesená",J277,0)</f>
        <v>0</v>
      </c>
      <c r="BI277" s="160">
        <f>IF(N277="nulová",J277,0)</f>
        <v>0</v>
      </c>
      <c r="BJ277" s="18" t="s">
        <v>92</v>
      </c>
      <c r="BK277" s="160">
        <f>I277*H277</f>
        <v>0</v>
      </c>
    </row>
    <row r="278" s="2" customFormat="1" ht="16.32" customHeight="1">
      <c r="A278" s="41"/>
      <c r="B278" s="42"/>
      <c r="C278" s="314" t="s">
        <v>1</v>
      </c>
      <c r="D278" s="314" t="s">
        <v>159</v>
      </c>
      <c r="E278" s="315" t="s">
        <v>1</v>
      </c>
      <c r="F278" s="316" t="s">
        <v>1</v>
      </c>
      <c r="G278" s="317" t="s">
        <v>1</v>
      </c>
      <c r="H278" s="318"/>
      <c r="I278" s="319"/>
      <c r="J278" s="320">
        <f>BK278</f>
        <v>0</v>
      </c>
      <c r="K278" s="270"/>
      <c r="L278" s="44"/>
      <c r="M278" s="321" t="s">
        <v>1</v>
      </c>
      <c r="N278" s="322" t="s">
        <v>45</v>
      </c>
      <c r="O278" s="323"/>
      <c r="P278" s="323"/>
      <c r="Q278" s="323"/>
      <c r="R278" s="323"/>
      <c r="S278" s="323"/>
      <c r="T278" s="324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18" t="s">
        <v>321</v>
      </c>
      <c r="AU278" s="18" t="s">
        <v>86</v>
      </c>
      <c r="AY278" s="18" t="s">
        <v>321</v>
      </c>
      <c r="BE278" s="160">
        <f>IF(N278="základná",J278,0)</f>
        <v>0</v>
      </c>
      <c r="BF278" s="160">
        <f>IF(N278="znížená",J278,0)</f>
        <v>0</v>
      </c>
      <c r="BG278" s="160">
        <f>IF(N278="zákl. prenesená",J278,0)</f>
        <v>0</v>
      </c>
      <c r="BH278" s="160">
        <f>IF(N278="zníž. prenesená",J278,0)</f>
        <v>0</v>
      </c>
      <c r="BI278" s="160">
        <f>IF(N278="nulová",J278,0)</f>
        <v>0</v>
      </c>
      <c r="BJ278" s="18" t="s">
        <v>92</v>
      </c>
      <c r="BK278" s="160">
        <f>I278*H278</f>
        <v>0</v>
      </c>
    </row>
    <row r="279" s="2" customFormat="1" ht="6.96" customHeight="1">
      <c r="A279" s="41"/>
      <c r="B279" s="75"/>
      <c r="C279" s="76"/>
      <c r="D279" s="76"/>
      <c r="E279" s="76"/>
      <c r="F279" s="76"/>
      <c r="G279" s="76"/>
      <c r="H279" s="76"/>
      <c r="I279" s="76"/>
      <c r="J279" s="76"/>
      <c r="K279" s="76"/>
      <c r="L279" s="44"/>
      <c r="M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</row>
  </sheetData>
  <sheetProtection sheet="1" autoFilter="0" formatColumns="0" formatRows="0" objects="1" scenarios="1" spinCount="100000" saltValue="75A4RQlWlEY//fM4GMfYOEMenhQgq3PrGWVIXxGgZLDWe4lbJw5LBgLrkE5YS/BlMmwnWN3VdbW8v4m76iyjbA==" hashValue="b6kbNE/+W5ZVJ8BAi5oxPL17Js5iAezwekeM9ToXfcI7n/fBN9UnIE9GNTQA536NMvJS4cQLpJoX+Bb+waYO8Q==" algorithmName="SHA-512" password="C759"/>
  <autoFilter ref="C142:K278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5:F115"/>
    <mergeCell ref="D116:F116"/>
    <mergeCell ref="D117:F117"/>
    <mergeCell ref="D118:F118"/>
    <mergeCell ref="D119:F119"/>
    <mergeCell ref="E131:H131"/>
    <mergeCell ref="E133:H133"/>
    <mergeCell ref="E135:H135"/>
    <mergeCell ref="L2:V2"/>
  </mergeCells>
  <dataValidations count="2">
    <dataValidation type="list" allowBlank="1" showInputMessage="1" showErrorMessage="1" error="Povolené sú hodnoty K, M." sqref="D269:D279">
      <formula1>"K, M"</formula1>
    </dataValidation>
    <dataValidation type="list" allowBlank="1" showInputMessage="1" showErrorMessage="1" error="Povolené sú hodnoty základná, znížená, nulová." sqref="N269:N279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68"/>
      <c r="C3" s="169"/>
      <c r="D3" s="169"/>
      <c r="E3" s="169"/>
      <c r="F3" s="169"/>
      <c r="G3" s="169"/>
      <c r="H3" s="169"/>
      <c r="I3" s="169"/>
      <c r="J3" s="169"/>
      <c r="K3" s="169"/>
      <c r="L3" s="21"/>
      <c r="AT3" s="18" t="s">
        <v>79</v>
      </c>
    </row>
    <row r="4" s="1" customFormat="1" ht="24.96" customHeight="1">
      <c r="B4" s="21"/>
      <c r="D4" s="170" t="s">
        <v>114</v>
      </c>
      <c r="L4" s="21"/>
      <c r="M4" s="171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72" t="s">
        <v>15</v>
      </c>
      <c r="L6" s="21"/>
    </row>
    <row r="7" s="1" customFormat="1" ht="16.5" customHeight="1">
      <c r="B7" s="21"/>
      <c r="E7" s="173" t="str">
        <f>'Rekapitulácia stavby'!K6</f>
        <v>SANÁCIA POCHÔDZNEJ PLOCHY A HYDROIZOLÁCIA 1.PP</v>
      </c>
      <c r="F7" s="172"/>
      <c r="G7" s="172"/>
      <c r="H7" s="172"/>
      <c r="L7" s="21"/>
    </row>
    <row r="8" s="1" customFormat="1" ht="12" customHeight="1">
      <c r="B8" s="21"/>
      <c r="D8" s="172" t="s">
        <v>115</v>
      </c>
      <c r="L8" s="21"/>
    </row>
    <row r="9" s="2" customFormat="1" ht="16.5" customHeight="1">
      <c r="A9" s="41"/>
      <c r="B9" s="44"/>
      <c r="C9" s="41"/>
      <c r="D9" s="41"/>
      <c r="E9" s="173" t="s">
        <v>116</v>
      </c>
      <c r="F9" s="41"/>
      <c r="G9" s="41"/>
      <c r="H9" s="41"/>
      <c r="I9" s="41"/>
      <c r="J9" s="41"/>
      <c r="K9" s="41"/>
      <c r="L9" s="72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4"/>
      <c r="C10" s="41"/>
      <c r="D10" s="172" t="s">
        <v>117</v>
      </c>
      <c r="E10" s="41"/>
      <c r="F10" s="41"/>
      <c r="G10" s="41"/>
      <c r="H10" s="41"/>
      <c r="I10" s="41"/>
      <c r="J10" s="41"/>
      <c r="K10" s="41"/>
      <c r="L10" s="72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4"/>
      <c r="C11" s="41"/>
      <c r="D11" s="41"/>
      <c r="E11" s="174" t="s">
        <v>504</v>
      </c>
      <c r="F11" s="41"/>
      <c r="G11" s="41"/>
      <c r="H11" s="41"/>
      <c r="I11" s="41"/>
      <c r="J11" s="41"/>
      <c r="K11" s="41"/>
      <c r="L11" s="72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4"/>
      <c r="C12" s="41"/>
      <c r="D12" s="41"/>
      <c r="E12" s="41"/>
      <c r="F12" s="41"/>
      <c r="G12" s="41"/>
      <c r="H12" s="41"/>
      <c r="I12" s="41"/>
      <c r="J12" s="41"/>
      <c r="K12" s="41"/>
      <c r="L12" s="72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4"/>
      <c r="C13" s="41"/>
      <c r="D13" s="172" t="s">
        <v>17</v>
      </c>
      <c r="E13" s="41"/>
      <c r="F13" s="150" t="s">
        <v>1</v>
      </c>
      <c r="G13" s="41"/>
      <c r="H13" s="41"/>
      <c r="I13" s="172" t="s">
        <v>18</v>
      </c>
      <c r="J13" s="150" t="s">
        <v>1</v>
      </c>
      <c r="K13" s="41"/>
      <c r="L13" s="72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72" t="s">
        <v>19</v>
      </c>
      <c r="E14" s="41"/>
      <c r="F14" s="150" t="s">
        <v>20</v>
      </c>
      <c r="G14" s="41"/>
      <c r="H14" s="41"/>
      <c r="I14" s="172" t="s">
        <v>21</v>
      </c>
      <c r="J14" s="175" t="str">
        <f>'Rekapitulácia stavby'!AN8</f>
        <v>7. 4. 2022</v>
      </c>
      <c r="K14" s="41"/>
      <c r="L14" s="72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4"/>
      <c r="C15" s="41"/>
      <c r="D15" s="41"/>
      <c r="E15" s="41"/>
      <c r="F15" s="41"/>
      <c r="G15" s="41"/>
      <c r="H15" s="41"/>
      <c r="I15" s="41"/>
      <c r="J15" s="41"/>
      <c r="K15" s="41"/>
      <c r="L15" s="72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4"/>
      <c r="C16" s="41"/>
      <c r="D16" s="172" t="s">
        <v>23</v>
      </c>
      <c r="E16" s="41"/>
      <c r="F16" s="41"/>
      <c r="G16" s="41"/>
      <c r="H16" s="41"/>
      <c r="I16" s="172" t="s">
        <v>24</v>
      </c>
      <c r="J16" s="150" t="s">
        <v>1</v>
      </c>
      <c r="K16" s="41"/>
      <c r="L16" s="72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4"/>
      <c r="C17" s="41"/>
      <c r="D17" s="41"/>
      <c r="E17" s="150" t="s">
        <v>25</v>
      </c>
      <c r="F17" s="41"/>
      <c r="G17" s="41"/>
      <c r="H17" s="41"/>
      <c r="I17" s="172" t="s">
        <v>26</v>
      </c>
      <c r="J17" s="150" t="s">
        <v>1</v>
      </c>
      <c r="K17" s="41"/>
      <c r="L17" s="72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4"/>
      <c r="C18" s="41"/>
      <c r="D18" s="41"/>
      <c r="E18" s="41"/>
      <c r="F18" s="41"/>
      <c r="G18" s="41"/>
      <c r="H18" s="41"/>
      <c r="I18" s="41"/>
      <c r="J18" s="41"/>
      <c r="K18" s="41"/>
      <c r="L18" s="72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4"/>
      <c r="C19" s="41"/>
      <c r="D19" s="172" t="s">
        <v>27</v>
      </c>
      <c r="E19" s="41"/>
      <c r="F19" s="41"/>
      <c r="G19" s="41"/>
      <c r="H19" s="41"/>
      <c r="I19" s="172" t="s">
        <v>24</v>
      </c>
      <c r="J19" s="34" t="str">
        <f>'Rekapitulácia stavby'!AN13</f>
        <v>Vyplň údaj</v>
      </c>
      <c r="K19" s="41"/>
      <c r="L19" s="72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4"/>
      <c r="C20" s="41"/>
      <c r="D20" s="41"/>
      <c r="E20" s="34" t="str">
        <f>'Rekapitulácia stavby'!E14</f>
        <v>Vyplň údaj</v>
      </c>
      <c r="F20" s="150"/>
      <c r="G20" s="150"/>
      <c r="H20" s="150"/>
      <c r="I20" s="172" t="s">
        <v>26</v>
      </c>
      <c r="J20" s="34" t="str">
        <f>'Rekapitulácia stavby'!AN14</f>
        <v>Vyplň údaj</v>
      </c>
      <c r="K20" s="41"/>
      <c r="L20" s="72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4"/>
      <c r="C21" s="41"/>
      <c r="D21" s="41"/>
      <c r="E21" s="41"/>
      <c r="F21" s="41"/>
      <c r="G21" s="41"/>
      <c r="H21" s="41"/>
      <c r="I21" s="41"/>
      <c r="J21" s="41"/>
      <c r="K21" s="41"/>
      <c r="L21" s="72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4"/>
      <c r="C22" s="41"/>
      <c r="D22" s="172" t="s">
        <v>29</v>
      </c>
      <c r="E22" s="41"/>
      <c r="F22" s="41"/>
      <c r="G22" s="41"/>
      <c r="H22" s="41"/>
      <c r="I22" s="172" t="s">
        <v>24</v>
      </c>
      <c r="J22" s="150" t="s">
        <v>30</v>
      </c>
      <c r="K22" s="41"/>
      <c r="L22" s="72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4"/>
      <c r="C23" s="41"/>
      <c r="D23" s="41"/>
      <c r="E23" s="150" t="s">
        <v>31</v>
      </c>
      <c r="F23" s="41"/>
      <c r="G23" s="41"/>
      <c r="H23" s="41"/>
      <c r="I23" s="172" t="s">
        <v>26</v>
      </c>
      <c r="J23" s="150" t="s">
        <v>32</v>
      </c>
      <c r="K23" s="41"/>
      <c r="L23" s="72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4"/>
      <c r="C24" s="41"/>
      <c r="D24" s="41"/>
      <c r="E24" s="41"/>
      <c r="F24" s="41"/>
      <c r="G24" s="41"/>
      <c r="H24" s="41"/>
      <c r="I24" s="41"/>
      <c r="J24" s="41"/>
      <c r="K24" s="41"/>
      <c r="L24" s="72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4"/>
      <c r="C25" s="41"/>
      <c r="D25" s="172" t="s">
        <v>34</v>
      </c>
      <c r="E25" s="41"/>
      <c r="F25" s="41"/>
      <c r="G25" s="41"/>
      <c r="H25" s="41"/>
      <c r="I25" s="172" t="s">
        <v>24</v>
      </c>
      <c r="J25" s="150" t="s">
        <v>1</v>
      </c>
      <c r="K25" s="41"/>
      <c r="L25" s="72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4"/>
      <c r="C26" s="41"/>
      <c r="D26" s="41"/>
      <c r="E26" s="150" t="s">
        <v>35</v>
      </c>
      <c r="F26" s="41"/>
      <c r="G26" s="41"/>
      <c r="H26" s="41"/>
      <c r="I26" s="172" t="s">
        <v>26</v>
      </c>
      <c r="J26" s="150" t="s">
        <v>1</v>
      </c>
      <c r="K26" s="41"/>
      <c r="L26" s="72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4"/>
      <c r="C27" s="41"/>
      <c r="D27" s="41"/>
      <c r="E27" s="41"/>
      <c r="F27" s="41"/>
      <c r="G27" s="41"/>
      <c r="H27" s="41"/>
      <c r="I27" s="41"/>
      <c r="J27" s="41"/>
      <c r="K27" s="41"/>
      <c r="L27" s="72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4"/>
      <c r="C28" s="41"/>
      <c r="D28" s="172" t="s">
        <v>36</v>
      </c>
      <c r="E28" s="41"/>
      <c r="F28" s="41"/>
      <c r="G28" s="41"/>
      <c r="H28" s="41"/>
      <c r="I28" s="41"/>
      <c r="J28" s="41"/>
      <c r="K28" s="41"/>
      <c r="L28" s="72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76"/>
      <c r="B29" s="177"/>
      <c r="C29" s="176"/>
      <c r="D29" s="176"/>
      <c r="E29" s="178" t="s">
        <v>1</v>
      </c>
      <c r="F29" s="178"/>
      <c r="G29" s="178"/>
      <c r="H29" s="178"/>
      <c r="I29" s="176"/>
      <c r="J29" s="176"/>
      <c r="K29" s="176"/>
      <c r="L29" s="179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</row>
    <row r="30" s="2" customFormat="1" ht="6.96" customHeight="1">
      <c r="A30" s="41"/>
      <c r="B30" s="44"/>
      <c r="C30" s="41"/>
      <c r="D30" s="41"/>
      <c r="E30" s="41"/>
      <c r="F30" s="41"/>
      <c r="G30" s="41"/>
      <c r="H30" s="41"/>
      <c r="I30" s="41"/>
      <c r="J30" s="41"/>
      <c r="K30" s="41"/>
      <c r="L30" s="72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4"/>
      <c r="C31" s="41"/>
      <c r="D31" s="180"/>
      <c r="E31" s="180"/>
      <c r="F31" s="180"/>
      <c r="G31" s="180"/>
      <c r="H31" s="180"/>
      <c r="I31" s="180"/>
      <c r="J31" s="180"/>
      <c r="K31" s="180"/>
      <c r="L31" s="72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4"/>
      <c r="C32" s="41"/>
      <c r="D32" s="150" t="s">
        <v>119</v>
      </c>
      <c r="E32" s="41"/>
      <c r="F32" s="41"/>
      <c r="G32" s="41"/>
      <c r="H32" s="41"/>
      <c r="I32" s="41"/>
      <c r="J32" s="181">
        <f>J98</f>
        <v>0</v>
      </c>
      <c r="K32" s="41"/>
      <c r="L32" s="72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4"/>
      <c r="C33" s="41"/>
      <c r="D33" s="182" t="s">
        <v>103</v>
      </c>
      <c r="E33" s="41"/>
      <c r="F33" s="41"/>
      <c r="G33" s="41"/>
      <c r="H33" s="41"/>
      <c r="I33" s="41"/>
      <c r="J33" s="181">
        <f>J103</f>
        <v>0</v>
      </c>
      <c r="K33" s="41"/>
      <c r="L33" s="72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4"/>
      <c r="C34" s="41"/>
      <c r="D34" s="183" t="s">
        <v>39</v>
      </c>
      <c r="E34" s="41"/>
      <c r="F34" s="41"/>
      <c r="G34" s="41"/>
      <c r="H34" s="41"/>
      <c r="I34" s="41"/>
      <c r="J34" s="184">
        <f>ROUND(J32 + J33, 2)</f>
        <v>0</v>
      </c>
      <c r="K34" s="41"/>
      <c r="L34" s="72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4"/>
      <c r="C35" s="41"/>
      <c r="D35" s="180"/>
      <c r="E35" s="180"/>
      <c r="F35" s="180"/>
      <c r="G35" s="180"/>
      <c r="H35" s="180"/>
      <c r="I35" s="180"/>
      <c r="J35" s="180"/>
      <c r="K35" s="180"/>
      <c r="L35" s="72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41"/>
      <c r="F36" s="185" t="s">
        <v>41</v>
      </c>
      <c r="G36" s="41"/>
      <c r="H36" s="41"/>
      <c r="I36" s="185" t="s">
        <v>40</v>
      </c>
      <c r="J36" s="185" t="s">
        <v>42</v>
      </c>
      <c r="K36" s="41"/>
      <c r="L36" s="72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4"/>
      <c r="C37" s="41"/>
      <c r="D37" s="186" t="s">
        <v>43</v>
      </c>
      <c r="E37" s="187" t="s">
        <v>44</v>
      </c>
      <c r="F37" s="188">
        <f>ROUND((ROUND((SUM(BE103:BE110) + SUM(BE132:BE138)),  2) + SUM(BE140:BE149)), 2)</f>
        <v>0</v>
      </c>
      <c r="G37" s="189"/>
      <c r="H37" s="189"/>
      <c r="I37" s="190">
        <v>0.20000000000000001</v>
      </c>
      <c r="J37" s="188">
        <f>ROUND((ROUND(((SUM(BE103:BE110) + SUM(BE132:BE138))*I37),  2) + (SUM(BE140:BE149)*I37)), 2)</f>
        <v>0</v>
      </c>
      <c r="K37" s="41"/>
      <c r="L37" s="72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4"/>
      <c r="C38" s="41"/>
      <c r="D38" s="41"/>
      <c r="E38" s="187" t="s">
        <v>45</v>
      </c>
      <c r="F38" s="188">
        <f>ROUND((ROUND((SUM(BF103:BF110) + SUM(BF132:BF138)),  2) + SUM(BF140:BF149)), 2)</f>
        <v>0</v>
      </c>
      <c r="G38" s="189"/>
      <c r="H38" s="189"/>
      <c r="I38" s="190">
        <v>0.20000000000000001</v>
      </c>
      <c r="J38" s="188">
        <f>ROUND((ROUND(((SUM(BF103:BF110) + SUM(BF132:BF138))*I38),  2) + (SUM(BF140:BF149)*I38)), 2)</f>
        <v>0</v>
      </c>
      <c r="K38" s="41"/>
      <c r="L38" s="72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72" t="s">
        <v>46</v>
      </c>
      <c r="F39" s="191">
        <f>ROUND((ROUND((SUM(BG103:BG110) + SUM(BG132:BG138)),  2) + SUM(BG140:BG149)), 2)</f>
        <v>0</v>
      </c>
      <c r="G39" s="41"/>
      <c r="H39" s="41"/>
      <c r="I39" s="192">
        <v>0.20000000000000001</v>
      </c>
      <c r="J39" s="191">
        <f>0</f>
        <v>0</v>
      </c>
      <c r="K39" s="41"/>
      <c r="L39" s="72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4"/>
      <c r="C40" s="41"/>
      <c r="D40" s="41"/>
      <c r="E40" s="172" t="s">
        <v>47</v>
      </c>
      <c r="F40" s="191">
        <f>ROUND((ROUND((SUM(BH103:BH110) + SUM(BH132:BH138)),  2) + SUM(BH140:BH149)), 2)</f>
        <v>0</v>
      </c>
      <c r="G40" s="41"/>
      <c r="H40" s="41"/>
      <c r="I40" s="192">
        <v>0.20000000000000001</v>
      </c>
      <c r="J40" s="191">
        <f>0</f>
        <v>0</v>
      </c>
      <c r="K40" s="41"/>
      <c r="L40" s="72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4"/>
      <c r="C41" s="41"/>
      <c r="D41" s="41"/>
      <c r="E41" s="187" t="s">
        <v>48</v>
      </c>
      <c r="F41" s="188">
        <f>ROUND((ROUND((SUM(BI103:BI110) + SUM(BI132:BI138)),  2) + SUM(BI140:BI149)), 2)</f>
        <v>0</v>
      </c>
      <c r="G41" s="189"/>
      <c r="H41" s="189"/>
      <c r="I41" s="190">
        <v>0</v>
      </c>
      <c r="J41" s="188">
        <f>0</f>
        <v>0</v>
      </c>
      <c r="K41" s="41"/>
      <c r="L41" s="72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72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4"/>
      <c r="C43" s="193"/>
      <c r="D43" s="194" t="s">
        <v>49</v>
      </c>
      <c r="E43" s="195"/>
      <c r="F43" s="195"/>
      <c r="G43" s="196" t="s">
        <v>50</v>
      </c>
      <c r="H43" s="197" t="s">
        <v>51</v>
      </c>
      <c r="I43" s="195"/>
      <c r="J43" s="198">
        <f>SUM(J34:J41)</f>
        <v>0</v>
      </c>
      <c r="K43" s="199"/>
      <c r="L43" s="72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44"/>
      <c r="C44" s="41"/>
      <c r="D44" s="41"/>
      <c r="E44" s="41"/>
      <c r="F44" s="41"/>
      <c r="G44" s="41"/>
      <c r="H44" s="41"/>
      <c r="I44" s="41"/>
      <c r="J44" s="41"/>
      <c r="K44" s="41"/>
      <c r="L44" s="72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2"/>
      <c r="D50" s="200" t="s">
        <v>52</v>
      </c>
      <c r="E50" s="201"/>
      <c r="F50" s="201"/>
      <c r="G50" s="200" t="s">
        <v>53</v>
      </c>
      <c r="H50" s="201"/>
      <c r="I50" s="201"/>
      <c r="J50" s="201"/>
      <c r="K50" s="201"/>
      <c r="L50" s="72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202" t="s">
        <v>54</v>
      </c>
      <c r="E61" s="203"/>
      <c r="F61" s="204" t="s">
        <v>55</v>
      </c>
      <c r="G61" s="202" t="s">
        <v>54</v>
      </c>
      <c r="H61" s="203"/>
      <c r="I61" s="203"/>
      <c r="J61" s="205" t="s">
        <v>55</v>
      </c>
      <c r="K61" s="203"/>
      <c r="L61" s="72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200" t="s">
        <v>56</v>
      </c>
      <c r="E65" s="206"/>
      <c r="F65" s="206"/>
      <c r="G65" s="200" t="s">
        <v>57</v>
      </c>
      <c r="H65" s="206"/>
      <c r="I65" s="206"/>
      <c r="J65" s="206"/>
      <c r="K65" s="206"/>
      <c r="L65" s="72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202" t="s">
        <v>54</v>
      </c>
      <c r="E76" s="203"/>
      <c r="F76" s="204" t="s">
        <v>55</v>
      </c>
      <c r="G76" s="202" t="s">
        <v>54</v>
      </c>
      <c r="H76" s="203"/>
      <c r="I76" s="203"/>
      <c r="J76" s="205" t="s">
        <v>55</v>
      </c>
      <c r="K76" s="203"/>
      <c r="L76" s="72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207"/>
      <c r="C77" s="208"/>
      <c r="D77" s="208"/>
      <c r="E77" s="208"/>
      <c r="F77" s="208"/>
      <c r="G77" s="208"/>
      <c r="H77" s="208"/>
      <c r="I77" s="208"/>
      <c r="J77" s="208"/>
      <c r="K77" s="208"/>
      <c r="L77" s="72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209"/>
      <c r="C81" s="210"/>
      <c r="D81" s="210"/>
      <c r="E81" s="210"/>
      <c r="F81" s="210"/>
      <c r="G81" s="210"/>
      <c r="H81" s="210"/>
      <c r="I81" s="210"/>
      <c r="J81" s="210"/>
      <c r="K81" s="210"/>
      <c r="L81" s="72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120</v>
      </c>
      <c r="D82" s="43"/>
      <c r="E82" s="43"/>
      <c r="F82" s="43"/>
      <c r="G82" s="43"/>
      <c r="H82" s="43"/>
      <c r="I82" s="43"/>
      <c r="J82" s="43"/>
      <c r="K82" s="43"/>
      <c r="L82" s="72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72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15</v>
      </c>
      <c r="D84" s="43"/>
      <c r="E84" s="43"/>
      <c r="F84" s="43"/>
      <c r="G84" s="43"/>
      <c r="H84" s="43"/>
      <c r="I84" s="43"/>
      <c r="J84" s="43"/>
      <c r="K84" s="43"/>
      <c r="L84" s="72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211" t="str">
        <f>E7</f>
        <v>SANÁCIA POCHÔDZNEJ PLOCHY A HYDROIZOLÁCIA 1.PP</v>
      </c>
      <c r="F85" s="33"/>
      <c r="G85" s="33"/>
      <c r="H85" s="33"/>
      <c r="I85" s="43"/>
      <c r="J85" s="43"/>
      <c r="K85" s="43"/>
      <c r="L85" s="72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" customFormat="1" ht="12" customHeight="1">
      <c r="B86" s="22"/>
      <c r="C86" s="33" t="s">
        <v>115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41"/>
      <c r="B87" s="42"/>
      <c r="C87" s="43"/>
      <c r="D87" s="43"/>
      <c r="E87" s="211" t="s">
        <v>116</v>
      </c>
      <c r="F87" s="43"/>
      <c r="G87" s="43"/>
      <c r="H87" s="43"/>
      <c r="I87" s="43"/>
      <c r="J87" s="43"/>
      <c r="K87" s="43"/>
      <c r="L87" s="72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3" t="s">
        <v>117</v>
      </c>
      <c r="D88" s="43"/>
      <c r="E88" s="43"/>
      <c r="F88" s="43"/>
      <c r="G88" s="43"/>
      <c r="H88" s="43"/>
      <c r="I88" s="43"/>
      <c r="J88" s="43"/>
      <c r="K88" s="43"/>
      <c r="L88" s="72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6.5" customHeight="1">
      <c r="A89" s="41"/>
      <c r="B89" s="42"/>
      <c r="C89" s="43"/>
      <c r="D89" s="43"/>
      <c r="E89" s="85" t="str">
        <f>E11</f>
        <v>01-03 - VRN</v>
      </c>
      <c r="F89" s="43"/>
      <c r="G89" s="43"/>
      <c r="H89" s="43"/>
      <c r="I89" s="43"/>
      <c r="J89" s="43"/>
      <c r="K89" s="43"/>
      <c r="L89" s="72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72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3" t="s">
        <v>19</v>
      </c>
      <c r="D91" s="43"/>
      <c r="E91" s="43"/>
      <c r="F91" s="28" t="str">
        <f>F14</f>
        <v>Dobrovičova 12, 812 66 Bratislava</v>
      </c>
      <c r="G91" s="43"/>
      <c r="H91" s="43"/>
      <c r="I91" s="33" t="s">
        <v>21</v>
      </c>
      <c r="J91" s="88" t="str">
        <f>IF(J14="","",J14)</f>
        <v>7. 4. 2022</v>
      </c>
      <c r="K91" s="43"/>
      <c r="L91" s="72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72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3" t="s">
        <v>23</v>
      </c>
      <c r="D93" s="43"/>
      <c r="E93" s="43"/>
      <c r="F93" s="28" t="str">
        <f>E17</f>
        <v>Ministerstvo pôdohospodárstva a rozvoja vidieka SR</v>
      </c>
      <c r="G93" s="43"/>
      <c r="H93" s="43"/>
      <c r="I93" s="33" t="s">
        <v>29</v>
      </c>
      <c r="J93" s="37" t="str">
        <f>E23</f>
        <v>Portik spol. s r.o.</v>
      </c>
      <c r="K93" s="43"/>
      <c r="L93" s="72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3" t="s">
        <v>27</v>
      </c>
      <c r="D94" s="43"/>
      <c r="E94" s="43"/>
      <c r="F94" s="28" t="str">
        <f>IF(E20="","",E20)</f>
        <v>Vyplň údaj</v>
      </c>
      <c r="G94" s="43"/>
      <c r="H94" s="43"/>
      <c r="I94" s="33" t="s">
        <v>34</v>
      </c>
      <c r="J94" s="37" t="str">
        <f>E26</f>
        <v>Kovács</v>
      </c>
      <c r="K94" s="43"/>
      <c r="L94" s="72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72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9.28" customHeight="1">
      <c r="A96" s="41"/>
      <c r="B96" s="42"/>
      <c r="C96" s="212" t="s">
        <v>121</v>
      </c>
      <c r="D96" s="165"/>
      <c r="E96" s="165"/>
      <c r="F96" s="165"/>
      <c r="G96" s="165"/>
      <c r="H96" s="165"/>
      <c r="I96" s="165"/>
      <c r="J96" s="213" t="s">
        <v>122</v>
      </c>
      <c r="K96" s="165"/>
      <c r="L96" s="72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0.32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72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22.8" customHeight="1">
      <c r="A98" s="41"/>
      <c r="B98" s="42"/>
      <c r="C98" s="214" t="s">
        <v>123</v>
      </c>
      <c r="D98" s="43"/>
      <c r="E98" s="43"/>
      <c r="F98" s="43"/>
      <c r="G98" s="43"/>
      <c r="H98" s="43"/>
      <c r="I98" s="43"/>
      <c r="J98" s="119">
        <f>J132</f>
        <v>0</v>
      </c>
      <c r="K98" s="43"/>
      <c r="L98" s="72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U98" s="18" t="s">
        <v>124</v>
      </c>
    </row>
    <row r="99" s="9" customFormat="1" ht="24.96" customHeight="1">
      <c r="A99" s="9"/>
      <c r="B99" s="215"/>
      <c r="C99" s="216"/>
      <c r="D99" s="217" t="s">
        <v>132</v>
      </c>
      <c r="E99" s="218"/>
      <c r="F99" s="218"/>
      <c r="G99" s="218"/>
      <c r="H99" s="218"/>
      <c r="I99" s="218"/>
      <c r="J99" s="219">
        <f>J133</f>
        <v>0</v>
      </c>
      <c r="K99" s="216"/>
      <c r="L99" s="22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1.84" customHeight="1">
      <c r="A100" s="9"/>
      <c r="B100" s="215"/>
      <c r="C100" s="216"/>
      <c r="D100" s="226" t="s">
        <v>133</v>
      </c>
      <c r="E100" s="216"/>
      <c r="F100" s="216"/>
      <c r="G100" s="216"/>
      <c r="H100" s="216"/>
      <c r="I100" s="216"/>
      <c r="J100" s="227">
        <f>J139</f>
        <v>0</v>
      </c>
      <c r="K100" s="216"/>
      <c r="L100" s="22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4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72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6.96" customHeight="1">
      <c r="A102" s="4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72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29.28" customHeight="1">
      <c r="A103" s="41"/>
      <c r="B103" s="42"/>
      <c r="C103" s="214" t="s">
        <v>134</v>
      </c>
      <c r="D103" s="43"/>
      <c r="E103" s="43"/>
      <c r="F103" s="43"/>
      <c r="G103" s="43"/>
      <c r="H103" s="43"/>
      <c r="I103" s="43"/>
      <c r="J103" s="228">
        <f>ROUND(J104 + J105 + J106 + J107 + J108 + J109,2)</f>
        <v>0</v>
      </c>
      <c r="K103" s="43"/>
      <c r="L103" s="72"/>
      <c r="N103" s="229" t="s">
        <v>43</v>
      </c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8" customHeight="1">
      <c r="A104" s="41"/>
      <c r="B104" s="42"/>
      <c r="C104" s="43"/>
      <c r="D104" s="161" t="s">
        <v>135</v>
      </c>
      <c r="E104" s="156"/>
      <c r="F104" s="156"/>
      <c r="G104" s="43"/>
      <c r="H104" s="43"/>
      <c r="I104" s="43"/>
      <c r="J104" s="157">
        <v>0</v>
      </c>
      <c r="K104" s="43"/>
      <c r="L104" s="230"/>
      <c r="M104" s="231"/>
      <c r="N104" s="232" t="s">
        <v>45</v>
      </c>
      <c r="O104" s="231"/>
      <c r="P104" s="231"/>
      <c r="Q104" s="231"/>
      <c r="R104" s="231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1"/>
      <c r="AG104" s="231"/>
      <c r="AH104" s="231"/>
      <c r="AI104" s="231"/>
      <c r="AJ104" s="231"/>
      <c r="AK104" s="231"/>
      <c r="AL104" s="231"/>
      <c r="AM104" s="231"/>
      <c r="AN104" s="231"/>
      <c r="AO104" s="231"/>
      <c r="AP104" s="231"/>
      <c r="AQ104" s="231"/>
      <c r="AR104" s="231"/>
      <c r="AS104" s="231"/>
      <c r="AT104" s="231"/>
      <c r="AU104" s="231"/>
      <c r="AV104" s="231"/>
      <c r="AW104" s="231"/>
      <c r="AX104" s="231"/>
      <c r="AY104" s="234" t="s">
        <v>98</v>
      </c>
      <c r="AZ104" s="231"/>
      <c r="BA104" s="231"/>
      <c r="BB104" s="231"/>
      <c r="BC104" s="231"/>
      <c r="BD104" s="231"/>
      <c r="BE104" s="235">
        <f>IF(N104="základná",J104,0)</f>
        <v>0</v>
      </c>
      <c r="BF104" s="235">
        <f>IF(N104="znížená",J104,0)</f>
        <v>0</v>
      </c>
      <c r="BG104" s="235">
        <f>IF(N104="zákl. prenesená",J104,0)</f>
        <v>0</v>
      </c>
      <c r="BH104" s="235">
        <f>IF(N104="zníž. prenesená",J104,0)</f>
        <v>0</v>
      </c>
      <c r="BI104" s="235">
        <f>IF(N104="nulová",J104,0)</f>
        <v>0</v>
      </c>
      <c r="BJ104" s="234" t="s">
        <v>92</v>
      </c>
      <c r="BK104" s="231"/>
      <c r="BL104" s="231"/>
      <c r="BM104" s="231"/>
    </row>
    <row r="105" s="2" customFormat="1" ht="18" customHeight="1">
      <c r="A105" s="41"/>
      <c r="B105" s="42"/>
      <c r="C105" s="43"/>
      <c r="D105" s="161" t="s">
        <v>136</v>
      </c>
      <c r="E105" s="156"/>
      <c r="F105" s="156"/>
      <c r="G105" s="43"/>
      <c r="H105" s="43"/>
      <c r="I105" s="43"/>
      <c r="J105" s="157">
        <v>0</v>
      </c>
      <c r="K105" s="43"/>
      <c r="L105" s="230"/>
      <c r="M105" s="231"/>
      <c r="N105" s="232" t="s">
        <v>45</v>
      </c>
      <c r="O105" s="231"/>
      <c r="P105" s="231"/>
      <c r="Q105" s="231"/>
      <c r="R105" s="231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1"/>
      <c r="AG105" s="231"/>
      <c r="AH105" s="231"/>
      <c r="AI105" s="231"/>
      <c r="AJ105" s="231"/>
      <c r="AK105" s="231"/>
      <c r="AL105" s="231"/>
      <c r="AM105" s="231"/>
      <c r="AN105" s="231"/>
      <c r="AO105" s="231"/>
      <c r="AP105" s="231"/>
      <c r="AQ105" s="231"/>
      <c r="AR105" s="231"/>
      <c r="AS105" s="231"/>
      <c r="AT105" s="231"/>
      <c r="AU105" s="231"/>
      <c r="AV105" s="231"/>
      <c r="AW105" s="231"/>
      <c r="AX105" s="231"/>
      <c r="AY105" s="234" t="s">
        <v>98</v>
      </c>
      <c r="AZ105" s="231"/>
      <c r="BA105" s="231"/>
      <c r="BB105" s="231"/>
      <c r="BC105" s="231"/>
      <c r="BD105" s="231"/>
      <c r="BE105" s="235">
        <f>IF(N105="základná",J105,0)</f>
        <v>0</v>
      </c>
      <c r="BF105" s="235">
        <f>IF(N105="znížená",J105,0)</f>
        <v>0</v>
      </c>
      <c r="BG105" s="235">
        <f>IF(N105="zákl. prenesená",J105,0)</f>
        <v>0</v>
      </c>
      <c r="BH105" s="235">
        <f>IF(N105="zníž. prenesená",J105,0)</f>
        <v>0</v>
      </c>
      <c r="BI105" s="235">
        <f>IF(N105="nulová",J105,0)</f>
        <v>0</v>
      </c>
      <c r="BJ105" s="234" t="s">
        <v>92</v>
      </c>
      <c r="BK105" s="231"/>
      <c r="BL105" s="231"/>
      <c r="BM105" s="231"/>
    </row>
    <row r="106" s="2" customFormat="1" ht="18" customHeight="1">
      <c r="A106" s="41"/>
      <c r="B106" s="42"/>
      <c r="C106" s="43"/>
      <c r="D106" s="161" t="s">
        <v>137</v>
      </c>
      <c r="E106" s="156"/>
      <c r="F106" s="156"/>
      <c r="G106" s="43"/>
      <c r="H106" s="43"/>
      <c r="I106" s="43"/>
      <c r="J106" s="157">
        <v>0</v>
      </c>
      <c r="K106" s="43"/>
      <c r="L106" s="230"/>
      <c r="M106" s="231"/>
      <c r="N106" s="232" t="s">
        <v>45</v>
      </c>
      <c r="O106" s="231"/>
      <c r="P106" s="231"/>
      <c r="Q106" s="231"/>
      <c r="R106" s="231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1"/>
      <c r="AG106" s="231"/>
      <c r="AH106" s="231"/>
      <c r="AI106" s="231"/>
      <c r="AJ106" s="231"/>
      <c r="AK106" s="231"/>
      <c r="AL106" s="231"/>
      <c r="AM106" s="231"/>
      <c r="AN106" s="231"/>
      <c r="AO106" s="231"/>
      <c r="AP106" s="231"/>
      <c r="AQ106" s="231"/>
      <c r="AR106" s="231"/>
      <c r="AS106" s="231"/>
      <c r="AT106" s="231"/>
      <c r="AU106" s="231"/>
      <c r="AV106" s="231"/>
      <c r="AW106" s="231"/>
      <c r="AX106" s="231"/>
      <c r="AY106" s="234" t="s">
        <v>98</v>
      </c>
      <c r="AZ106" s="231"/>
      <c r="BA106" s="231"/>
      <c r="BB106" s="231"/>
      <c r="BC106" s="231"/>
      <c r="BD106" s="231"/>
      <c r="BE106" s="235">
        <f>IF(N106="základná",J106,0)</f>
        <v>0</v>
      </c>
      <c r="BF106" s="235">
        <f>IF(N106="znížená",J106,0)</f>
        <v>0</v>
      </c>
      <c r="BG106" s="235">
        <f>IF(N106="zákl. prenesená",J106,0)</f>
        <v>0</v>
      </c>
      <c r="BH106" s="235">
        <f>IF(N106="zníž. prenesená",J106,0)</f>
        <v>0</v>
      </c>
      <c r="BI106" s="235">
        <f>IF(N106="nulová",J106,0)</f>
        <v>0</v>
      </c>
      <c r="BJ106" s="234" t="s">
        <v>92</v>
      </c>
      <c r="BK106" s="231"/>
      <c r="BL106" s="231"/>
      <c r="BM106" s="231"/>
    </row>
    <row r="107" s="2" customFormat="1" ht="18" customHeight="1">
      <c r="A107" s="41"/>
      <c r="B107" s="42"/>
      <c r="C107" s="43"/>
      <c r="D107" s="161" t="s">
        <v>138</v>
      </c>
      <c r="E107" s="156"/>
      <c r="F107" s="156"/>
      <c r="G107" s="43"/>
      <c r="H107" s="43"/>
      <c r="I107" s="43"/>
      <c r="J107" s="157">
        <v>0</v>
      </c>
      <c r="K107" s="43"/>
      <c r="L107" s="230"/>
      <c r="M107" s="231"/>
      <c r="N107" s="232" t="s">
        <v>45</v>
      </c>
      <c r="O107" s="231"/>
      <c r="P107" s="231"/>
      <c r="Q107" s="231"/>
      <c r="R107" s="231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1"/>
      <c r="AG107" s="231"/>
      <c r="AH107" s="231"/>
      <c r="AI107" s="231"/>
      <c r="AJ107" s="231"/>
      <c r="AK107" s="231"/>
      <c r="AL107" s="231"/>
      <c r="AM107" s="231"/>
      <c r="AN107" s="231"/>
      <c r="AO107" s="231"/>
      <c r="AP107" s="231"/>
      <c r="AQ107" s="231"/>
      <c r="AR107" s="231"/>
      <c r="AS107" s="231"/>
      <c r="AT107" s="231"/>
      <c r="AU107" s="231"/>
      <c r="AV107" s="231"/>
      <c r="AW107" s="231"/>
      <c r="AX107" s="231"/>
      <c r="AY107" s="234" t="s">
        <v>98</v>
      </c>
      <c r="AZ107" s="231"/>
      <c r="BA107" s="231"/>
      <c r="BB107" s="231"/>
      <c r="BC107" s="231"/>
      <c r="BD107" s="231"/>
      <c r="BE107" s="235">
        <f>IF(N107="základná",J107,0)</f>
        <v>0</v>
      </c>
      <c r="BF107" s="235">
        <f>IF(N107="znížená",J107,0)</f>
        <v>0</v>
      </c>
      <c r="BG107" s="235">
        <f>IF(N107="zákl. prenesená",J107,0)</f>
        <v>0</v>
      </c>
      <c r="BH107" s="235">
        <f>IF(N107="zníž. prenesená",J107,0)</f>
        <v>0</v>
      </c>
      <c r="BI107" s="235">
        <f>IF(N107="nulová",J107,0)</f>
        <v>0</v>
      </c>
      <c r="BJ107" s="234" t="s">
        <v>92</v>
      </c>
      <c r="BK107" s="231"/>
      <c r="BL107" s="231"/>
      <c r="BM107" s="231"/>
    </row>
    <row r="108" s="2" customFormat="1" ht="18" customHeight="1">
      <c r="A108" s="41"/>
      <c r="B108" s="42"/>
      <c r="C108" s="43"/>
      <c r="D108" s="161" t="s">
        <v>139</v>
      </c>
      <c r="E108" s="156"/>
      <c r="F108" s="156"/>
      <c r="G108" s="43"/>
      <c r="H108" s="43"/>
      <c r="I108" s="43"/>
      <c r="J108" s="157">
        <v>0</v>
      </c>
      <c r="K108" s="43"/>
      <c r="L108" s="230"/>
      <c r="M108" s="231"/>
      <c r="N108" s="232" t="s">
        <v>45</v>
      </c>
      <c r="O108" s="231"/>
      <c r="P108" s="231"/>
      <c r="Q108" s="231"/>
      <c r="R108" s="231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1"/>
      <c r="AG108" s="231"/>
      <c r="AH108" s="231"/>
      <c r="AI108" s="231"/>
      <c r="AJ108" s="231"/>
      <c r="AK108" s="231"/>
      <c r="AL108" s="231"/>
      <c r="AM108" s="231"/>
      <c r="AN108" s="231"/>
      <c r="AO108" s="231"/>
      <c r="AP108" s="231"/>
      <c r="AQ108" s="231"/>
      <c r="AR108" s="231"/>
      <c r="AS108" s="231"/>
      <c r="AT108" s="231"/>
      <c r="AU108" s="231"/>
      <c r="AV108" s="231"/>
      <c r="AW108" s="231"/>
      <c r="AX108" s="231"/>
      <c r="AY108" s="234" t="s">
        <v>98</v>
      </c>
      <c r="AZ108" s="231"/>
      <c r="BA108" s="231"/>
      <c r="BB108" s="231"/>
      <c r="BC108" s="231"/>
      <c r="BD108" s="231"/>
      <c r="BE108" s="235">
        <f>IF(N108="základná",J108,0)</f>
        <v>0</v>
      </c>
      <c r="BF108" s="235">
        <f>IF(N108="znížená",J108,0)</f>
        <v>0</v>
      </c>
      <c r="BG108" s="235">
        <f>IF(N108="zákl. prenesená",J108,0)</f>
        <v>0</v>
      </c>
      <c r="BH108" s="235">
        <f>IF(N108="zníž. prenesená",J108,0)</f>
        <v>0</v>
      </c>
      <c r="BI108" s="235">
        <f>IF(N108="nulová",J108,0)</f>
        <v>0</v>
      </c>
      <c r="BJ108" s="234" t="s">
        <v>92</v>
      </c>
      <c r="BK108" s="231"/>
      <c r="BL108" s="231"/>
      <c r="BM108" s="231"/>
    </row>
    <row r="109" s="2" customFormat="1" ht="18" customHeight="1">
      <c r="A109" s="41"/>
      <c r="B109" s="42"/>
      <c r="C109" s="43"/>
      <c r="D109" s="156" t="s">
        <v>140</v>
      </c>
      <c r="E109" s="43"/>
      <c r="F109" s="43"/>
      <c r="G109" s="43"/>
      <c r="H109" s="43"/>
      <c r="I109" s="43"/>
      <c r="J109" s="157">
        <f>ROUND(J32*T109,2)</f>
        <v>0</v>
      </c>
      <c r="K109" s="43"/>
      <c r="L109" s="230"/>
      <c r="M109" s="231"/>
      <c r="N109" s="232" t="s">
        <v>45</v>
      </c>
      <c r="O109" s="231"/>
      <c r="P109" s="231"/>
      <c r="Q109" s="231"/>
      <c r="R109" s="231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1"/>
      <c r="AG109" s="231"/>
      <c r="AH109" s="231"/>
      <c r="AI109" s="231"/>
      <c r="AJ109" s="231"/>
      <c r="AK109" s="231"/>
      <c r="AL109" s="231"/>
      <c r="AM109" s="231"/>
      <c r="AN109" s="231"/>
      <c r="AO109" s="231"/>
      <c r="AP109" s="231"/>
      <c r="AQ109" s="231"/>
      <c r="AR109" s="231"/>
      <c r="AS109" s="231"/>
      <c r="AT109" s="231"/>
      <c r="AU109" s="231"/>
      <c r="AV109" s="231"/>
      <c r="AW109" s="231"/>
      <c r="AX109" s="231"/>
      <c r="AY109" s="234" t="s">
        <v>141</v>
      </c>
      <c r="AZ109" s="231"/>
      <c r="BA109" s="231"/>
      <c r="BB109" s="231"/>
      <c r="BC109" s="231"/>
      <c r="BD109" s="231"/>
      <c r="BE109" s="235">
        <f>IF(N109="základná",J109,0)</f>
        <v>0</v>
      </c>
      <c r="BF109" s="235">
        <f>IF(N109="znížená",J109,0)</f>
        <v>0</v>
      </c>
      <c r="BG109" s="235">
        <f>IF(N109="zákl. prenesená",J109,0)</f>
        <v>0</v>
      </c>
      <c r="BH109" s="235">
        <f>IF(N109="zníž. prenesená",J109,0)</f>
        <v>0</v>
      </c>
      <c r="BI109" s="235">
        <f>IF(N109="nulová",J109,0)</f>
        <v>0</v>
      </c>
      <c r="BJ109" s="234" t="s">
        <v>92</v>
      </c>
      <c r="BK109" s="231"/>
      <c r="BL109" s="231"/>
      <c r="BM109" s="231"/>
    </row>
    <row r="110" s="2" customFormat="1">
      <c r="A110" s="41"/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72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="2" customFormat="1" ht="29.28" customHeight="1">
      <c r="A111" s="41"/>
      <c r="B111" s="42"/>
      <c r="C111" s="164" t="s">
        <v>108</v>
      </c>
      <c r="D111" s="165"/>
      <c r="E111" s="165"/>
      <c r="F111" s="165"/>
      <c r="G111" s="165"/>
      <c r="H111" s="165"/>
      <c r="I111" s="165"/>
      <c r="J111" s="166">
        <f>ROUND(J98+J103,2)</f>
        <v>0</v>
      </c>
      <c r="K111" s="165"/>
      <c r="L111" s="72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="2" customFormat="1" ht="6.96" customHeight="1">
      <c r="A112" s="41"/>
      <c r="B112" s="75"/>
      <c r="C112" s="76"/>
      <c r="D112" s="76"/>
      <c r="E112" s="76"/>
      <c r="F112" s="76"/>
      <c r="G112" s="76"/>
      <c r="H112" s="76"/>
      <c r="I112" s="76"/>
      <c r="J112" s="76"/>
      <c r="K112" s="76"/>
      <c r="L112" s="72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6" s="2" customFormat="1" ht="6.96" customHeight="1">
      <c r="A116" s="41"/>
      <c r="B116" s="77"/>
      <c r="C116" s="78"/>
      <c r="D116" s="78"/>
      <c r="E116" s="78"/>
      <c r="F116" s="78"/>
      <c r="G116" s="78"/>
      <c r="H116" s="78"/>
      <c r="I116" s="78"/>
      <c r="J116" s="78"/>
      <c r="K116" s="78"/>
      <c r="L116" s="72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="2" customFormat="1" ht="24.96" customHeight="1">
      <c r="A117" s="41"/>
      <c r="B117" s="42"/>
      <c r="C117" s="24" t="s">
        <v>142</v>
      </c>
      <c r="D117" s="43"/>
      <c r="E117" s="43"/>
      <c r="F117" s="43"/>
      <c r="G117" s="43"/>
      <c r="H117" s="43"/>
      <c r="I117" s="43"/>
      <c r="J117" s="43"/>
      <c r="K117" s="43"/>
      <c r="L117" s="72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2" customFormat="1" ht="6.96" customHeight="1">
      <c r="A118" s="41"/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72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="2" customFormat="1" ht="12" customHeight="1">
      <c r="A119" s="41"/>
      <c r="B119" s="42"/>
      <c r="C119" s="33" t="s">
        <v>15</v>
      </c>
      <c r="D119" s="43"/>
      <c r="E119" s="43"/>
      <c r="F119" s="43"/>
      <c r="G119" s="43"/>
      <c r="H119" s="43"/>
      <c r="I119" s="43"/>
      <c r="J119" s="43"/>
      <c r="K119" s="43"/>
      <c r="L119" s="72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2" customFormat="1" ht="16.5" customHeight="1">
      <c r="A120" s="41"/>
      <c r="B120" s="42"/>
      <c r="C120" s="43"/>
      <c r="D120" s="43"/>
      <c r="E120" s="211" t="str">
        <f>E7</f>
        <v>SANÁCIA POCHÔDZNEJ PLOCHY A HYDROIZOLÁCIA 1.PP</v>
      </c>
      <c r="F120" s="33"/>
      <c r="G120" s="33"/>
      <c r="H120" s="33"/>
      <c r="I120" s="43"/>
      <c r="J120" s="43"/>
      <c r="K120" s="43"/>
      <c r="L120" s="72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1" customFormat="1" ht="12" customHeight="1">
      <c r="B121" s="22"/>
      <c r="C121" s="33" t="s">
        <v>115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2" customFormat="1" ht="16.5" customHeight="1">
      <c r="A122" s="41"/>
      <c r="B122" s="42"/>
      <c r="C122" s="43"/>
      <c r="D122" s="43"/>
      <c r="E122" s="211" t="s">
        <v>116</v>
      </c>
      <c r="F122" s="43"/>
      <c r="G122" s="43"/>
      <c r="H122" s="43"/>
      <c r="I122" s="43"/>
      <c r="J122" s="43"/>
      <c r="K122" s="43"/>
      <c r="L122" s="72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12" customHeight="1">
      <c r="A123" s="41"/>
      <c r="B123" s="42"/>
      <c r="C123" s="33" t="s">
        <v>117</v>
      </c>
      <c r="D123" s="43"/>
      <c r="E123" s="43"/>
      <c r="F123" s="43"/>
      <c r="G123" s="43"/>
      <c r="H123" s="43"/>
      <c r="I123" s="43"/>
      <c r="J123" s="43"/>
      <c r="K123" s="43"/>
      <c r="L123" s="72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16.5" customHeight="1">
      <c r="A124" s="41"/>
      <c r="B124" s="42"/>
      <c r="C124" s="43"/>
      <c r="D124" s="43"/>
      <c r="E124" s="85" t="str">
        <f>E11</f>
        <v>01-03 - VRN</v>
      </c>
      <c r="F124" s="43"/>
      <c r="G124" s="43"/>
      <c r="H124" s="43"/>
      <c r="I124" s="43"/>
      <c r="J124" s="43"/>
      <c r="K124" s="43"/>
      <c r="L124" s="72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6.96" customHeight="1">
      <c r="A125" s="41"/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72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12" customHeight="1">
      <c r="A126" s="41"/>
      <c r="B126" s="42"/>
      <c r="C126" s="33" t="s">
        <v>19</v>
      </c>
      <c r="D126" s="43"/>
      <c r="E126" s="43"/>
      <c r="F126" s="28" t="str">
        <f>F14</f>
        <v>Dobrovičova 12, 812 66 Bratislava</v>
      </c>
      <c r="G126" s="43"/>
      <c r="H126" s="43"/>
      <c r="I126" s="33" t="s">
        <v>21</v>
      </c>
      <c r="J126" s="88" t="str">
        <f>IF(J14="","",J14)</f>
        <v>7. 4. 2022</v>
      </c>
      <c r="K126" s="43"/>
      <c r="L126" s="72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2" customFormat="1" ht="6.96" customHeight="1">
      <c r="A127" s="41"/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72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="2" customFormat="1" ht="15.15" customHeight="1">
      <c r="A128" s="41"/>
      <c r="B128" s="42"/>
      <c r="C128" s="33" t="s">
        <v>23</v>
      </c>
      <c r="D128" s="43"/>
      <c r="E128" s="43"/>
      <c r="F128" s="28" t="str">
        <f>E17</f>
        <v>Ministerstvo pôdohospodárstva a rozvoja vidieka SR</v>
      </c>
      <c r="G128" s="43"/>
      <c r="H128" s="43"/>
      <c r="I128" s="33" t="s">
        <v>29</v>
      </c>
      <c r="J128" s="37" t="str">
        <f>E23</f>
        <v>Portik spol. s r.o.</v>
      </c>
      <c r="K128" s="43"/>
      <c r="L128" s="72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="2" customFormat="1" ht="15.15" customHeight="1">
      <c r="A129" s="41"/>
      <c r="B129" s="42"/>
      <c r="C129" s="33" t="s">
        <v>27</v>
      </c>
      <c r="D129" s="43"/>
      <c r="E129" s="43"/>
      <c r="F129" s="28" t="str">
        <f>IF(E20="","",E20)</f>
        <v>Vyplň údaj</v>
      </c>
      <c r="G129" s="43"/>
      <c r="H129" s="43"/>
      <c r="I129" s="33" t="s">
        <v>34</v>
      </c>
      <c r="J129" s="37" t="str">
        <f>E26</f>
        <v>Kovács</v>
      </c>
      <c r="K129" s="43"/>
      <c r="L129" s="72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="2" customFormat="1" ht="10.32" customHeight="1">
      <c r="A130" s="41"/>
      <c r="B130" s="42"/>
      <c r="C130" s="43"/>
      <c r="D130" s="43"/>
      <c r="E130" s="43"/>
      <c r="F130" s="43"/>
      <c r="G130" s="43"/>
      <c r="H130" s="43"/>
      <c r="I130" s="43"/>
      <c r="J130" s="43"/>
      <c r="K130" s="43"/>
      <c r="L130" s="72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="11" customFormat="1" ht="29.28" customHeight="1">
      <c r="A131" s="236"/>
      <c r="B131" s="237"/>
      <c r="C131" s="238" t="s">
        <v>143</v>
      </c>
      <c r="D131" s="239" t="s">
        <v>64</v>
      </c>
      <c r="E131" s="239" t="s">
        <v>60</v>
      </c>
      <c r="F131" s="239" t="s">
        <v>61</v>
      </c>
      <c r="G131" s="239" t="s">
        <v>144</v>
      </c>
      <c r="H131" s="239" t="s">
        <v>145</v>
      </c>
      <c r="I131" s="239" t="s">
        <v>146</v>
      </c>
      <c r="J131" s="240" t="s">
        <v>122</v>
      </c>
      <c r="K131" s="241" t="s">
        <v>147</v>
      </c>
      <c r="L131" s="242"/>
      <c r="M131" s="109" t="s">
        <v>1</v>
      </c>
      <c r="N131" s="110" t="s">
        <v>43</v>
      </c>
      <c r="O131" s="110" t="s">
        <v>148</v>
      </c>
      <c r="P131" s="110" t="s">
        <v>149</v>
      </c>
      <c r="Q131" s="110" t="s">
        <v>150</v>
      </c>
      <c r="R131" s="110" t="s">
        <v>151</v>
      </c>
      <c r="S131" s="110" t="s">
        <v>152</v>
      </c>
      <c r="T131" s="111" t="s">
        <v>153</v>
      </c>
      <c r="U131" s="236"/>
      <c r="V131" s="236"/>
      <c r="W131" s="236"/>
      <c r="X131" s="236"/>
      <c r="Y131" s="236"/>
      <c r="Z131" s="236"/>
      <c r="AA131" s="236"/>
      <c r="AB131" s="236"/>
      <c r="AC131" s="236"/>
      <c r="AD131" s="236"/>
      <c r="AE131" s="236"/>
    </row>
    <row r="132" s="2" customFormat="1" ht="22.8" customHeight="1">
      <c r="A132" s="41"/>
      <c r="B132" s="42"/>
      <c r="C132" s="116" t="s">
        <v>119</v>
      </c>
      <c r="D132" s="43"/>
      <c r="E132" s="43"/>
      <c r="F132" s="43"/>
      <c r="G132" s="43"/>
      <c r="H132" s="43"/>
      <c r="I132" s="43"/>
      <c r="J132" s="243">
        <f>BK132</f>
        <v>0</v>
      </c>
      <c r="K132" s="43"/>
      <c r="L132" s="44"/>
      <c r="M132" s="112"/>
      <c r="N132" s="244"/>
      <c r="O132" s="113"/>
      <c r="P132" s="245">
        <f>P133+P139</f>
        <v>0</v>
      </c>
      <c r="Q132" s="113"/>
      <c r="R132" s="245">
        <f>R133+R139</f>
        <v>0</v>
      </c>
      <c r="S132" s="113"/>
      <c r="T132" s="246">
        <f>T133+T139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18" t="s">
        <v>78</v>
      </c>
      <c r="AU132" s="18" t="s">
        <v>124</v>
      </c>
      <c r="BK132" s="247">
        <f>BK133+BK139</f>
        <v>0</v>
      </c>
    </row>
    <row r="133" s="12" customFormat="1" ht="25.92" customHeight="1">
      <c r="A133" s="12"/>
      <c r="B133" s="248"/>
      <c r="C133" s="249"/>
      <c r="D133" s="250" t="s">
        <v>78</v>
      </c>
      <c r="E133" s="251" t="s">
        <v>98</v>
      </c>
      <c r="F133" s="251" t="s">
        <v>308</v>
      </c>
      <c r="G133" s="249"/>
      <c r="H133" s="249"/>
      <c r="I133" s="252"/>
      <c r="J133" s="227">
        <f>BK133</f>
        <v>0</v>
      </c>
      <c r="K133" s="249"/>
      <c r="L133" s="253"/>
      <c r="M133" s="254"/>
      <c r="N133" s="255"/>
      <c r="O133" s="255"/>
      <c r="P133" s="256">
        <f>SUM(P134:P138)</f>
        <v>0</v>
      </c>
      <c r="Q133" s="255"/>
      <c r="R133" s="256">
        <f>SUM(R134:R138)</f>
        <v>0</v>
      </c>
      <c r="S133" s="255"/>
      <c r="T133" s="257">
        <f>SUM(T134:T138)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58" t="s">
        <v>175</v>
      </c>
      <c r="AT133" s="259" t="s">
        <v>78</v>
      </c>
      <c r="AU133" s="259" t="s">
        <v>79</v>
      </c>
      <c r="AY133" s="258" t="s">
        <v>156</v>
      </c>
      <c r="BK133" s="260">
        <f>SUM(BK134:BK138)</f>
        <v>0</v>
      </c>
    </row>
    <row r="134" s="2" customFormat="1" ht="16.5" customHeight="1">
      <c r="A134" s="41"/>
      <c r="B134" s="42"/>
      <c r="C134" s="263" t="s">
        <v>86</v>
      </c>
      <c r="D134" s="263" t="s">
        <v>159</v>
      </c>
      <c r="E134" s="264" t="s">
        <v>505</v>
      </c>
      <c r="F134" s="265" t="s">
        <v>506</v>
      </c>
      <c r="G134" s="266" t="s">
        <v>306</v>
      </c>
      <c r="H134" s="267">
        <v>1</v>
      </c>
      <c r="I134" s="268"/>
      <c r="J134" s="269">
        <f>ROUND(I134*H134,2)</f>
        <v>0</v>
      </c>
      <c r="K134" s="270"/>
      <c r="L134" s="44"/>
      <c r="M134" s="271" t="s">
        <v>1</v>
      </c>
      <c r="N134" s="272" t="s">
        <v>45</v>
      </c>
      <c r="O134" s="100"/>
      <c r="P134" s="273">
        <f>O134*H134</f>
        <v>0</v>
      </c>
      <c r="Q134" s="273">
        <v>0</v>
      </c>
      <c r="R134" s="273">
        <f>Q134*H134</f>
        <v>0</v>
      </c>
      <c r="S134" s="273">
        <v>0</v>
      </c>
      <c r="T134" s="274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75" t="s">
        <v>313</v>
      </c>
      <c r="AT134" s="275" t="s">
        <v>159</v>
      </c>
      <c r="AU134" s="275" t="s">
        <v>86</v>
      </c>
      <c r="AY134" s="18" t="s">
        <v>156</v>
      </c>
      <c r="BE134" s="160">
        <f>IF(N134="základná",J134,0)</f>
        <v>0</v>
      </c>
      <c r="BF134" s="160">
        <f>IF(N134="znížená",J134,0)</f>
        <v>0</v>
      </c>
      <c r="BG134" s="160">
        <f>IF(N134="zákl. prenesená",J134,0)</f>
        <v>0</v>
      </c>
      <c r="BH134" s="160">
        <f>IF(N134="zníž. prenesená",J134,0)</f>
        <v>0</v>
      </c>
      <c r="BI134" s="160">
        <f>IF(N134="nulová",J134,0)</f>
        <v>0</v>
      </c>
      <c r="BJ134" s="18" t="s">
        <v>92</v>
      </c>
      <c r="BK134" s="160">
        <f>ROUND(I134*H134,2)</f>
        <v>0</v>
      </c>
      <c r="BL134" s="18" t="s">
        <v>313</v>
      </c>
      <c r="BM134" s="275" t="s">
        <v>507</v>
      </c>
    </row>
    <row r="135" s="2" customFormat="1" ht="24.15" customHeight="1">
      <c r="A135" s="41"/>
      <c r="B135" s="42"/>
      <c r="C135" s="263" t="s">
        <v>92</v>
      </c>
      <c r="D135" s="263" t="s">
        <v>159</v>
      </c>
      <c r="E135" s="264" t="s">
        <v>508</v>
      </c>
      <c r="F135" s="265" t="s">
        <v>509</v>
      </c>
      <c r="G135" s="266" t="s">
        <v>306</v>
      </c>
      <c r="H135" s="267">
        <v>1</v>
      </c>
      <c r="I135" s="268"/>
      <c r="J135" s="269">
        <f>ROUND(I135*H135,2)</f>
        <v>0</v>
      </c>
      <c r="K135" s="270"/>
      <c r="L135" s="44"/>
      <c r="M135" s="271" t="s">
        <v>1</v>
      </c>
      <c r="N135" s="272" t="s">
        <v>45</v>
      </c>
      <c r="O135" s="100"/>
      <c r="P135" s="273">
        <f>O135*H135</f>
        <v>0</v>
      </c>
      <c r="Q135" s="273">
        <v>0</v>
      </c>
      <c r="R135" s="273">
        <f>Q135*H135</f>
        <v>0</v>
      </c>
      <c r="S135" s="273">
        <v>0</v>
      </c>
      <c r="T135" s="274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75" t="s">
        <v>313</v>
      </c>
      <c r="AT135" s="275" t="s">
        <v>159</v>
      </c>
      <c r="AU135" s="275" t="s">
        <v>86</v>
      </c>
      <c r="AY135" s="18" t="s">
        <v>156</v>
      </c>
      <c r="BE135" s="160">
        <f>IF(N135="základná",J135,0)</f>
        <v>0</v>
      </c>
      <c r="BF135" s="160">
        <f>IF(N135="znížená",J135,0)</f>
        <v>0</v>
      </c>
      <c r="BG135" s="160">
        <f>IF(N135="zákl. prenesená",J135,0)</f>
        <v>0</v>
      </c>
      <c r="BH135" s="160">
        <f>IF(N135="zníž. prenesená",J135,0)</f>
        <v>0</v>
      </c>
      <c r="BI135" s="160">
        <f>IF(N135="nulová",J135,0)</f>
        <v>0</v>
      </c>
      <c r="BJ135" s="18" t="s">
        <v>92</v>
      </c>
      <c r="BK135" s="160">
        <f>ROUND(I135*H135,2)</f>
        <v>0</v>
      </c>
      <c r="BL135" s="18" t="s">
        <v>313</v>
      </c>
      <c r="BM135" s="275" t="s">
        <v>510</v>
      </c>
    </row>
    <row r="136" s="2" customFormat="1" ht="24.15" customHeight="1">
      <c r="A136" s="41"/>
      <c r="B136" s="42"/>
      <c r="C136" s="263" t="s">
        <v>168</v>
      </c>
      <c r="D136" s="263" t="s">
        <v>159</v>
      </c>
      <c r="E136" s="264" t="s">
        <v>511</v>
      </c>
      <c r="F136" s="265" t="s">
        <v>512</v>
      </c>
      <c r="G136" s="266" t="s">
        <v>306</v>
      </c>
      <c r="H136" s="267">
        <v>1</v>
      </c>
      <c r="I136" s="268"/>
      <c r="J136" s="269">
        <f>ROUND(I136*H136,2)</f>
        <v>0</v>
      </c>
      <c r="K136" s="270"/>
      <c r="L136" s="44"/>
      <c r="M136" s="271" t="s">
        <v>1</v>
      </c>
      <c r="N136" s="272" t="s">
        <v>45</v>
      </c>
      <c r="O136" s="100"/>
      <c r="P136" s="273">
        <f>O136*H136</f>
        <v>0</v>
      </c>
      <c r="Q136" s="273">
        <v>0</v>
      </c>
      <c r="R136" s="273">
        <f>Q136*H136</f>
        <v>0</v>
      </c>
      <c r="S136" s="273">
        <v>0</v>
      </c>
      <c r="T136" s="274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75" t="s">
        <v>313</v>
      </c>
      <c r="AT136" s="275" t="s">
        <v>159</v>
      </c>
      <c r="AU136" s="275" t="s">
        <v>86</v>
      </c>
      <c r="AY136" s="18" t="s">
        <v>156</v>
      </c>
      <c r="BE136" s="160">
        <f>IF(N136="základná",J136,0)</f>
        <v>0</v>
      </c>
      <c r="BF136" s="160">
        <f>IF(N136="znížená",J136,0)</f>
        <v>0</v>
      </c>
      <c r="BG136" s="160">
        <f>IF(N136="zákl. prenesená",J136,0)</f>
        <v>0</v>
      </c>
      <c r="BH136" s="160">
        <f>IF(N136="zníž. prenesená",J136,0)</f>
        <v>0</v>
      </c>
      <c r="BI136" s="160">
        <f>IF(N136="nulová",J136,0)</f>
        <v>0</v>
      </c>
      <c r="BJ136" s="18" t="s">
        <v>92</v>
      </c>
      <c r="BK136" s="160">
        <f>ROUND(I136*H136,2)</f>
        <v>0</v>
      </c>
      <c r="BL136" s="18" t="s">
        <v>313</v>
      </c>
      <c r="BM136" s="275" t="s">
        <v>513</v>
      </c>
    </row>
    <row r="137" s="2" customFormat="1" ht="24.15" customHeight="1">
      <c r="A137" s="41"/>
      <c r="B137" s="42"/>
      <c r="C137" s="263" t="s">
        <v>162</v>
      </c>
      <c r="D137" s="263" t="s">
        <v>159</v>
      </c>
      <c r="E137" s="264" t="s">
        <v>514</v>
      </c>
      <c r="F137" s="265" t="s">
        <v>515</v>
      </c>
      <c r="G137" s="266" t="s">
        <v>306</v>
      </c>
      <c r="H137" s="267">
        <v>1</v>
      </c>
      <c r="I137" s="268"/>
      <c r="J137" s="269">
        <f>ROUND(I137*H137,2)</f>
        <v>0</v>
      </c>
      <c r="K137" s="270"/>
      <c r="L137" s="44"/>
      <c r="M137" s="271" t="s">
        <v>1</v>
      </c>
      <c r="N137" s="272" t="s">
        <v>45</v>
      </c>
      <c r="O137" s="100"/>
      <c r="P137" s="273">
        <f>O137*H137</f>
        <v>0</v>
      </c>
      <c r="Q137" s="273">
        <v>0</v>
      </c>
      <c r="R137" s="273">
        <f>Q137*H137</f>
        <v>0</v>
      </c>
      <c r="S137" s="273">
        <v>0</v>
      </c>
      <c r="T137" s="274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75" t="s">
        <v>313</v>
      </c>
      <c r="AT137" s="275" t="s">
        <v>159</v>
      </c>
      <c r="AU137" s="275" t="s">
        <v>86</v>
      </c>
      <c r="AY137" s="18" t="s">
        <v>156</v>
      </c>
      <c r="BE137" s="160">
        <f>IF(N137="základná",J137,0)</f>
        <v>0</v>
      </c>
      <c r="BF137" s="160">
        <f>IF(N137="znížená",J137,0)</f>
        <v>0</v>
      </c>
      <c r="BG137" s="160">
        <f>IF(N137="zákl. prenesená",J137,0)</f>
        <v>0</v>
      </c>
      <c r="BH137" s="160">
        <f>IF(N137="zníž. prenesená",J137,0)</f>
        <v>0</v>
      </c>
      <c r="BI137" s="160">
        <f>IF(N137="nulová",J137,0)</f>
        <v>0</v>
      </c>
      <c r="BJ137" s="18" t="s">
        <v>92</v>
      </c>
      <c r="BK137" s="160">
        <f>ROUND(I137*H137,2)</f>
        <v>0</v>
      </c>
      <c r="BL137" s="18" t="s">
        <v>313</v>
      </c>
      <c r="BM137" s="275" t="s">
        <v>516</v>
      </c>
    </row>
    <row r="138" s="2" customFormat="1">
      <c r="A138" s="41"/>
      <c r="B138" s="42"/>
      <c r="C138" s="43"/>
      <c r="D138" s="278" t="s">
        <v>235</v>
      </c>
      <c r="E138" s="43"/>
      <c r="F138" s="299" t="s">
        <v>517</v>
      </c>
      <c r="G138" s="43"/>
      <c r="H138" s="43"/>
      <c r="I138" s="233"/>
      <c r="J138" s="43"/>
      <c r="K138" s="43"/>
      <c r="L138" s="44"/>
      <c r="M138" s="300"/>
      <c r="N138" s="301"/>
      <c r="O138" s="100"/>
      <c r="P138" s="100"/>
      <c r="Q138" s="100"/>
      <c r="R138" s="100"/>
      <c r="S138" s="100"/>
      <c r="T138" s="10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18" t="s">
        <v>235</v>
      </c>
      <c r="AU138" s="18" t="s">
        <v>86</v>
      </c>
    </row>
    <row r="139" s="2" customFormat="1" ht="49.92" customHeight="1">
      <c r="A139" s="41"/>
      <c r="B139" s="42"/>
      <c r="C139" s="43"/>
      <c r="D139" s="43"/>
      <c r="E139" s="251" t="s">
        <v>319</v>
      </c>
      <c r="F139" s="251" t="s">
        <v>320</v>
      </c>
      <c r="G139" s="43"/>
      <c r="H139" s="43"/>
      <c r="I139" s="43"/>
      <c r="J139" s="227">
        <f>BK139</f>
        <v>0</v>
      </c>
      <c r="K139" s="43"/>
      <c r="L139" s="44"/>
      <c r="M139" s="300"/>
      <c r="N139" s="301"/>
      <c r="O139" s="100"/>
      <c r="P139" s="100"/>
      <c r="Q139" s="100"/>
      <c r="R139" s="100"/>
      <c r="S139" s="100"/>
      <c r="T139" s="10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18" t="s">
        <v>78</v>
      </c>
      <c r="AU139" s="18" t="s">
        <v>79</v>
      </c>
      <c r="AY139" s="18" t="s">
        <v>321</v>
      </c>
      <c r="BK139" s="160">
        <f>SUM(BK140:BK149)</f>
        <v>0</v>
      </c>
    </row>
    <row r="140" s="2" customFormat="1" ht="16.32" customHeight="1">
      <c r="A140" s="41"/>
      <c r="B140" s="42"/>
      <c r="C140" s="314" t="s">
        <v>1</v>
      </c>
      <c r="D140" s="314" t="s">
        <v>159</v>
      </c>
      <c r="E140" s="315" t="s">
        <v>1</v>
      </c>
      <c r="F140" s="316" t="s">
        <v>1</v>
      </c>
      <c r="G140" s="317" t="s">
        <v>1</v>
      </c>
      <c r="H140" s="318"/>
      <c r="I140" s="319"/>
      <c r="J140" s="320">
        <f>BK140</f>
        <v>0</v>
      </c>
      <c r="K140" s="270"/>
      <c r="L140" s="44"/>
      <c r="M140" s="321" t="s">
        <v>1</v>
      </c>
      <c r="N140" s="322" t="s">
        <v>45</v>
      </c>
      <c r="O140" s="100"/>
      <c r="P140" s="100"/>
      <c r="Q140" s="100"/>
      <c r="R140" s="100"/>
      <c r="S140" s="100"/>
      <c r="T140" s="10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18" t="s">
        <v>321</v>
      </c>
      <c r="AU140" s="18" t="s">
        <v>86</v>
      </c>
      <c r="AY140" s="18" t="s">
        <v>321</v>
      </c>
      <c r="BE140" s="160">
        <f>IF(N140="základná",J140,0)</f>
        <v>0</v>
      </c>
      <c r="BF140" s="160">
        <f>IF(N140="znížená",J140,0)</f>
        <v>0</v>
      </c>
      <c r="BG140" s="160">
        <f>IF(N140="zákl. prenesená",J140,0)</f>
        <v>0</v>
      </c>
      <c r="BH140" s="160">
        <f>IF(N140="zníž. prenesená",J140,0)</f>
        <v>0</v>
      </c>
      <c r="BI140" s="160">
        <f>IF(N140="nulová",J140,0)</f>
        <v>0</v>
      </c>
      <c r="BJ140" s="18" t="s">
        <v>92</v>
      </c>
      <c r="BK140" s="160">
        <f>I140*H140</f>
        <v>0</v>
      </c>
    </row>
    <row r="141" s="2" customFormat="1" ht="16.32" customHeight="1">
      <c r="A141" s="41"/>
      <c r="B141" s="42"/>
      <c r="C141" s="314" t="s">
        <v>1</v>
      </c>
      <c r="D141" s="314" t="s">
        <v>159</v>
      </c>
      <c r="E141" s="315" t="s">
        <v>1</v>
      </c>
      <c r="F141" s="316" t="s">
        <v>1</v>
      </c>
      <c r="G141" s="317" t="s">
        <v>1</v>
      </c>
      <c r="H141" s="318"/>
      <c r="I141" s="319"/>
      <c r="J141" s="320">
        <f>BK141</f>
        <v>0</v>
      </c>
      <c r="K141" s="270"/>
      <c r="L141" s="44"/>
      <c r="M141" s="321" t="s">
        <v>1</v>
      </c>
      <c r="N141" s="322" t="s">
        <v>45</v>
      </c>
      <c r="O141" s="100"/>
      <c r="P141" s="100"/>
      <c r="Q141" s="100"/>
      <c r="R141" s="100"/>
      <c r="S141" s="100"/>
      <c r="T141" s="10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18" t="s">
        <v>321</v>
      </c>
      <c r="AU141" s="18" t="s">
        <v>86</v>
      </c>
      <c r="AY141" s="18" t="s">
        <v>321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8" t="s">
        <v>92</v>
      </c>
      <c r="BK141" s="160">
        <f>I141*H141</f>
        <v>0</v>
      </c>
    </row>
    <row r="142" s="2" customFormat="1" ht="16.32" customHeight="1">
      <c r="A142" s="41"/>
      <c r="B142" s="42"/>
      <c r="C142" s="314" t="s">
        <v>1</v>
      </c>
      <c r="D142" s="314" t="s">
        <v>159</v>
      </c>
      <c r="E142" s="315" t="s">
        <v>1</v>
      </c>
      <c r="F142" s="316" t="s">
        <v>1</v>
      </c>
      <c r="G142" s="317" t="s">
        <v>1</v>
      </c>
      <c r="H142" s="318"/>
      <c r="I142" s="319"/>
      <c r="J142" s="320">
        <f>BK142</f>
        <v>0</v>
      </c>
      <c r="K142" s="270"/>
      <c r="L142" s="44"/>
      <c r="M142" s="321" t="s">
        <v>1</v>
      </c>
      <c r="N142" s="322" t="s">
        <v>45</v>
      </c>
      <c r="O142" s="100"/>
      <c r="P142" s="100"/>
      <c r="Q142" s="100"/>
      <c r="R142" s="100"/>
      <c r="S142" s="100"/>
      <c r="T142" s="10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18" t="s">
        <v>321</v>
      </c>
      <c r="AU142" s="18" t="s">
        <v>86</v>
      </c>
      <c r="AY142" s="18" t="s">
        <v>321</v>
      </c>
      <c r="BE142" s="160">
        <f>IF(N142="základná",J142,0)</f>
        <v>0</v>
      </c>
      <c r="BF142" s="160">
        <f>IF(N142="znížená",J142,0)</f>
        <v>0</v>
      </c>
      <c r="BG142" s="160">
        <f>IF(N142="zákl. prenesená",J142,0)</f>
        <v>0</v>
      </c>
      <c r="BH142" s="160">
        <f>IF(N142="zníž. prenesená",J142,0)</f>
        <v>0</v>
      </c>
      <c r="BI142" s="160">
        <f>IF(N142="nulová",J142,0)</f>
        <v>0</v>
      </c>
      <c r="BJ142" s="18" t="s">
        <v>92</v>
      </c>
      <c r="BK142" s="160">
        <f>I142*H142</f>
        <v>0</v>
      </c>
    </row>
    <row r="143" s="2" customFormat="1" ht="16.32" customHeight="1">
      <c r="A143" s="41"/>
      <c r="B143" s="42"/>
      <c r="C143" s="314" t="s">
        <v>1</v>
      </c>
      <c r="D143" s="314" t="s">
        <v>159</v>
      </c>
      <c r="E143" s="315" t="s">
        <v>1</v>
      </c>
      <c r="F143" s="316" t="s">
        <v>1</v>
      </c>
      <c r="G143" s="317" t="s">
        <v>1</v>
      </c>
      <c r="H143" s="318"/>
      <c r="I143" s="319"/>
      <c r="J143" s="320">
        <f>BK143</f>
        <v>0</v>
      </c>
      <c r="K143" s="270"/>
      <c r="L143" s="44"/>
      <c r="M143" s="321" t="s">
        <v>1</v>
      </c>
      <c r="N143" s="322" t="s">
        <v>45</v>
      </c>
      <c r="O143" s="100"/>
      <c r="P143" s="100"/>
      <c r="Q143" s="100"/>
      <c r="R143" s="100"/>
      <c r="S143" s="100"/>
      <c r="T143" s="10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18" t="s">
        <v>321</v>
      </c>
      <c r="AU143" s="18" t="s">
        <v>86</v>
      </c>
      <c r="AY143" s="18" t="s">
        <v>321</v>
      </c>
      <c r="BE143" s="160">
        <f>IF(N143="základná",J143,0)</f>
        <v>0</v>
      </c>
      <c r="BF143" s="160">
        <f>IF(N143="znížená",J143,0)</f>
        <v>0</v>
      </c>
      <c r="BG143" s="160">
        <f>IF(N143="zákl. prenesená",J143,0)</f>
        <v>0</v>
      </c>
      <c r="BH143" s="160">
        <f>IF(N143="zníž. prenesená",J143,0)</f>
        <v>0</v>
      </c>
      <c r="BI143" s="160">
        <f>IF(N143="nulová",J143,0)</f>
        <v>0</v>
      </c>
      <c r="BJ143" s="18" t="s">
        <v>92</v>
      </c>
      <c r="BK143" s="160">
        <f>I143*H143</f>
        <v>0</v>
      </c>
    </row>
    <row r="144" s="2" customFormat="1" ht="16.32" customHeight="1">
      <c r="A144" s="41"/>
      <c r="B144" s="42"/>
      <c r="C144" s="314" t="s">
        <v>1</v>
      </c>
      <c r="D144" s="314" t="s">
        <v>159</v>
      </c>
      <c r="E144" s="315" t="s">
        <v>1</v>
      </c>
      <c r="F144" s="316" t="s">
        <v>1</v>
      </c>
      <c r="G144" s="317" t="s">
        <v>1</v>
      </c>
      <c r="H144" s="318"/>
      <c r="I144" s="319"/>
      <c r="J144" s="320">
        <f>BK144</f>
        <v>0</v>
      </c>
      <c r="K144" s="270"/>
      <c r="L144" s="44"/>
      <c r="M144" s="321" t="s">
        <v>1</v>
      </c>
      <c r="N144" s="322" t="s">
        <v>45</v>
      </c>
      <c r="O144" s="100"/>
      <c r="P144" s="100"/>
      <c r="Q144" s="100"/>
      <c r="R144" s="100"/>
      <c r="S144" s="100"/>
      <c r="T144" s="10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18" t="s">
        <v>321</v>
      </c>
      <c r="AU144" s="18" t="s">
        <v>86</v>
      </c>
      <c r="AY144" s="18" t="s">
        <v>321</v>
      </c>
      <c r="BE144" s="160">
        <f>IF(N144="základná",J144,0)</f>
        <v>0</v>
      </c>
      <c r="BF144" s="160">
        <f>IF(N144="znížená",J144,0)</f>
        <v>0</v>
      </c>
      <c r="BG144" s="160">
        <f>IF(N144="zákl. prenesená",J144,0)</f>
        <v>0</v>
      </c>
      <c r="BH144" s="160">
        <f>IF(N144="zníž. prenesená",J144,0)</f>
        <v>0</v>
      </c>
      <c r="BI144" s="160">
        <f>IF(N144="nulová",J144,0)</f>
        <v>0</v>
      </c>
      <c r="BJ144" s="18" t="s">
        <v>92</v>
      </c>
      <c r="BK144" s="160">
        <f>I144*H144</f>
        <v>0</v>
      </c>
    </row>
    <row r="145" s="2" customFormat="1" ht="16.32" customHeight="1">
      <c r="A145" s="41"/>
      <c r="B145" s="42"/>
      <c r="C145" s="314" t="s">
        <v>1</v>
      </c>
      <c r="D145" s="314" t="s">
        <v>159</v>
      </c>
      <c r="E145" s="315" t="s">
        <v>1</v>
      </c>
      <c r="F145" s="316" t="s">
        <v>1</v>
      </c>
      <c r="G145" s="317" t="s">
        <v>1</v>
      </c>
      <c r="H145" s="318"/>
      <c r="I145" s="319"/>
      <c r="J145" s="320">
        <f>BK145</f>
        <v>0</v>
      </c>
      <c r="K145" s="270"/>
      <c r="L145" s="44"/>
      <c r="M145" s="321" t="s">
        <v>1</v>
      </c>
      <c r="N145" s="322" t="s">
        <v>45</v>
      </c>
      <c r="O145" s="100"/>
      <c r="P145" s="100"/>
      <c r="Q145" s="100"/>
      <c r="R145" s="100"/>
      <c r="S145" s="100"/>
      <c r="T145" s="10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18" t="s">
        <v>321</v>
      </c>
      <c r="AU145" s="18" t="s">
        <v>86</v>
      </c>
      <c r="AY145" s="18" t="s">
        <v>321</v>
      </c>
      <c r="BE145" s="160">
        <f>IF(N145="základná",J145,0)</f>
        <v>0</v>
      </c>
      <c r="BF145" s="160">
        <f>IF(N145="znížená",J145,0)</f>
        <v>0</v>
      </c>
      <c r="BG145" s="160">
        <f>IF(N145="zákl. prenesená",J145,0)</f>
        <v>0</v>
      </c>
      <c r="BH145" s="160">
        <f>IF(N145="zníž. prenesená",J145,0)</f>
        <v>0</v>
      </c>
      <c r="BI145" s="160">
        <f>IF(N145="nulová",J145,0)</f>
        <v>0</v>
      </c>
      <c r="BJ145" s="18" t="s">
        <v>92</v>
      </c>
      <c r="BK145" s="160">
        <f>I145*H145</f>
        <v>0</v>
      </c>
    </row>
    <row r="146" s="2" customFormat="1" ht="16.32" customHeight="1">
      <c r="A146" s="41"/>
      <c r="B146" s="42"/>
      <c r="C146" s="314" t="s">
        <v>1</v>
      </c>
      <c r="D146" s="314" t="s">
        <v>159</v>
      </c>
      <c r="E146" s="315" t="s">
        <v>1</v>
      </c>
      <c r="F146" s="316" t="s">
        <v>1</v>
      </c>
      <c r="G146" s="317" t="s">
        <v>1</v>
      </c>
      <c r="H146" s="318"/>
      <c r="I146" s="319"/>
      <c r="J146" s="320">
        <f>BK146</f>
        <v>0</v>
      </c>
      <c r="K146" s="270"/>
      <c r="L146" s="44"/>
      <c r="M146" s="321" t="s">
        <v>1</v>
      </c>
      <c r="N146" s="322" t="s">
        <v>45</v>
      </c>
      <c r="O146" s="100"/>
      <c r="P146" s="100"/>
      <c r="Q146" s="100"/>
      <c r="R146" s="100"/>
      <c r="S146" s="100"/>
      <c r="T146" s="10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18" t="s">
        <v>321</v>
      </c>
      <c r="AU146" s="18" t="s">
        <v>86</v>
      </c>
      <c r="AY146" s="18" t="s">
        <v>321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8" t="s">
        <v>92</v>
      </c>
      <c r="BK146" s="160">
        <f>I146*H146</f>
        <v>0</v>
      </c>
    </row>
    <row r="147" s="2" customFormat="1" ht="16.32" customHeight="1">
      <c r="A147" s="41"/>
      <c r="B147" s="42"/>
      <c r="C147" s="314" t="s">
        <v>1</v>
      </c>
      <c r="D147" s="314" t="s">
        <v>159</v>
      </c>
      <c r="E147" s="315" t="s">
        <v>1</v>
      </c>
      <c r="F147" s="316" t="s">
        <v>1</v>
      </c>
      <c r="G147" s="317" t="s">
        <v>1</v>
      </c>
      <c r="H147" s="318"/>
      <c r="I147" s="319"/>
      <c r="J147" s="320">
        <f>BK147</f>
        <v>0</v>
      </c>
      <c r="K147" s="270"/>
      <c r="L147" s="44"/>
      <c r="M147" s="321" t="s">
        <v>1</v>
      </c>
      <c r="N147" s="322" t="s">
        <v>45</v>
      </c>
      <c r="O147" s="100"/>
      <c r="P147" s="100"/>
      <c r="Q147" s="100"/>
      <c r="R147" s="100"/>
      <c r="S147" s="100"/>
      <c r="T147" s="10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18" t="s">
        <v>321</v>
      </c>
      <c r="AU147" s="18" t="s">
        <v>86</v>
      </c>
      <c r="AY147" s="18" t="s">
        <v>321</v>
      </c>
      <c r="BE147" s="160">
        <f>IF(N147="základná",J147,0)</f>
        <v>0</v>
      </c>
      <c r="BF147" s="160">
        <f>IF(N147="znížená",J147,0)</f>
        <v>0</v>
      </c>
      <c r="BG147" s="160">
        <f>IF(N147="zákl. prenesená",J147,0)</f>
        <v>0</v>
      </c>
      <c r="BH147" s="160">
        <f>IF(N147="zníž. prenesená",J147,0)</f>
        <v>0</v>
      </c>
      <c r="BI147" s="160">
        <f>IF(N147="nulová",J147,0)</f>
        <v>0</v>
      </c>
      <c r="BJ147" s="18" t="s">
        <v>92</v>
      </c>
      <c r="BK147" s="160">
        <f>I147*H147</f>
        <v>0</v>
      </c>
    </row>
    <row r="148" s="2" customFormat="1" ht="16.32" customHeight="1">
      <c r="A148" s="41"/>
      <c r="B148" s="42"/>
      <c r="C148" s="314" t="s">
        <v>1</v>
      </c>
      <c r="D148" s="314" t="s">
        <v>159</v>
      </c>
      <c r="E148" s="315" t="s">
        <v>1</v>
      </c>
      <c r="F148" s="316" t="s">
        <v>1</v>
      </c>
      <c r="G148" s="317" t="s">
        <v>1</v>
      </c>
      <c r="H148" s="318"/>
      <c r="I148" s="319"/>
      <c r="J148" s="320">
        <f>BK148</f>
        <v>0</v>
      </c>
      <c r="K148" s="270"/>
      <c r="L148" s="44"/>
      <c r="M148" s="321" t="s">
        <v>1</v>
      </c>
      <c r="N148" s="322" t="s">
        <v>45</v>
      </c>
      <c r="O148" s="100"/>
      <c r="P148" s="100"/>
      <c r="Q148" s="100"/>
      <c r="R148" s="100"/>
      <c r="S148" s="100"/>
      <c r="T148" s="10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18" t="s">
        <v>321</v>
      </c>
      <c r="AU148" s="18" t="s">
        <v>86</v>
      </c>
      <c r="AY148" s="18" t="s">
        <v>321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8" t="s">
        <v>92</v>
      </c>
      <c r="BK148" s="160">
        <f>I148*H148</f>
        <v>0</v>
      </c>
    </row>
    <row r="149" s="2" customFormat="1" ht="16.32" customHeight="1">
      <c r="A149" s="41"/>
      <c r="B149" s="42"/>
      <c r="C149" s="314" t="s">
        <v>1</v>
      </c>
      <c r="D149" s="314" t="s">
        <v>159</v>
      </c>
      <c r="E149" s="315" t="s">
        <v>1</v>
      </c>
      <c r="F149" s="316" t="s">
        <v>1</v>
      </c>
      <c r="G149" s="317" t="s">
        <v>1</v>
      </c>
      <c r="H149" s="318"/>
      <c r="I149" s="319"/>
      <c r="J149" s="320">
        <f>BK149</f>
        <v>0</v>
      </c>
      <c r="K149" s="270"/>
      <c r="L149" s="44"/>
      <c r="M149" s="321" t="s">
        <v>1</v>
      </c>
      <c r="N149" s="322" t="s">
        <v>45</v>
      </c>
      <c r="O149" s="323"/>
      <c r="P149" s="323"/>
      <c r="Q149" s="323"/>
      <c r="R149" s="323"/>
      <c r="S149" s="323"/>
      <c r="T149" s="324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18" t="s">
        <v>321</v>
      </c>
      <c r="AU149" s="18" t="s">
        <v>86</v>
      </c>
      <c r="AY149" s="18" t="s">
        <v>321</v>
      </c>
      <c r="BE149" s="160">
        <f>IF(N149="základná",J149,0)</f>
        <v>0</v>
      </c>
      <c r="BF149" s="160">
        <f>IF(N149="znížená",J149,0)</f>
        <v>0</v>
      </c>
      <c r="BG149" s="160">
        <f>IF(N149="zákl. prenesená",J149,0)</f>
        <v>0</v>
      </c>
      <c r="BH149" s="160">
        <f>IF(N149="zníž. prenesená",J149,0)</f>
        <v>0</v>
      </c>
      <c r="BI149" s="160">
        <f>IF(N149="nulová",J149,0)</f>
        <v>0</v>
      </c>
      <c r="BJ149" s="18" t="s">
        <v>92</v>
      </c>
      <c r="BK149" s="160">
        <f>I149*H149</f>
        <v>0</v>
      </c>
    </row>
    <row r="150" s="2" customFormat="1" ht="6.96" customHeight="1">
      <c r="A150" s="41"/>
      <c r="B150" s="75"/>
      <c r="C150" s="76"/>
      <c r="D150" s="76"/>
      <c r="E150" s="76"/>
      <c r="F150" s="76"/>
      <c r="G150" s="76"/>
      <c r="H150" s="76"/>
      <c r="I150" s="76"/>
      <c r="J150" s="76"/>
      <c r="K150" s="76"/>
      <c r="L150" s="44"/>
      <c r="M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</row>
  </sheetData>
  <sheetProtection sheet="1" autoFilter="0" formatColumns="0" formatRows="0" objects="1" scenarios="1" spinCount="100000" saltValue="Wp94Z0j/ynnpBZKrfl/4gWUf1nBOjm2UcIvUm49pucODU8ew1Gzqh4AThPtZtyu0KD++BSXdd9AlWCpWHyrOYQ==" hashValue="VpmjKDyObXf543LWJfQg4YPwsX7hvm4+Pd2T2vfiBu8nuX6MDZUfa/grSdjLCh8SSORHRFAkNb3vqxy9Pa5wEQ==" algorithmName="SHA-512" password="C759"/>
  <autoFilter ref="C131:K149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04:F104"/>
    <mergeCell ref="D105:F105"/>
    <mergeCell ref="D106:F106"/>
    <mergeCell ref="D107:F107"/>
    <mergeCell ref="D108:F108"/>
    <mergeCell ref="E120:H120"/>
    <mergeCell ref="E122:H122"/>
    <mergeCell ref="E124:H124"/>
    <mergeCell ref="L2:V2"/>
  </mergeCells>
  <dataValidations count="2">
    <dataValidation type="list" allowBlank="1" showInputMessage="1" showErrorMessage="1" error="Povolené sú hodnoty K, M." sqref="D140:D150">
      <formula1>"K, M"</formula1>
    </dataValidation>
    <dataValidation type="list" allowBlank="1" showInputMessage="1" showErrorMessage="1" error="Povolené sú hodnoty základná, znížená, nulová." sqref="N140:N150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68"/>
      <c r="C3" s="169"/>
      <c r="D3" s="169"/>
      <c r="E3" s="169"/>
      <c r="F3" s="169"/>
      <c r="G3" s="169"/>
      <c r="H3" s="21"/>
    </row>
    <row r="4" s="1" customFormat="1" ht="24.96" customHeight="1">
      <c r="B4" s="21"/>
      <c r="C4" s="170" t="s">
        <v>518</v>
      </c>
      <c r="H4" s="21"/>
    </row>
    <row r="5" s="1" customFormat="1" ht="12" customHeight="1">
      <c r="B5" s="21"/>
      <c r="C5" s="346" t="s">
        <v>12</v>
      </c>
      <c r="D5" s="178" t="s">
        <v>13</v>
      </c>
      <c r="E5" s="1"/>
      <c r="F5" s="1"/>
      <c r="H5" s="21"/>
    </row>
    <row r="6" s="1" customFormat="1" ht="36.96" customHeight="1">
      <c r="B6" s="21"/>
      <c r="C6" s="347" t="s">
        <v>15</v>
      </c>
      <c r="D6" s="348" t="s">
        <v>16</v>
      </c>
      <c r="E6" s="1"/>
      <c r="F6" s="1"/>
      <c r="H6" s="21"/>
    </row>
    <row r="7" s="1" customFormat="1" ht="16.5" customHeight="1">
      <c r="B7" s="21"/>
      <c r="C7" s="172" t="s">
        <v>21</v>
      </c>
      <c r="D7" s="175" t="str">
        <f>'Rekapitulácia stavby'!AN8</f>
        <v>7. 4. 2022</v>
      </c>
      <c r="H7" s="21"/>
    </row>
    <row r="8" s="2" customFormat="1" ht="10.8" customHeight="1">
      <c r="A8" s="41"/>
      <c r="B8" s="44"/>
      <c r="C8" s="41"/>
      <c r="D8" s="41"/>
      <c r="E8" s="41"/>
      <c r="F8" s="41"/>
      <c r="G8" s="41"/>
      <c r="H8" s="44"/>
    </row>
    <row r="9" s="11" customFormat="1" ht="29.28" customHeight="1">
      <c r="A9" s="236"/>
      <c r="B9" s="349"/>
      <c r="C9" s="350" t="s">
        <v>60</v>
      </c>
      <c r="D9" s="351" t="s">
        <v>61</v>
      </c>
      <c r="E9" s="351" t="s">
        <v>144</v>
      </c>
      <c r="F9" s="352" t="s">
        <v>519</v>
      </c>
      <c r="G9" s="236"/>
      <c r="H9" s="349"/>
    </row>
    <row r="10" s="2" customFormat="1" ht="26.4" customHeight="1">
      <c r="A10" s="41"/>
      <c r="B10" s="44"/>
      <c r="C10" s="353" t="s">
        <v>520</v>
      </c>
      <c r="D10" s="353" t="s">
        <v>90</v>
      </c>
      <c r="E10" s="41"/>
      <c r="F10" s="41"/>
      <c r="G10" s="41"/>
      <c r="H10" s="44"/>
    </row>
    <row r="11" s="2" customFormat="1" ht="16.8" customHeight="1">
      <c r="A11" s="41"/>
      <c r="B11" s="44"/>
      <c r="C11" s="354" t="s">
        <v>109</v>
      </c>
      <c r="D11" s="355" t="s">
        <v>1</v>
      </c>
      <c r="E11" s="356" t="s">
        <v>110</v>
      </c>
      <c r="F11" s="357">
        <v>549.48099999999999</v>
      </c>
      <c r="G11" s="41"/>
      <c r="H11" s="44"/>
    </row>
    <row r="12" s="2" customFormat="1" ht="16.8" customHeight="1">
      <c r="A12" s="41"/>
      <c r="B12" s="44"/>
      <c r="C12" s="358" t="s">
        <v>1</v>
      </c>
      <c r="D12" s="358" t="s">
        <v>237</v>
      </c>
      <c r="E12" s="18" t="s">
        <v>1</v>
      </c>
      <c r="F12" s="359">
        <v>120.081</v>
      </c>
      <c r="G12" s="41"/>
      <c r="H12" s="44"/>
    </row>
    <row r="13" s="2" customFormat="1" ht="16.8" customHeight="1">
      <c r="A13" s="41"/>
      <c r="B13" s="44"/>
      <c r="C13" s="358" t="s">
        <v>1</v>
      </c>
      <c r="D13" s="358" t="s">
        <v>238</v>
      </c>
      <c r="E13" s="18" t="s">
        <v>1</v>
      </c>
      <c r="F13" s="359">
        <v>113.14</v>
      </c>
      <c r="G13" s="41"/>
      <c r="H13" s="44"/>
    </row>
    <row r="14" s="2" customFormat="1" ht="16.8" customHeight="1">
      <c r="A14" s="41"/>
      <c r="B14" s="44"/>
      <c r="C14" s="358" t="s">
        <v>1</v>
      </c>
      <c r="D14" s="358" t="s">
        <v>239</v>
      </c>
      <c r="E14" s="18" t="s">
        <v>1</v>
      </c>
      <c r="F14" s="359">
        <v>47.265000000000001</v>
      </c>
      <c r="G14" s="41"/>
      <c r="H14" s="44"/>
    </row>
    <row r="15" s="2" customFormat="1" ht="16.8" customHeight="1">
      <c r="A15" s="41"/>
      <c r="B15" s="44"/>
      <c r="C15" s="358" t="s">
        <v>1</v>
      </c>
      <c r="D15" s="358" t="s">
        <v>240</v>
      </c>
      <c r="E15" s="18" t="s">
        <v>1</v>
      </c>
      <c r="F15" s="359">
        <v>42.240000000000002</v>
      </c>
      <c r="G15" s="41"/>
      <c r="H15" s="44"/>
    </row>
    <row r="16" s="2" customFormat="1" ht="16.8" customHeight="1">
      <c r="A16" s="41"/>
      <c r="B16" s="44"/>
      <c r="C16" s="358" t="s">
        <v>1</v>
      </c>
      <c r="D16" s="358" t="s">
        <v>241</v>
      </c>
      <c r="E16" s="18" t="s">
        <v>1</v>
      </c>
      <c r="F16" s="359">
        <v>68.25</v>
      </c>
      <c r="G16" s="41"/>
      <c r="H16" s="44"/>
    </row>
    <row r="17" s="2" customFormat="1" ht="16.8" customHeight="1">
      <c r="A17" s="41"/>
      <c r="B17" s="44"/>
      <c r="C17" s="358" t="s">
        <v>1</v>
      </c>
      <c r="D17" s="358" t="s">
        <v>242</v>
      </c>
      <c r="E17" s="18" t="s">
        <v>1</v>
      </c>
      <c r="F17" s="359">
        <v>54.465000000000003</v>
      </c>
      <c r="G17" s="41"/>
      <c r="H17" s="44"/>
    </row>
    <row r="18" s="2" customFormat="1" ht="16.8" customHeight="1">
      <c r="A18" s="41"/>
      <c r="B18" s="44"/>
      <c r="C18" s="358" t="s">
        <v>1</v>
      </c>
      <c r="D18" s="358" t="s">
        <v>243</v>
      </c>
      <c r="E18" s="18" t="s">
        <v>1</v>
      </c>
      <c r="F18" s="359">
        <v>104.04000000000001</v>
      </c>
      <c r="G18" s="41"/>
      <c r="H18" s="44"/>
    </row>
    <row r="19" s="2" customFormat="1" ht="16.8" customHeight="1">
      <c r="A19" s="41"/>
      <c r="B19" s="44"/>
      <c r="C19" s="358" t="s">
        <v>109</v>
      </c>
      <c r="D19" s="358" t="s">
        <v>230</v>
      </c>
      <c r="E19" s="18" t="s">
        <v>1</v>
      </c>
      <c r="F19" s="359">
        <v>549.48099999999999</v>
      </c>
      <c r="G19" s="41"/>
      <c r="H19" s="44"/>
    </row>
    <row r="20" s="2" customFormat="1" ht="16.8" customHeight="1">
      <c r="A20" s="41"/>
      <c r="B20" s="44"/>
      <c r="C20" s="360" t="s">
        <v>521</v>
      </c>
      <c r="D20" s="41"/>
      <c r="E20" s="41"/>
      <c r="F20" s="41"/>
      <c r="G20" s="41"/>
      <c r="H20" s="44"/>
    </row>
    <row r="21" s="2" customFormat="1">
      <c r="A21" s="41"/>
      <c r="B21" s="44"/>
      <c r="C21" s="358" t="s">
        <v>232</v>
      </c>
      <c r="D21" s="358" t="s">
        <v>233</v>
      </c>
      <c r="E21" s="18" t="s">
        <v>110</v>
      </c>
      <c r="F21" s="359">
        <v>549.48099999999999</v>
      </c>
      <c r="G21" s="41"/>
      <c r="H21" s="44"/>
    </row>
    <row r="22" s="2" customFormat="1" ht="16.8" customHeight="1">
      <c r="A22" s="41"/>
      <c r="B22" s="44"/>
      <c r="C22" s="358" t="s">
        <v>179</v>
      </c>
      <c r="D22" s="358" t="s">
        <v>180</v>
      </c>
      <c r="E22" s="18" t="s">
        <v>110</v>
      </c>
      <c r="F22" s="359">
        <v>549.48099999999999</v>
      </c>
      <c r="G22" s="41"/>
      <c r="H22" s="44"/>
    </row>
    <row r="23" s="2" customFormat="1">
      <c r="A23" s="41"/>
      <c r="B23" s="44"/>
      <c r="C23" s="358" t="s">
        <v>290</v>
      </c>
      <c r="D23" s="358" t="s">
        <v>291</v>
      </c>
      <c r="E23" s="18" t="s">
        <v>110</v>
      </c>
      <c r="F23" s="359">
        <v>802.23099999999999</v>
      </c>
      <c r="G23" s="41"/>
      <c r="H23" s="44"/>
    </row>
    <row r="24" s="2" customFormat="1" ht="16.8" customHeight="1">
      <c r="A24" s="41"/>
      <c r="B24" s="44"/>
      <c r="C24" s="354" t="s">
        <v>112</v>
      </c>
      <c r="D24" s="355" t="s">
        <v>1</v>
      </c>
      <c r="E24" s="356" t="s">
        <v>110</v>
      </c>
      <c r="F24" s="357">
        <v>252.75</v>
      </c>
      <c r="G24" s="41"/>
      <c r="H24" s="44"/>
    </row>
    <row r="25" s="2" customFormat="1" ht="16.8" customHeight="1">
      <c r="A25" s="41"/>
      <c r="B25" s="44"/>
      <c r="C25" s="358" t="s">
        <v>1</v>
      </c>
      <c r="D25" s="358" t="s">
        <v>223</v>
      </c>
      <c r="E25" s="18" t="s">
        <v>1</v>
      </c>
      <c r="F25" s="359">
        <v>47.009999999999998</v>
      </c>
      <c r="G25" s="41"/>
      <c r="H25" s="44"/>
    </row>
    <row r="26" s="2" customFormat="1" ht="16.8" customHeight="1">
      <c r="A26" s="41"/>
      <c r="B26" s="44"/>
      <c r="C26" s="358" t="s">
        <v>1</v>
      </c>
      <c r="D26" s="358" t="s">
        <v>224</v>
      </c>
      <c r="E26" s="18" t="s">
        <v>1</v>
      </c>
      <c r="F26" s="359">
        <v>78.099999999999994</v>
      </c>
      <c r="G26" s="41"/>
      <c r="H26" s="44"/>
    </row>
    <row r="27" s="2" customFormat="1" ht="16.8" customHeight="1">
      <c r="A27" s="41"/>
      <c r="B27" s="44"/>
      <c r="C27" s="358" t="s">
        <v>1</v>
      </c>
      <c r="D27" s="358" t="s">
        <v>225</v>
      </c>
      <c r="E27" s="18" t="s">
        <v>1</v>
      </c>
      <c r="F27" s="359">
        <v>13.42</v>
      </c>
      <c r="G27" s="41"/>
      <c r="H27" s="44"/>
    </row>
    <row r="28" s="2" customFormat="1" ht="16.8" customHeight="1">
      <c r="A28" s="41"/>
      <c r="B28" s="44"/>
      <c r="C28" s="358" t="s">
        <v>1</v>
      </c>
      <c r="D28" s="358" t="s">
        <v>226</v>
      </c>
      <c r="E28" s="18" t="s">
        <v>1</v>
      </c>
      <c r="F28" s="359">
        <v>8.6899999999999995</v>
      </c>
      <c r="G28" s="41"/>
      <c r="H28" s="44"/>
    </row>
    <row r="29" s="2" customFormat="1" ht="16.8" customHeight="1">
      <c r="A29" s="41"/>
      <c r="B29" s="44"/>
      <c r="C29" s="358" t="s">
        <v>1</v>
      </c>
      <c r="D29" s="358" t="s">
        <v>227</v>
      </c>
      <c r="E29" s="18" t="s">
        <v>1</v>
      </c>
      <c r="F29" s="359">
        <v>26.66</v>
      </c>
      <c r="G29" s="41"/>
      <c r="H29" s="44"/>
    </row>
    <row r="30" s="2" customFormat="1" ht="16.8" customHeight="1">
      <c r="A30" s="41"/>
      <c r="B30" s="44"/>
      <c r="C30" s="358" t="s">
        <v>1</v>
      </c>
      <c r="D30" s="358" t="s">
        <v>228</v>
      </c>
      <c r="E30" s="18" t="s">
        <v>1</v>
      </c>
      <c r="F30" s="359">
        <v>11.76</v>
      </c>
      <c r="G30" s="41"/>
      <c r="H30" s="44"/>
    </row>
    <row r="31" s="2" customFormat="1" ht="16.8" customHeight="1">
      <c r="A31" s="41"/>
      <c r="B31" s="44"/>
      <c r="C31" s="358" t="s">
        <v>1</v>
      </c>
      <c r="D31" s="358" t="s">
        <v>229</v>
      </c>
      <c r="E31" s="18" t="s">
        <v>1</v>
      </c>
      <c r="F31" s="359">
        <v>67.109999999999999</v>
      </c>
      <c r="G31" s="41"/>
      <c r="H31" s="44"/>
    </row>
    <row r="32" s="2" customFormat="1" ht="16.8" customHeight="1">
      <c r="A32" s="41"/>
      <c r="B32" s="44"/>
      <c r="C32" s="358" t="s">
        <v>112</v>
      </c>
      <c r="D32" s="358" t="s">
        <v>230</v>
      </c>
      <c r="E32" s="18" t="s">
        <v>1</v>
      </c>
      <c r="F32" s="359">
        <v>252.75</v>
      </c>
      <c r="G32" s="41"/>
      <c r="H32" s="44"/>
    </row>
    <row r="33" s="2" customFormat="1" ht="16.8" customHeight="1">
      <c r="A33" s="41"/>
      <c r="B33" s="44"/>
      <c r="C33" s="360" t="s">
        <v>521</v>
      </c>
      <c r="D33" s="41"/>
      <c r="E33" s="41"/>
      <c r="F33" s="41"/>
      <c r="G33" s="41"/>
      <c r="H33" s="44"/>
    </row>
    <row r="34" s="2" customFormat="1">
      <c r="A34" s="41"/>
      <c r="B34" s="44"/>
      <c r="C34" s="358" t="s">
        <v>220</v>
      </c>
      <c r="D34" s="358" t="s">
        <v>221</v>
      </c>
      <c r="E34" s="18" t="s">
        <v>110</v>
      </c>
      <c r="F34" s="359">
        <v>252.75</v>
      </c>
      <c r="G34" s="41"/>
      <c r="H34" s="44"/>
    </row>
    <row r="35" s="2" customFormat="1" ht="16.8" customHeight="1">
      <c r="A35" s="41"/>
      <c r="B35" s="44"/>
      <c r="C35" s="358" t="s">
        <v>160</v>
      </c>
      <c r="D35" s="358" t="s">
        <v>161</v>
      </c>
      <c r="E35" s="18" t="s">
        <v>110</v>
      </c>
      <c r="F35" s="359">
        <v>252.75</v>
      </c>
      <c r="G35" s="41"/>
      <c r="H35" s="44"/>
    </row>
    <row r="36" s="2" customFormat="1" ht="16.8" customHeight="1">
      <c r="A36" s="41"/>
      <c r="B36" s="44"/>
      <c r="C36" s="358" t="s">
        <v>165</v>
      </c>
      <c r="D36" s="358" t="s">
        <v>166</v>
      </c>
      <c r="E36" s="18" t="s">
        <v>110</v>
      </c>
      <c r="F36" s="359">
        <v>252.75</v>
      </c>
      <c r="G36" s="41"/>
      <c r="H36" s="44"/>
    </row>
    <row r="37" s="2" customFormat="1" ht="16.8" customHeight="1">
      <c r="A37" s="41"/>
      <c r="B37" s="44"/>
      <c r="C37" s="358" t="s">
        <v>169</v>
      </c>
      <c r="D37" s="358" t="s">
        <v>170</v>
      </c>
      <c r="E37" s="18" t="s">
        <v>110</v>
      </c>
      <c r="F37" s="359">
        <v>252.75</v>
      </c>
      <c r="G37" s="41"/>
      <c r="H37" s="44"/>
    </row>
    <row r="38" s="2" customFormat="1" ht="16.8" customHeight="1">
      <c r="A38" s="41"/>
      <c r="B38" s="44"/>
      <c r="C38" s="358" t="s">
        <v>172</v>
      </c>
      <c r="D38" s="358" t="s">
        <v>173</v>
      </c>
      <c r="E38" s="18" t="s">
        <v>110</v>
      </c>
      <c r="F38" s="359">
        <v>252.75</v>
      </c>
      <c r="G38" s="41"/>
      <c r="H38" s="44"/>
    </row>
    <row r="39" s="2" customFormat="1" ht="16.8" customHeight="1">
      <c r="A39" s="41"/>
      <c r="B39" s="44"/>
      <c r="C39" s="358" t="s">
        <v>193</v>
      </c>
      <c r="D39" s="358" t="s">
        <v>194</v>
      </c>
      <c r="E39" s="18" t="s">
        <v>110</v>
      </c>
      <c r="F39" s="359">
        <v>50.549999999999997</v>
      </c>
      <c r="G39" s="41"/>
      <c r="H39" s="44"/>
    </row>
    <row r="40" s="2" customFormat="1" ht="16.8" customHeight="1">
      <c r="A40" s="41"/>
      <c r="B40" s="44"/>
      <c r="C40" s="358" t="s">
        <v>198</v>
      </c>
      <c r="D40" s="358" t="s">
        <v>199</v>
      </c>
      <c r="E40" s="18" t="s">
        <v>110</v>
      </c>
      <c r="F40" s="359">
        <v>50.549999999999997</v>
      </c>
      <c r="G40" s="41"/>
      <c r="H40" s="44"/>
    </row>
    <row r="41" s="2" customFormat="1" ht="16.8" customHeight="1">
      <c r="A41" s="41"/>
      <c r="B41" s="44"/>
      <c r="C41" s="358" t="s">
        <v>202</v>
      </c>
      <c r="D41" s="358" t="s">
        <v>203</v>
      </c>
      <c r="E41" s="18" t="s">
        <v>110</v>
      </c>
      <c r="F41" s="359">
        <v>50.549999999999997</v>
      </c>
      <c r="G41" s="41"/>
      <c r="H41" s="44"/>
    </row>
    <row r="42" s="2" customFormat="1">
      <c r="A42" s="41"/>
      <c r="B42" s="44"/>
      <c r="C42" s="358" t="s">
        <v>290</v>
      </c>
      <c r="D42" s="358" t="s">
        <v>291</v>
      </c>
      <c r="E42" s="18" t="s">
        <v>110</v>
      </c>
      <c r="F42" s="359">
        <v>802.23099999999999</v>
      </c>
      <c r="G42" s="41"/>
      <c r="H42" s="44"/>
    </row>
    <row r="43" s="2" customFormat="1" ht="16.8" customHeight="1">
      <c r="A43" s="41"/>
      <c r="B43" s="44"/>
      <c r="C43" s="358" t="s">
        <v>207</v>
      </c>
      <c r="D43" s="358" t="s">
        <v>208</v>
      </c>
      <c r="E43" s="18" t="s">
        <v>110</v>
      </c>
      <c r="F43" s="359">
        <v>50.549999999999997</v>
      </c>
      <c r="G43" s="41"/>
      <c r="H43" s="44"/>
    </row>
    <row r="44" s="2" customFormat="1" ht="26.4" customHeight="1">
      <c r="A44" s="41"/>
      <c r="B44" s="44"/>
      <c r="C44" s="353" t="s">
        <v>522</v>
      </c>
      <c r="D44" s="353" t="s">
        <v>95</v>
      </c>
      <c r="E44" s="41"/>
      <c r="F44" s="41"/>
      <c r="G44" s="41"/>
      <c r="H44" s="44"/>
    </row>
    <row r="45" s="2" customFormat="1" ht="16.8" customHeight="1">
      <c r="A45" s="41"/>
      <c r="B45" s="44"/>
      <c r="C45" s="354" t="s">
        <v>322</v>
      </c>
      <c r="D45" s="355" t="s">
        <v>1</v>
      </c>
      <c r="E45" s="356" t="s">
        <v>110</v>
      </c>
      <c r="F45" s="357">
        <v>5.2999999999999998</v>
      </c>
      <c r="G45" s="41"/>
      <c r="H45" s="44"/>
    </row>
    <row r="46" s="2" customFormat="1" ht="16.8" customHeight="1">
      <c r="A46" s="41"/>
      <c r="B46" s="44"/>
      <c r="C46" s="358" t="s">
        <v>1</v>
      </c>
      <c r="D46" s="358" t="s">
        <v>350</v>
      </c>
      <c r="E46" s="18" t="s">
        <v>1</v>
      </c>
      <c r="F46" s="359">
        <v>5.2999999999999998</v>
      </c>
      <c r="G46" s="41"/>
      <c r="H46" s="44"/>
    </row>
    <row r="47" s="2" customFormat="1" ht="16.8" customHeight="1">
      <c r="A47" s="41"/>
      <c r="B47" s="44"/>
      <c r="C47" s="358" t="s">
        <v>322</v>
      </c>
      <c r="D47" s="358" t="s">
        <v>345</v>
      </c>
      <c r="E47" s="18" t="s">
        <v>1</v>
      </c>
      <c r="F47" s="359">
        <v>5.2999999999999998</v>
      </c>
      <c r="G47" s="41"/>
      <c r="H47" s="44"/>
    </row>
    <row r="48" s="2" customFormat="1" ht="16.8" customHeight="1">
      <c r="A48" s="41"/>
      <c r="B48" s="44"/>
      <c r="C48" s="360" t="s">
        <v>521</v>
      </c>
      <c r="D48" s="41"/>
      <c r="E48" s="41"/>
      <c r="F48" s="41"/>
      <c r="G48" s="41"/>
      <c r="H48" s="44"/>
    </row>
    <row r="49" s="2" customFormat="1" ht="16.8" customHeight="1">
      <c r="A49" s="41"/>
      <c r="B49" s="44"/>
      <c r="C49" s="358" t="s">
        <v>346</v>
      </c>
      <c r="D49" s="358" t="s">
        <v>347</v>
      </c>
      <c r="E49" s="18" t="s">
        <v>110</v>
      </c>
      <c r="F49" s="359">
        <v>5.2999999999999998</v>
      </c>
      <c r="G49" s="41"/>
      <c r="H49" s="44"/>
    </row>
    <row r="50" s="2" customFormat="1">
      <c r="A50" s="41"/>
      <c r="B50" s="44"/>
      <c r="C50" s="358" t="s">
        <v>358</v>
      </c>
      <c r="D50" s="358" t="s">
        <v>359</v>
      </c>
      <c r="E50" s="18" t="s">
        <v>110</v>
      </c>
      <c r="F50" s="359">
        <v>5.2999999999999998</v>
      </c>
      <c r="G50" s="41"/>
      <c r="H50" s="44"/>
    </row>
    <row r="51" s="2" customFormat="1">
      <c r="A51" s="41"/>
      <c r="B51" s="44"/>
      <c r="C51" s="358" t="s">
        <v>361</v>
      </c>
      <c r="D51" s="358" t="s">
        <v>362</v>
      </c>
      <c r="E51" s="18" t="s">
        <v>110</v>
      </c>
      <c r="F51" s="359">
        <v>5.2999999999999998</v>
      </c>
      <c r="G51" s="41"/>
      <c r="H51" s="44"/>
    </row>
    <row r="52" s="2" customFormat="1" ht="16.8" customHeight="1">
      <c r="A52" s="41"/>
      <c r="B52" s="44"/>
      <c r="C52" s="358" t="s">
        <v>435</v>
      </c>
      <c r="D52" s="358" t="s">
        <v>436</v>
      </c>
      <c r="E52" s="18" t="s">
        <v>110</v>
      </c>
      <c r="F52" s="359">
        <v>350.62599999999998</v>
      </c>
      <c r="G52" s="41"/>
      <c r="H52" s="44"/>
    </row>
    <row r="53" s="2" customFormat="1" ht="16.8" customHeight="1">
      <c r="A53" s="41"/>
      <c r="B53" s="44"/>
      <c r="C53" s="354" t="s">
        <v>324</v>
      </c>
      <c r="D53" s="355" t="s">
        <v>1</v>
      </c>
      <c r="E53" s="356" t="s">
        <v>110</v>
      </c>
      <c r="F53" s="357">
        <v>19.149999999999999</v>
      </c>
      <c r="G53" s="41"/>
      <c r="H53" s="44"/>
    </row>
    <row r="54" s="2" customFormat="1" ht="16.8" customHeight="1">
      <c r="A54" s="41"/>
      <c r="B54" s="44"/>
      <c r="C54" s="358" t="s">
        <v>1</v>
      </c>
      <c r="D54" s="358" t="s">
        <v>325</v>
      </c>
      <c r="E54" s="18" t="s">
        <v>1</v>
      </c>
      <c r="F54" s="359">
        <v>19.149999999999999</v>
      </c>
      <c r="G54" s="41"/>
      <c r="H54" s="44"/>
    </row>
    <row r="55" s="2" customFormat="1" ht="16.8" customHeight="1">
      <c r="A55" s="41"/>
      <c r="B55" s="44"/>
      <c r="C55" s="358" t="s">
        <v>324</v>
      </c>
      <c r="D55" s="358" t="s">
        <v>345</v>
      </c>
      <c r="E55" s="18" t="s">
        <v>1</v>
      </c>
      <c r="F55" s="359">
        <v>19.149999999999999</v>
      </c>
      <c r="G55" s="41"/>
      <c r="H55" s="44"/>
    </row>
    <row r="56" s="2" customFormat="1" ht="16.8" customHeight="1">
      <c r="A56" s="41"/>
      <c r="B56" s="44"/>
      <c r="C56" s="360" t="s">
        <v>521</v>
      </c>
      <c r="D56" s="41"/>
      <c r="E56" s="41"/>
      <c r="F56" s="41"/>
      <c r="G56" s="41"/>
      <c r="H56" s="44"/>
    </row>
    <row r="57" s="2" customFormat="1" ht="16.8" customHeight="1">
      <c r="A57" s="41"/>
      <c r="B57" s="44"/>
      <c r="C57" s="358" t="s">
        <v>341</v>
      </c>
      <c r="D57" s="358" t="s">
        <v>342</v>
      </c>
      <c r="E57" s="18" t="s">
        <v>110</v>
      </c>
      <c r="F57" s="359">
        <v>19.149999999999999</v>
      </c>
      <c r="G57" s="41"/>
      <c r="H57" s="44"/>
    </row>
    <row r="58" s="2" customFormat="1">
      <c r="A58" s="41"/>
      <c r="B58" s="44"/>
      <c r="C58" s="358" t="s">
        <v>351</v>
      </c>
      <c r="D58" s="358" t="s">
        <v>352</v>
      </c>
      <c r="E58" s="18" t="s">
        <v>110</v>
      </c>
      <c r="F58" s="359">
        <v>19.149999999999999</v>
      </c>
      <c r="G58" s="41"/>
      <c r="H58" s="44"/>
    </row>
    <row r="59" s="2" customFormat="1" ht="16.8" customHeight="1">
      <c r="A59" s="41"/>
      <c r="B59" s="44"/>
      <c r="C59" s="358" t="s">
        <v>355</v>
      </c>
      <c r="D59" s="358" t="s">
        <v>356</v>
      </c>
      <c r="E59" s="18" t="s">
        <v>110</v>
      </c>
      <c r="F59" s="359">
        <v>19.149999999999999</v>
      </c>
      <c r="G59" s="41"/>
      <c r="H59" s="44"/>
    </row>
    <row r="60" s="2" customFormat="1">
      <c r="A60" s="41"/>
      <c r="B60" s="44"/>
      <c r="C60" s="358" t="s">
        <v>365</v>
      </c>
      <c r="D60" s="358" t="s">
        <v>366</v>
      </c>
      <c r="E60" s="18" t="s">
        <v>110</v>
      </c>
      <c r="F60" s="359">
        <v>19.149999999999999</v>
      </c>
      <c r="G60" s="41"/>
      <c r="H60" s="44"/>
    </row>
    <row r="61" s="2" customFormat="1" ht="16.8" customHeight="1">
      <c r="A61" s="41"/>
      <c r="B61" s="44"/>
      <c r="C61" s="354" t="s">
        <v>326</v>
      </c>
      <c r="D61" s="355" t="s">
        <v>1</v>
      </c>
      <c r="E61" s="356" t="s">
        <v>110</v>
      </c>
      <c r="F61" s="357">
        <v>250.87000000000001</v>
      </c>
      <c r="G61" s="41"/>
      <c r="H61" s="44"/>
    </row>
    <row r="62" s="2" customFormat="1" ht="16.8" customHeight="1">
      <c r="A62" s="41"/>
      <c r="B62" s="44"/>
      <c r="C62" s="358" t="s">
        <v>1</v>
      </c>
      <c r="D62" s="358" t="s">
        <v>327</v>
      </c>
      <c r="E62" s="18" t="s">
        <v>1</v>
      </c>
      <c r="F62" s="359">
        <v>250.87000000000001</v>
      </c>
      <c r="G62" s="41"/>
      <c r="H62" s="44"/>
    </row>
    <row r="63" s="2" customFormat="1" ht="16.8" customHeight="1">
      <c r="A63" s="41"/>
      <c r="B63" s="44"/>
      <c r="C63" s="358" t="s">
        <v>326</v>
      </c>
      <c r="D63" s="358" t="s">
        <v>345</v>
      </c>
      <c r="E63" s="18" t="s">
        <v>1</v>
      </c>
      <c r="F63" s="359">
        <v>250.87000000000001</v>
      </c>
      <c r="G63" s="41"/>
      <c r="H63" s="44"/>
    </row>
    <row r="64" s="2" customFormat="1" ht="16.8" customHeight="1">
      <c r="A64" s="41"/>
      <c r="B64" s="44"/>
      <c r="C64" s="360" t="s">
        <v>521</v>
      </c>
      <c r="D64" s="41"/>
      <c r="E64" s="41"/>
      <c r="F64" s="41"/>
      <c r="G64" s="41"/>
      <c r="H64" s="44"/>
    </row>
    <row r="65" s="2" customFormat="1">
      <c r="A65" s="41"/>
      <c r="B65" s="44"/>
      <c r="C65" s="358" t="s">
        <v>401</v>
      </c>
      <c r="D65" s="358" t="s">
        <v>402</v>
      </c>
      <c r="E65" s="18" t="s">
        <v>110</v>
      </c>
      <c r="F65" s="359">
        <v>345.32600000000002</v>
      </c>
      <c r="G65" s="41"/>
      <c r="H65" s="44"/>
    </row>
    <row r="66" s="2" customFormat="1" ht="16.8" customHeight="1">
      <c r="A66" s="41"/>
      <c r="B66" s="44"/>
      <c r="C66" s="358" t="s">
        <v>373</v>
      </c>
      <c r="D66" s="358" t="s">
        <v>374</v>
      </c>
      <c r="E66" s="18" t="s">
        <v>375</v>
      </c>
      <c r="F66" s="359">
        <v>12.544000000000001</v>
      </c>
      <c r="G66" s="41"/>
      <c r="H66" s="44"/>
    </row>
    <row r="67" s="2" customFormat="1" ht="16.8" customHeight="1">
      <c r="A67" s="41"/>
      <c r="B67" s="44"/>
      <c r="C67" s="358" t="s">
        <v>378</v>
      </c>
      <c r="D67" s="358" t="s">
        <v>379</v>
      </c>
      <c r="E67" s="18" t="s">
        <v>110</v>
      </c>
      <c r="F67" s="359">
        <v>378.62099999999998</v>
      </c>
      <c r="G67" s="41"/>
      <c r="H67" s="44"/>
    </row>
    <row r="68" s="2" customFormat="1" ht="16.8" customHeight="1">
      <c r="A68" s="41"/>
      <c r="B68" s="44"/>
      <c r="C68" s="358" t="s">
        <v>386</v>
      </c>
      <c r="D68" s="358" t="s">
        <v>387</v>
      </c>
      <c r="E68" s="18" t="s">
        <v>110</v>
      </c>
      <c r="F68" s="359">
        <v>330.49900000000002</v>
      </c>
      <c r="G68" s="41"/>
      <c r="H68" s="44"/>
    </row>
    <row r="69" s="2" customFormat="1" ht="16.8" customHeight="1">
      <c r="A69" s="41"/>
      <c r="B69" s="44"/>
      <c r="C69" s="358" t="s">
        <v>435</v>
      </c>
      <c r="D69" s="358" t="s">
        <v>436</v>
      </c>
      <c r="E69" s="18" t="s">
        <v>110</v>
      </c>
      <c r="F69" s="359">
        <v>350.62599999999998</v>
      </c>
      <c r="G69" s="41"/>
      <c r="H69" s="44"/>
    </row>
    <row r="70" s="2" customFormat="1" ht="16.8" customHeight="1">
      <c r="A70" s="41"/>
      <c r="B70" s="44"/>
      <c r="C70" s="358" t="s">
        <v>471</v>
      </c>
      <c r="D70" s="358" t="s">
        <v>472</v>
      </c>
      <c r="E70" s="18" t="s">
        <v>110</v>
      </c>
      <c r="F70" s="359">
        <v>297.55000000000001</v>
      </c>
      <c r="G70" s="41"/>
      <c r="H70" s="44"/>
    </row>
    <row r="71" s="2" customFormat="1" ht="16.8" customHeight="1">
      <c r="A71" s="41"/>
      <c r="B71" s="44"/>
      <c r="C71" s="358" t="s">
        <v>394</v>
      </c>
      <c r="D71" s="358" t="s">
        <v>395</v>
      </c>
      <c r="E71" s="18" t="s">
        <v>110</v>
      </c>
      <c r="F71" s="359">
        <v>378.62099999999998</v>
      </c>
      <c r="G71" s="41"/>
      <c r="H71" s="44"/>
    </row>
    <row r="72" s="2" customFormat="1">
      <c r="A72" s="41"/>
      <c r="B72" s="44"/>
      <c r="C72" s="358" t="s">
        <v>397</v>
      </c>
      <c r="D72" s="358" t="s">
        <v>398</v>
      </c>
      <c r="E72" s="18" t="s">
        <v>375</v>
      </c>
      <c r="F72" s="359">
        <v>12.544000000000001</v>
      </c>
      <c r="G72" s="41"/>
      <c r="H72" s="44"/>
    </row>
    <row r="73" s="2" customFormat="1" ht="16.8" customHeight="1">
      <c r="A73" s="41"/>
      <c r="B73" s="44"/>
      <c r="C73" s="354" t="s">
        <v>328</v>
      </c>
      <c r="D73" s="355" t="s">
        <v>1</v>
      </c>
      <c r="E73" s="356" t="s">
        <v>110</v>
      </c>
      <c r="F73" s="357">
        <v>46.68</v>
      </c>
      <c r="G73" s="41"/>
      <c r="H73" s="44"/>
    </row>
    <row r="74" s="2" customFormat="1" ht="16.8" customHeight="1">
      <c r="A74" s="41"/>
      <c r="B74" s="44"/>
      <c r="C74" s="358" t="s">
        <v>1</v>
      </c>
      <c r="D74" s="358" t="s">
        <v>329</v>
      </c>
      <c r="E74" s="18" t="s">
        <v>1</v>
      </c>
      <c r="F74" s="359">
        <v>46.68</v>
      </c>
      <c r="G74" s="41"/>
      <c r="H74" s="44"/>
    </row>
    <row r="75" s="2" customFormat="1" ht="16.8" customHeight="1">
      <c r="A75" s="41"/>
      <c r="B75" s="44"/>
      <c r="C75" s="358" t="s">
        <v>328</v>
      </c>
      <c r="D75" s="358" t="s">
        <v>345</v>
      </c>
      <c r="E75" s="18" t="s">
        <v>1</v>
      </c>
      <c r="F75" s="359">
        <v>46.68</v>
      </c>
      <c r="G75" s="41"/>
      <c r="H75" s="44"/>
    </row>
    <row r="76" s="2" customFormat="1" ht="16.8" customHeight="1">
      <c r="A76" s="41"/>
      <c r="B76" s="44"/>
      <c r="C76" s="360" t="s">
        <v>521</v>
      </c>
      <c r="D76" s="41"/>
      <c r="E76" s="41"/>
      <c r="F76" s="41"/>
      <c r="G76" s="41"/>
      <c r="H76" s="44"/>
    </row>
    <row r="77" s="2" customFormat="1">
      <c r="A77" s="41"/>
      <c r="B77" s="44"/>
      <c r="C77" s="358" t="s">
        <v>401</v>
      </c>
      <c r="D77" s="358" t="s">
        <v>402</v>
      </c>
      <c r="E77" s="18" t="s">
        <v>110</v>
      </c>
      <c r="F77" s="359">
        <v>345.32600000000002</v>
      </c>
      <c r="G77" s="41"/>
      <c r="H77" s="44"/>
    </row>
    <row r="78" s="2" customFormat="1" ht="16.8" customHeight="1">
      <c r="A78" s="41"/>
      <c r="B78" s="44"/>
      <c r="C78" s="358" t="s">
        <v>378</v>
      </c>
      <c r="D78" s="358" t="s">
        <v>379</v>
      </c>
      <c r="E78" s="18" t="s">
        <v>110</v>
      </c>
      <c r="F78" s="359">
        <v>378.62099999999998</v>
      </c>
      <c r="G78" s="41"/>
      <c r="H78" s="44"/>
    </row>
    <row r="79" s="2" customFormat="1" ht="16.8" customHeight="1">
      <c r="A79" s="41"/>
      <c r="B79" s="44"/>
      <c r="C79" s="358" t="s">
        <v>386</v>
      </c>
      <c r="D79" s="358" t="s">
        <v>387</v>
      </c>
      <c r="E79" s="18" t="s">
        <v>110</v>
      </c>
      <c r="F79" s="359">
        <v>330.49900000000002</v>
      </c>
      <c r="G79" s="41"/>
      <c r="H79" s="44"/>
    </row>
    <row r="80" s="2" customFormat="1" ht="16.8" customHeight="1">
      <c r="A80" s="41"/>
      <c r="B80" s="44"/>
      <c r="C80" s="358" t="s">
        <v>435</v>
      </c>
      <c r="D80" s="358" t="s">
        <v>436</v>
      </c>
      <c r="E80" s="18" t="s">
        <v>110</v>
      </c>
      <c r="F80" s="359">
        <v>350.62599999999998</v>
      </c>
      <c r="G80" s="41"/>
      <c r="H80" s="44"/>
    </row>
    <row r="81" s="2" customFormat="1" ht="16.8" customHeight="1">
      <c r="A81" s="41"/>
      <c r="B81" s="44"/>
      <c r="C81" s="358" t="s">
        <v>471</v>
      </c>
      <c r="D81" s="358" t="s">
        <v>472</v>
      </c>
      <c r="E81" s="18" t="s">
        <v>110</v>
      </c>
      <c r="F81" s="359">
        <v>297.55000000000001</v>
      </c>
      <c r="G81" s="41"/>
      <c r="H81" s="44"/>
    </row>
    <row r="82" s="2" customFormat="1" ht="16.8" customHeight="1">
      <c r="A82" s="41"/>
      <c r="B82" s="44"/>
      <c r="C82" s="358" t="s">
        <v>394</v>
      </c>
      <c r="D82" s="358" t="s">
        <v>395</v>
      </c>
      <c r="E82" s="18" t="s">
        <v>110</v>
      </c>
      <c r="F82" s="359">
        <v>378.62099999999998</v>
      </c>
      <c r="G82" s="41"/>
      <c r="H82" s="44"/>
    </row>
    <row r="83" s="2" customFormat="1" ht="16.8" customHeight="1">
      <c r="A83" s="41"/>
      <c r="B83" s="44"/>
      <c r="C83" s="354" t="s">
        <v>330</v>
      </c>
      <c r="D83" s="355" t="s">
        <v>1</v>
      </c>
      <c r="E83" s="356" t="s">
        <v>185</v>
      </c>
      <c r="F83" s="357">
        <v>109.83</v>
      </c>
      <c r="G83" s="41"/>
      <c r="H83" s="44"/>
    </row>
    <row r="84" s="2" customFormat="1" ht="16.8" customHeight="1">
      <c r="A84" s="41"/>
      <c r="B84" s="44"/>
      <c r="C84" s="358" t="s">
        <v>1</v>
      </c>
      <c r="D84" s="358" t="s">
        <v>405</v>
      </c>
      <c r="E84" s="18" t="s">
        <v>1</v>
      </c>
      <c r="F84" s="359">
        <v>109.83</v>
      </c>
      <c r="G84" s="41"/>
      <c r="H84" s="44"/>
    </row>
    <row r="85" s="2" customFormat="1" ht="16.8" customHeight="1">
      <c r="A85" s="41"/>
      <c r="B85" s="44"/>
      <c r="C85" s="358" t="s">
        <v>330</v>
      </c>
      <c r="D85" s="358" t="s">
        <v>345</v>
      </c>
      <c r="E85" s="18" t="s">
        <v>1</v>
      </c>
      <c r="F85" s="359">
        <v>109.83</v>
      </c>
      <c r="G85" s="41"/>
      <c r="H85" s="44"/>
    </row>
    <row r="86" s="2" customFormat="1" ht="16.8" customHeight="1">
      <c r="A86" s="41"/>
      <c r="B86" s="44"/>
      <c r="C86" s="360" t="s">
        <v>521</v>
      </c>
      <c r="D86" s="41"/>
      <c r="E86" s="41"/>
      <c r="F86" s="41"/>
      <c r="G86" s="41"/>
      <c r="H86" s="44"/>
    </row>
    <row r="87" s="2" customFormat="1">
      <c r="A87" s="41"/>
      <c r="B87" s="44"/>
      <c r="C87" s="358" t="s">
        <v>401</v>
      </c>
      <c r="D87" s="358" t="s">
        <v>402</v>
      </c>
      <c r="E87" s="18" t="s">
        <v>110</v>
      </c>
      <c r="F87" s="359">
        <v>345.32600000000002</v>
      </c>
      <c r="G87" s="41"/>
      <c r="H87" s="44"/>
    </row>
    <row r="88" s="2" customFormat="1" ht="16.8" customHeight="1">
      <c r="A88" s="41"/>
      <c r="B88" s="44"/>
      <c r="C88" s="358" t="s">
        <v>378</v>
      </c>
      <c r="D88" s="358" t="s">
        <v>379</v>
      </c>
      <c r="E88" s="18" t="s">
        <v>110</v>
      </c>
      <c r="F88" s="359">
        <v>378.62099999999998</v>
      </c>
      <c r="G88" s="41"/>
      <c r="H88" s="44"/>
    </row>
    <row r="89" s="2" customFormat="1" ht="16.8" customHeight="1">
      <c r="A89" s="41"/>
      <c r="B89" s="44"/>
      <c r="C89" s="358" t="s">
        <v>386</v>
      </c>
      <c r="D89" s="358" t="s">
        <v>387</v>
      </c>
      <c r="E89" s="18" t="s">
        <v>110</v>
      </c>
      <c r="F89" s="359">
        <v>330.49900000000002</v>
      </c>
      <c r="G89" s="41"/>
      <c r="H89" s="44"/>
    </row>
    <row r="90" s="2" customFormat="1" ht="16.8" customHeight="1">
      <c r="A90" s="41"/>
      <c r="B90" s="44"/>
      <c r="C90" s="358" t="s">
        <v>435</v>
      </c>
      <c r="D90" s="358" t="s">
        <v>436</v>
      </c>
      <c r="E90" s="18" t="s">
        <v>110</v>
      </c>
      <c r="F90" s="359">
        <v>350.62599999999998</v>
      </c>
      <c r="G90" s="41"/>
      <c r="H90" s="44"/>
    </row>
    <row r="91" s="2" customFormat="1" ht="16.8" customHeight="1">
      <c r="A91" s="41"/>
      <c r="B91" s="44"/>
      <c r="C91" s="358" t="s">
        <v>457</v>
      </c>
      <c r="D91" s="358" t="s">
        <v>458</v>
      </c>
      <c r="E91" s="18" t="s">
        <v>185</v>
      </c>
      <c r="F91" s="359">
        <v>109.83</v>
      </c>
      <c r="G91" s="41"/>
      <c r="H91" s="44"/>
    </row>
    <row r="92" s="2" customFormat="1" ht="16.8" customHeight="1">
      <c r="A92" s="41"/>
      <c r="B92" s="44"/>
      <c r="C92" s="358" t="s">
        <v>461</v>
      </c>
      <c r="D92" s="358" t="s">
        <v>462</v>
      </c>
      <c r="E92" s="18" t="s">
        <v>185</v>
      </c>
      <c r="F92" s="359">
        <v>109.83</v>
      </c>
      <c r="G92" s="41"/>
      <c r="H92" s="44"/>
    </row>
    <row r="93" s="2" customFormat="1" ht="16.8" customHeight="1">
      <c r="A93" s="41"/>
      <c r="B93" s="44"/>
      <c r="C93" s="358" t="s">
        <v>394</v>
      </c>
      <c r="D93" s="358" t="s">
        <v>395</v>
      </c>
      <c r="E93" s="18" t="s">
        <v>110</v>
      </c>
      <c r="F93" s="359">
        <v>378.62099999999998</v>
      </c>
      <c r="G93" s="41"/>
      <c r="H93" s="44"/>
    </row>
    <row r="94" s="2" customFormat="1" ht="16.8" customHeight="1">
      <c r="A94" s="41"/>
      <c r="B94" s="44"/>
      <c r="C94" s="358" t="s">
        <v>413</v>
      </c>
      <c r="D94" s="358" t="s">
        <v>414</v>
      </c>
      <c r="E94" s="18" t="s">
        <v>110</v>
      </c>
      <c r="F94" s="359">
        <v>81.070999999999998</v>
      </c>
      <c r="G94" s="41"/>
      <c r="H94" s="44"/>
    </row>
    <row r="95" s="2" customFormat="1" ht="16.8" customHeight="1">
      <c r="A95" s="41"/>
      <c r="B95" s="44"/>
      <c r="C95" s="358" t="s">
        <v>417</v>
      </c>
      <c r="D95" s="358" t="s">
        <v>418</v>
      </c>
      <c r="E95" s="18" t="s">
        <v>110</v>
      </c>
      <c r="F95" s="359">
        <v>64.856999999999999</v>
      </c>
      <c r="G95" s="41"/>
      <c r="H95" s="44"/>
    </row>
    <row r="96" s="2" customFormat="1" ht="16.8" customHeight="1">
      <c r="A96" s="41"/>
      <c r="B96" s="44"/>
      <c r="C96" s="354" t="s">
        <v>332</v>
      </c>
      <c r="D96" s="355" t="s">
        <v>1</v>
      </c>
      <c r="E96" s="356" t="s">
        <v>110</v>
      </c>
      <c r="F96" s="357">
        <v>33.295000000000002</v>
      </c>
      <c r="G96" s="41"/>
      <c r="H96" s="44"/>
    </row>
    <row r="97" s="2" customFormat="1" ht="16.8" customHeight="1">
      <c r="A97" s="41"/>
      <c r="B97" s="44"/>
      <c r="C97" s="358" t="s">
        <v>1</v>
      </c>
      <c r="D97" s="358" t="s">
        <v>412</v>
      </c>
      <c r="E97" s="18" t="s">
        <v>1</v>
      </c>
      <c r="F97" s="359">
        <v>33.295000000000002</v>
      </c>
      <c r="G97" s="41"/>
      <c r="H97" s="44"/>
    </row>
    <row r="98" s="2" customFormat="1" ht="16.8" customHeight="1">
      <c r="A98" s="41"/>
      <c r="B98" s="44"/>
      <c r="C98" s="358" t="s">
        <v>332</v>
      </c>
      <c r="D98" s="358" t="s">
        <v>345</v>
      </c>
      <c r="E98" s="18" t="s">
        <v>1</v>
      </c>
      <c r="F98" s="359">
        <v>33.295000000000002</v>
      </c>
      <c r="G98" s="41"/>
      <c r="H98" s="44"/>
    </row>
    <row r="99" s="2" customFormat="1" ht="16.8" customHeight="1">
      <c r="A99" s="41"/>
      <c r="B99" s="44"/>
      <c r="C99" s="360" t="s">
        <v>521</v>
      </c>
      <c r="D99" s="41"/>
      <c r="E99" s="41"/>
      <c r="F99" s="41"/>
      <c r="G99" s="41"/>
      <c r="H99" s="44"/>
    </row>
    <row r="100" s="2" customFormat="1">
      <c r="A100" s="41"/>
      <c r="B100" s="44"/>
      <c r="C100" s="358" t="s">
        <v>408</v>
      </c>
      <c r="D100" s="358" t="s">
        <v>409</v>
      </c>
      <c r="E100" s="18" t="s">
        <v>110</v>
      </c>
      <c r="F100" s="359">
        <v>33.295000000000002</v>
      </c>
      <c r="G100" s="41"/>
      <c r="H100" s="44"/>
    </row>
    <row r="101" s="2" customFormat="1" ht="16.8" customHeight="1">
      <c r="A101" s="41"/>
      <c r="B101" s="44"/>
      <c r="C101" s="358" t="s">
        <v>378</v>
      </c>
      <c r="D101" s="358" t="s">
        <v>379</v>
      </c>
      <c r="E101" s="18" t="s">
        <v>110</v>
      </c>
      <c r="F101" s="359">
        <v>378.62099999999998</v>
      </c>
      <c r="G101" s="41"/>
      <c r="H101" s="44"/>
    </row>
    <row r="102" s="2" customFormat="1" ht="16.8" customHeight="1">
      <c r="A102" s="41"/>
      <c r="B102" s="44"/>
      <c r="C102" s="358" t="s">
        <v>485</v>
      </c>
      <c r="D102" s="358" t="s">
        <v>486</v>
      </c>
      <c r="E102" s="18" t="s">
        <v>110</v>
      </c>
      <c r="F102" s="359">
        <v>33.295000000000002</v>
      </c>
      <c r="G102" s="41"/>
      <c r="H102" s="44"/>
    </row>
    <row r="103" s="2" customFormat="1" ht="16.8" customHeight="1">
      <c r="A103" s="41"/>
      <c r="B103" s="44"/>
      <c r="C103" s="358" t="s">
        <v>394</v>
      </c>
      <c r="D103" s="358" t="s">
        <v>395</v>
      </c>
      <c r="E103" s="18" t="s">
        <v>110</v>
      </c>
      <c r="F103" s="359">
        <v>378.62099999999998</v>
      </c>
      <c r="G103" s="41"/>
      <c r="H103" s="44"/>
    </row>
    <row r="104" s="2" customFormat="1" ht="16.8" customHeight="1">
      <c r="A104" s="41"/>
      <c r="B104" s="44"/>
      <c r="C104" s="358" t="s">
        <v>413</v>
      </c>
      <c r="D104" s="358" t="s">
        <v>414</v>
      </c>
      <c r="E104" s="18" t="s">
        <v>110</v>
      </c>
      <c r="F104" s="359">
        <v>81.070999999999998</v>
      </c>
      <c r="G104" s="41"/>
      <c r="H104" s="44"/>
    </row>
    <row r="105" s="2" customFormat="1" ht="16.8" customHeight="1">
      <c r="A105" s="41"/>
      <c r="B105" s="44"/>
      <c r="C105" s="358" t="s">
        <v>417</v>
      </c>
      <c r="D105" s="358" t="s">
        <v>418</v>
      </c>
      <c r="E105" s="18" t="s">
        <v>110</v>
      </c>
      <c r="F105" s="359">
        <v>64.856999999999999</v>
      </c>
      <c r="G105" s="41"/>
      <c r="H105" s="44"/>
    </row>
    <row r="106" s="2" customFormat="1" ht="7.44" customHeight="1">
      <c r="A106" s="41"/>
      <c r="B106" s="207"/>
      <c r="C106" s="208"/>
      <c r="D106" s="208"/>
      <c r="E106" s="208"/>
      <c r="F106" s="208"/>
      <c r="G106" s="208"/>
      <c r="H106" s="44"/>
    </row>
    <row r="107" s="2" customFormat="1">
      <c r="A107" s="41"/>
      <c r="B107" s="41"/>
      <c r="C107" s="41"/>
      <c r="D107" s="41"/>
      <c r="E107" s="41"/>
      <c r="F107" s="41"/>
      <c r="G107" s="41"/>
      <c r="H107" s="41"/>
    </row>
  </sheetData>
  <sheetProtection sheet="1" formatColumns="0" formatRows="0" objects="1" scenarios="1" spinCount="100000" saltValue="/tktGXhyJw39P0kwvnHtEH5ZthyDhSaTPP3u0+VmovMwb85rb6ZOczfoXgw4J7aQc0i8v0rrrm6ot2jFkX/DMw==" hashValue="t79J7PbBHr3WwVdwtZgAD50JhqOMzkdEUv/a0VvQTpSA14NQSnDmn5NsQuqA2MA75hHmmv2htdYhMhntIBgNbg==" algorithmName="SHA-512" password="C759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THINKPAD-P50\Kovacs</dc:creator>
  <cp:lastModifiedBy>THINKPAD-P50\Kovacs</cp:lastModifiedBy>
  <dcterms:created xsi:type="dcterms:W3CDTF">2022-04-07T12:40:48Z</dcterms:created>
  <dcterms:modified xsi:type="dcterms:W3CDTF">2022-04-07T12:40:54Z</dcterms:modified>
</cp:coreProperties>
</file>