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elikmecova/Desktop/"/>
    </mc:Choice>
  </mc:AlternateContent>
  <xr:revisionPtr revIDLastSave="0" documentId="8_{AF687199-C6BD-DD4A-812B-564416F97D54}" xr6:coauthVersionLast="47" xr6:coauthVersionMax="47" xr10:uidLastSave="{00000000-0000-0000-0000-000000000000}"/>
  <bookViews>
    <workbookView xWindow="0" yWindow="500" windowWidth="28800" windowHeight="15840" activeTab="3" xr2:uid="{00000000-000D-0000-FFFF-FFFF00000000}"/>
  </bookViews>
  <sheets>
    <sheet name="Rekapitulácia" sheetId="1" r:id="rId1"/>
    <sheet name="Krycí list stavby" sheetId="2" r:id="rId2"/>
    <sheet name="Kryci_list 6244" sheetId="3" r:id="rId3"/>
    <sheet name="Rekap 6244" sheetId="4" r:id="rId4"/>
    <sheet name="SO 6244" sheetId="5" r:id="rId5"/>
  </sheets>
  <definedNames>
    <definedName name="_xlnm.Print_Titles" localSheetId="3">'Rekap 6244'!$9:$9</definedName>
    <definedName name="_xlnm.Print_Titles" localSheetId="4">'SO 6244'!$8:$8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F18" i="2"/>
  <c r="E18" i="2"/>
  <c r="D18" i="2"/>
  <c r="F17" i="2"/>
  <c r="E17" i="2"/>
  <c r="D17" i="2"/>
  <c r="J15" i="2"/>
  <c r="F8" i="1"/>
  <c r="Y61" i="5"/>
  <c r="J18" i="3" s="1"/>
  <c r="D7" i="1" s="1"/>
  <c r="Z61" i="5"/>
  <c r="J17" i="3" s="1"/>
  <c r="V58" i="5"/>
  <c r="V60" i="5" s="1"/>
  <c r="F20" i="4" s="1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M55" i="5"/>
  <c r="L55" i="5"/>
  <c r="I55" i="5"/>
  <c r="K54" i="5"/>
  <c r="J54" i="5"/>
  <c r="S54" i="5"/>
  <c r="M54" i="5"/>
  <c r="L54" i="5"/>
  <c r="I54" i="5"/>
  <c r="K53" i="5"/>
  <c r="J53" i="5"/>
  <c r="S53" i="5"/>
  <c r="M53" i="5"/>
  <c r="L53" i="5"/>
  <c r="I53" i="5"/>
  <c r="K52" i="5"/>
  <c r="J52" i="5"/>
  <c r="S52" i="5"/>
  <c r="M52" i="5"/>
  <c r="L52" i="5"/>
  <c r="I52" i="5"/>
  <c r="K51" i="5"/>
  <c r="J51" i="5"/>
  <c r="S51" i="5"/>
  <c r="M51" i="5"/>
  <c r="L51" i="5"/>
  <c r="I51" i="5"/>
  <c r="V45" i="5"/>
  <c r="F15" i="4" s="1"/>
  <c r="K44" i="5"/>
  <c r="J44" i="5"/>
  <c r="S44" i="5"/>
  <c r="S45" i="5" s="1"/>
  <c r="E15" i="4" s="1"/>
  <c r="M44" i="5"/>
  <c r="H45" i="5" s="1"/>
  <c r="L44" i="5"/>
  <c r="G45" i="5" s="1"/>
  <c r="I44" i="5"/>
  <c r="I45" i="5" s="1"/>
  <c r="D15" i="4" s="1"/>
  <c r="V41" i="5"/>
  <c r="F14" i="4" s="1"/>
  <c r="K40" i="5"/>
  <c r="J40" i="5"/>
  <c r="S40" i="5"/>
  <c r="M40" i="5"/>
  <c r="L40" i="5"/>
  <c r="I40" i="5"/>
  <c r="K39" i="5"/>
  <c r="J39" i="5"/>
  <c r="S39" i="5"/>
  <c r="M39" i="5"/>
  <c r="L39" i="5"/>
  <c r="L41" i="5" s="1"/>
  <c r="B14" i="4" s="1"/>
  <c r="I39" i="5"/>
  <c r="V36" i="5"/>
  <c r="F13" i="4" s="1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M33" i="5"/>
  <c r="L33" i="5"/>
  <c r="I33" i="5"/>
  <c r="K32" i="5"/>
  <c r="J32" i="5"/>
  <c r="S32" i="5"/>
  <c r="M32" i="5"/>
  <c r="M36" i="5" s="1"/>
  <c r="C13" i="4" s="1"/>
  <c r="L32" i="5"/>
  <c r="I32" i="5"/>
  <c r="V29" i="5"/>
  <c r="F12" i="4" s="1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S29" i="5" s="1"/>
  <c r="E12" i="4" s="1"/>
  <c r="M19" i="5"/>
  <c r="L19" i="5"/>
  <c r="I19" i="5"/>
  <c r="I29" i="5" s="1"/>
  <c r="D12" i="4" s="1"/>
  <c r="V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I30" i="3" s="1"/>
  <c r="J30" i="3" s="1"/>
  <c r="J11" i="5"/>
  <c r="S11" i="5"/>
  <c r="S16" i="5" s="1"/>
  <c r="E11" i="4" s="1"/>
  <c r="M11" i="5"/>
  <c r="L11" i="5"/>
  <c r="I11" i="5"/>
  <c r="S36" i="5" l="1"/>
  <c r="E13" i="4" s="1"/>
  <c r="M41" i="5"/>
  <c r="C14" i="4" s="1"/>
  <c r="L29" i="5"/>
  <c r="B12" i="4" s="1"/>
  <c r="I36" i="5"/>
  <c r="D13" i="4" s="1"/>
  <c r="S41" i="5"/>
  <c r="E14" i="4" s="1"/>
  <c r="D8" i="1"/>
  <c r="J18" i="2" s="1"/>
  <c r="H36" i="5"/>
  <c r="M45" i="5"/>
  <c r="C15" i="4" s="1"/>
  <c r="J20" i="3"/>
  <c r="K61" i="5"/>
  <c r="K7" i="1" s="1"/>
  <c r="M29" i="5"/>
  <c r="C12" i="4" s="1"/>
  <c r="L36" i="5"/>
  <c r="B13" i="4" s="1"/>
  <c r="I41" i="5"/>
  <c r="D14" i="4" s="1"/>
  <c r="H41" i="5"/>
  <c r="I16" i="5"/>
  <c r="D11" i="4" s="1"/>
  <c r="S58" i="5"/>
  <c r="E19" i="4" s="1"/>
  <c r="E7" i="1"/>
  <c r="E8" i="1" s="1"/>
  <c r="J17" i="2" s="1"/>
  <c r="J20" i="2" s="1"/>
  <c r="H16" i="5"/>
  <c r="G16" i="5"/>
  <c r="F11" i="4"/>
  <c r="G29" i="5"/>
  <c r="G36" i="5"/>
  <c r="G41" i="5"/>
  <c r="L45" i="5"/>
  <c r="B15" i="4" s="1"/>
  <c r="V47" i="5"/>
  <c r="F16" i="4" s="1"/>
  <c r="L58" i="5"/>
  <c r="B19" i="4" s="1"/>
  <c r="F19" i="4"/>
  <c r="H29" i="5"/>
  <c r="S47" i="5"/>
  <c r="E16" i="4" s="1"/>
  <c r="I58" i="5"/>
  <c r="D19" i="4" s="1"/>
  <c r="M58" i="5"/>
  <c r="C19" i="4" s="1"/>
  <c r="L16" i="5"/>
  <c r="B11" i="4" s="1"/>
  <c r="G58" i="5"/>
  <c r="S60" i="5"/>
  <c r="E20" i="4" s="1"/>
  <c r="M16" i="5"/>
  <c r="C11" i="4" s="1"/>
  <c r="H58" i="5"/>
  <c r="I47" i="5" l="1"/>
  <c r="D16" i="4" s="1"/>
  <c r="F15" i="3" s="1"/>
  <c r="F15" i="2" s="1"/>
  <c r="M47" i="5"/>
  <c r="C16" i="4" s="1"/>
  <c r="E15" i="3" s="1"/>
  <c r="E15" i="2" s="1"/>
  <c r="S61" i="5"/>
  <c r="E22" i="4" s="1"/>
  <c r="H60" i="5"/>
  <c r="L60" i="5"/>
  <c r="B20" i="4" s="1"/>
  <c r="D16" i="3" s="1"/>
  <c r="D16" i="2" s="1"/>
  <c r="G47" i="5"/>
  <c r="I60" i="5"/>
  <c r="L47" i="5"/>
  <c r="B16" i="4" s="1"/>
  <c r="D15" i="3" s="1"/>
  <c r="D15" i="2" s="1"/>
  <c r="M60" i="5"/>
  <c r="C20" i="4" s="1"/>
  <c r="E16" i="3" s="1"/>
  <c r="E16" i="2" s="1"/>
  <c r="H47" i="5"/>
  <c r="V61" i="5"/>
  <c r="F22" i="4" s="1"/>
  <c r="G60" i="5"/>
  <c r="G61" i="5" l="1"/>
  <c r="D20" i="4"/>
  <c r="F16" i="3" s="1"/>
  <c r="F16" i="2" s="1"/>
  <c r="F20" i="2" s="1"/>
  <c r="I61" i="5"/>
  <c r="L61" i="5"/>
  <c r="B22" i="4" s="1"/>
  <c r="M61" i="5"/>
  <c r="C22" i="4" s="1"/>
  <c r="H61" i="5"/>
  <c r="D22" i="4" l="1"/>
  <c r="B7" i="1"/>
  <c r="J23" i="3"/>
  <c r="J23" i="2" s="1"/>
  <c r="J24" i="3"/>
  <c r="J24" i="2" s="1"/>
  <c r="F24" i="3"/>
  <c r="F24" i="2" s="1"/>
  <c r="J22" i="3"/>
  <c r="F20" i="3"/>
  <c r="F22" i="3"/>
  <c r="F22" i="2" s="1"/>
  <c r="F23" i="3"/>
  <c r="F23" i="2" s="1"/>
  <c r="J26" i="3" l="1"/>
  <c r="J22" i="2"/>
  <c r="J26" i="2" s="1"/>
  <c r="J28" i="2" s="1"/>
  <c r="B8" i="1"/>
  <c r="J28" i="3" l="1"/>
  <c r="I29" i="3" s="1"/>
  <c r="J29" i="3" s="1"/>
  <c r="J31" i="3" s="1"/>
  <c r="C7" i="1"/>
  <c r="C8" i="1" l="1"/>
  <c r="G7" i="1"/>
  <c r="G8" i="1" s="1"/>
  <c r="B9" i="1" l="1"/>
  <c r="B10" i="1" s="1"/>
  <c r="G10" i="1" l="1"/>
  <c r="I30" i="2"/>
  <c r="J30" i="2" s="1"/>
  <c r="I29" i="2"/>
  <c r="J29" i="2" s="1"/>
  <c r="G9" i="1"/>
  <c r="G11" i="1" s="1"/>
  <c r="J31" i="2" l="1"/>
</calcChain>
</file>

<file path=xl/sharedStrings.xml><?xml version="1.0" encoding="utf-8"?>
<sst xmlns="http://schemas.openxmlformats.org/spreadsheetml/2006/main" count="311" uniqueCount="164">
  <si>
    <t>Rekapitulácia rozpočtu</t>
  </si>
  <si>
    <t>Stavba Prístavba k silážnemu žľabu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</si>
  <si>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</si>
  <si>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</si>
  <si>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</si>
  <si>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</si>
  <si>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</si>
  <si>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</si>
  <si>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</si>
  <si>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</si>
  <si>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</si>
  <si>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</si>
  <si>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Objekt PRÍSTAVBA K SILÁŽNEMU ŽĽABU</t>
  </si>
  <si>
    <t>Krycí list rozpočtu</t>
  </si>
  <si>
    <t xml:space="preserve">Miesto:  </t>
  </si>
  <si>
    <t>Objekt Objekt PRÍSTAVBA K SILÁŽNEMU ŽĽABU</t>
  </si>
  <si>
    <t xml:space="preserve">Ks: </t>
  </si>
  <si>
    <t xml:space="preserve">Zákazka: </t>
  </si>
  <si>
    <t xml:space="preserve">Spracoval: </t>
  </si>
  <si>
    <t xml:space="preserve">Dňa </t>
  </si>
  <si>
    <t>21.06.2022</t>
  </si>
  <si>
    <t>Odberateľ: AGROPROFIT Bešeňov, a.s.</t>
  </si>
  <si>
    <t xml:space="preserve">Projektant: </t>
  </si>
  <si>
    <t>Dodávateľ: Vlastná firma</t>
  </si>
  <si>
    <t>IČO: 36 550 264</t>
  </si>
  <si>
    <t xml:space="preserve">DIČ: </t>
  </si>
  <si>
    <t xml:space="preserve">IČO: </t>
  </si>
  <si>
    <t>DIČ: 31656331/724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</si>
  <si>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</si>
  <si>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</si>
  <si>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</si>
  <si>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</si>
  <si>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</si>
  <si>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</si>
  <si>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</si>
  <si>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</si>
  <si>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</si>
  <si>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</si>
  <si>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</si>
  <si>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</si>
  <si>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</si>
  <si>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</si>
  <si>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</si>
  <si>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</si>
  <si>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</si>
  <si>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</si>
  <si>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</si>
  <si>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</si>
  <si>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</si>
  <si>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</si>
  <si>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</si>
  <si>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</si>
  <si>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</si>
  <si>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</si>
  <si>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</si>
  <si>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</si>
  <si>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</si>
  <si>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</si>
  <si>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</si>
  <si>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</si>
  <si>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</si>
  <si>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</si>
  <si>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</si>
  <si>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</si>
  <si>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</si>
  <si>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21.06.2022</t>
  </si>
  <si>
    <t>Prehľad rozpočtových nákladov</t>
  </si>
  <si>
    <t>Práce HSV</t>
  </si>
  <si>
    <t>ZEMNÉ PRÁCE</t>
  </si>
  <si>
    <t>ZÁKLADY</t>
  </si>
  <si>
    <t>ZVISLÉ KONŠTRUKCIE</t>
  </si>
  <si>
    <t>POVRCHOVÉ ÚPRAVY</t>
  </si>
  <si>
    <t>PRESUNY HMÔT</t>
  </si>
  <si>
    <t>Práce PSV</t>
  </si>
  <si>
    <t>IZOLÁCIE PROTI VODE A VLHKOSTI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</si>
  <si>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</si>
  <si>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</si>
  <si>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</si>
  <si>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</si>
  <si>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</si>
  <si>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</si>
  <si>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</si>
  <si>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</si>
  <si>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</si>
  <si>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</si>
  <si>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</si>
  <si>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Dátum: </t>
  </si>
  <si>
    <t>Zákazka Prístavba k silážnemu žľabu</t>
  </si>
  <si>
    <t xml:space="preserve">  1/A 1</t>
  </si>
  <si>
    <t xml:space="preserve"> 131201103</t>
  </si>
  <si>
    <t>Hĺbenie nezapažených jám v hornine triedy 3, do 10000 m3</t>
  </si>
  <si>
    <t>m3</t>
  </si>
  <si>
    <t xml:space="preserve"> 131201109</t>
  </si>
  <si>
    <t>Príplatok za lepivosť v hornine triedy 3 pri hlbení nezapažených jám</t>
  </si>
  <si>
    <t xml:space="preserve"> 132201202</t>
  </si>
  <si>
    <t>Hĺbenie rýh šírka od 0,6 do 2 m v hornine triedy 3, od 100 m3 do 1000 m3</t>
  </si>
  <si>
    <t xml:space="preserve"> 132201209</t>
  </si>
  <si>
    <t>Príplatok za lepivosť horniny v hornine triedy 3 pri hĺbení rýh šírka od 0,6 do 2 m</t>
  </si>
  <si>
    <t xml:space="preserve"> 162401102</t>
  </si>
  <si>
    <t>Vodorovné premiestnenie výkopu na vzdialenosť do 2000 m v hornine triedy 1 až 4</t>
  </si>
  <si>
    <t>R/RE</t>
  </si>
  <si>
    <t xml:space="preserve"> 713120001_1</t>
  </si>
  <si>
    <t>Izolačná fólia z PVC</t>
  </si>
  <si>
    <t>m2</t>
  </si>
  <si>
    <t xml:space="preserve"> 11/A 1</t>
  </si>
  <si>
    <t xml:space="preserve"> 271573011</t>
  </si>
  <si>
    <t>Násyp pod základové konštrukcie so zhutnením zo štrkopiesku frakcie 4/16 mm</t>
  </si>
  <si>
    <t xml:space="preserve"> 273321411</t>
  </si>
  <si>
    <t xml:space="preserve">Betón základových dosiek, železový (bez výstuže), tr.C 25/30   </t>
  </si>
  <si>
    <t xml:space="preserve"> 273351217</t>
  </si>
  <si>
    <t>Debnenie základových dosiek tradičné - zhotovenie</t>
  </si>
  <si>
    <t xml:space="preserve"> 273351218</t>
  </si>
  <si>
    <t>Debnenie základových dosiek tradičné - odstránenie</t>
  </si>
  <si>
    <t xml:space="preserve"> 273362441</t>
  </si>
  <si>
    <t xml:space="preserve">Výstuž základových dosiek zo zvár. sietí KARI, priemer drôtu 8/8 mm, veľkosť oka 100x100 mm   </t>
  </si>
  <si>
    <t xml:space="preserve"> 274321511</t>
  </si>
  <si>
    <t xml:space="preserve">Betón základových pásov železový triedy C30/37 </t>
  </si>
  <si>
    <t xml:space="preserve"> 274351217</t>
  </si>
  <si>
    <t>Debnenie základových pásov tradičné - zhotovenie</t>
  </si>
  <si>
    <t xml:space="preserve"> 274351218</t>
  </si>
  <si>
    <t>Debnenie základových pásov tradičné - odstránenie</t>
  </si>
  <si>
    <t xml:space="preserve"> 274361821</t>
  </si>
  <si>
    <t>Výstuž základových pásov oceľou triedy 10 505 /B500A/</t>
  </si>
  <si>
    <t>t</t>
  </si>
  <si>
    <t xml:space="preserve"> 311321411</t>
  </si>
  <si>
    <t>Nadzákladové múry nosné zo železobetónu trieda C30/37</t>
  </si>
  <si>
    <t xml:space="preserve"> 311351105</t>
  </si>
  <si>
    <t>Debnenie nadzákladových múrov nosných dvojstranné - zhotovenie</t>
  </si>
  <si>
    <t xml:space="preserve"> 311351106</t>
  </si>
  <si>
    <t>Debnenie nadzákladových múrov nosných dvojstranné - odstránenie</t>
  </si>
  <si>
    <t xml:space="preserve"> 311361821</t>
  </si>
  <si>
    <t>Výstuž nadzákladových nosných múrov z ocele triedy 10 505 /B500A/</t>
  </si>
  <si>
    <t xml:space="preserve"> 631315711</t>
  </si>
  <si>
    <t>Mazanina z betónu prostého triedy C25/30 hrúbky 120-240 mm</t>
  </si>
  <si>
    <t xml:space="preserve"> 631319165</t>
  </si>
  <si>
    <t>Príplatok za prehladenie betónovej mazaniny z betónu triedy C 8/10 oceľovým hladidlom hrúbky do 240 mm (10kg/m3)</t>
  </si>
  <si>
    <t>221/A 1</t>
  </si>
  <si>
    <t xml:space="preserve"> 998224111</t>
  </si>
  <si>
    <t>Presun hmôt pre stavby s monolitickým betónovým krytom akejkoľvek dĺžky objektu</t>
  </si>
  <si>
    <t>711/A 1</t>
  </si>
  <si>
    <t xml:space="preserve"> 711491171</t>
  </si>
  <si>
    <t>Zhotovenie izolácie proti povrchovej a podpovrchovej tlakovej vode na vodorovnej ploche položením podkladnej vrstvy ochrannej textílie</t>
  </si>
  <si>
    <t xml:space="preserve"> 711491172</t>
  </si>
  <si>
    <t>Zhotovenie izolácie proti povrchovej a podpovrchovej tlakovej vode na vodorovnej ploche položením ochrannej vrstvy ochrannej textílie</t>
  </si>
  <si>
    <t>S/S90</t>
  </si>
  <si>
    <t xml:space="preserve"> 6936651300</t>
  </si>
  <si>
    <t xml:space="preserve">Geotextília netkaná polypropylénová Tatratex PP   300   </t>
  </si>
  <si>
    <t xml:space="preserve"> 711471051</t>
  </si>
  <si>
    <t>°Zhotovenie izolácie proti povrchovej a podpovrchovej tlakovej vode termoplastami na vodorovnej ploche fóliou PVC položenou voľne</t>
  </si>
  <si>
    <t>P/P 1</t>
  </si>
  <si>
    <t xml:space="preserve"> 283029020103</t>
  </si>
  <si>
    <t>Hydroizolačná folia zemná, hrúbka 1,5 mm, šírka 1,3 / 2 m, 26 / 40 m2 v roli</t>
  </si>
  <si>
    <t xml:space="preserve">M2      </t>
  </si>
  <si>
    <t xml:space="preserve"> 711491175</t>
  </si>
  <si>
    <t>Zhotovenie izolácie proti povrchovej a podpovrchovej tlakovej vode na vodorovnej ploche pripevnením kotviacich pásikov</t>
  </si>
  <si>
    <t>m</t>
  </si>
  <si>
    <t xml:space="preserve"> 998711101</t>
  </si>
  <si>
    <t xml:space="preserve">Presun hmôt pre izoláciu proti vode v objektoch výšky do 6 m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</si>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</sst>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family val="2"/>
      <charset val="238"/>
    </font>
    <font>
      <sz val="8"/>
      <color rgb="FF000000"/>
      <name val="Arial CE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family val="2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6" fillId="0" borderId="16" xfId="0" applyFont="1" applyBorder="1"/>
    <xf numFmtId="0" fontId="6" fillId="0" borderId="11" xfId="0" applyFont="1" applyBorder="1"/>
    <xf numFmtId="0" fontId="6" fillId="0" borderId="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2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164" fontId="5" fillId="0" borderId="52" xfId="0" applyNumberFormat="1" applyFont="1" applyBorder="1"/>
    <xf numFmtId="164" fontId="5" fillId="0" borderId="50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0" fontId="5" fillId="0" borderId="71" xfId="0" applyFont="1" applyBorder="1"/>
    <xf numFmtId="0" fontId="5" fillId="0" borderId="72" xfId="0" applyFon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5" fillId="0" borderId="65" xfId="0" applyNumberFormat="1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1" xfId="0" applyFont="1" applyBorder="1"/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2" fillId="0" borderId="0" xfId="0" applyNumberFormat="1" applyFont="1"/>
    <xf numFmtId="166" fontId="4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6" fontId="14" fillId="0" borderId="0" xfId="0" applyNumberFormat="1" applyFont="1"/>
    <xf numFmtId="0" fontId="16" fillId="0" borderId="0" xfId="0" applyFont="1"/>
    <xf numFmtId="164" fontId="0" fillId="0" borderId="0" xfId="0" applyNumberFormat="1"/>
    <xf numFmtId="0" fontId="17" fillId="0" borderId="70" xfId="0" applyFont="1" applyBorder="1"/>
    <xf numFmtId="166" fontId="17" fillId="0" borderId="70" xfId="0" applyNumberFormat="1" applyFont="1" applyBorder="1"/>
    <xf numFmtId="164" fontId="17" fillId="0" borderId="70" xfId="0" applyNumberFormat="1" applyFont="1" applyBorder="1"/>
    <xf numFmtId="0" fontId="18" fillId="0" borderId="70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5" fillId="0" borderId="51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" fillId="0" borderId="62" xfId="0" applyFont="1" applyBorder="1"/>
    <xf numFmtId="0" fontId="5" fillId="0" borderId="95" xfId="0" applyFont="1" applyBorder="1" applyAlignment="1">
      <alignment horizontal="center"/>
    </xf>
    <xf numFmtId="0" fontId="1" fillId="0" borderId="78" xfId="0" applyFont="1" applyBorder="1"/>
    <xf numFmtId="0" fontId="1" fillId="0" borderId="96" xfId="0" applyFont="1" applyBorder="1"/>
    <xf numFmtId="164" fontId="1" fillId="0" borderId="97" xfId="0" applyNumberFormat="1" applyFont="1" applyBorder="1"/>
    <xf numFmtId="164" fontId="4" fillId="0" borderId="98" xfId="0" applyNumberFormat="1" applyFont="1" applyBorder="1"/>
    <xf numFmtId="0" fontId="4" fillId="0" borderId="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workbookViewId="0"/>
  </sheetViews>
  <sheetFormatPr baseColWidth="10" defaultColWidth="0" defaultRowHeight="15"/>
  <cols>
    <col min="1" max="1" width="35.6640625" customWidth="1"/>
    <col min="2" max="3" width="15.6640625" customWidth="1"/>
    <col min="4" max="5" width="8.6640625" customWidth="1"/>
    <col min="6" max="6" width="16.6640625" customWidth="1"/>
    <col min="7" max="7" width="15.6640625" customWidth="1"/>
    <col min="8" max="8" width="3.6640625" customWidth="1"/>
    <col min="9" max="26" width="0" hidden="1" customWidth="1"/>
    <col min="27" max="16384" width="9.164062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189" t="s">
        <v>1</v>
      </c>
      <c r="B3" s="189"/>
      <c r="C3" s="189"/>
      <c r="D3" s="189"/>
      <c r="E3" s="189"/>
      <c r="F3" s="7" t="s">
        <v>3</v>
      </c>
      <c r="G3" s="7" t="s">
        <v>4</v>
      </c>
    </row>
    <row r="4" spans="1:26">
      <c r="A4" s="189"/>
      <c r="B4" s="189"/>
      <c r="C4" s="189"/>
      <c r="D4" s="189"/>
      <c r="E4" s="189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178" t="s">
        <v>12</v>
      </c>
      <c r="B7" s="65">
        <f>'SO 6244'!I61-Rekapitulácia!D7</f>
        <v>784408.51</v>
      </c>
      <c r="C7" s="65">
        <f>'Kryci_list 6244'!J26</f>
        <v>0</v>
      </c>
      <c r="D7" s="65">
        <f>'Kryci_list 6244'!J18</f>
        <v>0</v>
      </c>
      <c r="E7" s="65">
        <f>'Kryci_list 6244'!J17</f>
        <v>0</v>
      </c>
      <c r="F7" s="65">
        <v>0</v>
      </c>
      <c r="G7" s="65">
        <f>B7+C7+D7+E7+F7</f>
        <v>784408.51</v>
      </c>
      <c r="K7">
        <f>'SO 6244'!K61</f>
        <v>0</v>
      </c>
      <c r="Q7">
        <v>30.126000000000001</v>
      </c>
    </row>
    <row r="8" spans="1:26">
      <c r="A8" s="181" t="s">
        <v>158</v>
      </c>
      <c r="B8" s="182">
        <f>SUM(B7:B7)</f>
        <v>784408.51</v>
      </c>
      <c r="C8" s="182">
        <f>SUM(C7:C7)</f>
        <v>0</v>
      </c>
      <c r="D8" s="182">
        <f>SUM(D7:D7)</f>
        <v>0</v>
      </c>
      <c r="E8" s="182">
        <f>SUM(E7:E7)</f>
        <v>0</v>
      </c>
      <c r="F8" s="182">
        <f>SUM(F7:F7)</f>
        <v>0</v>
      </c>
      <c r="G8" s="182">
        <f>SUM(G7:G7)-SUM(Z7:Z7)</f>
        <v>784408.51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>
      <c r="A9" s="179" t="s">
        <v>159</v>
      </c>
      <c r="B9" s="180">
        <f>G8-SUM(Rekapitulácia!K7:'Rekapitulácia'!K7)*1</f>
        <v>784408.51</v>
      </c>
      <c r="C9" s="180"/>
      <c r="D9" s="180"/>
      <c r="E9" s="180"/>
      <c r="F9" s="180"/>
      <c r="G9" s="180">
        <f>ROUND(((ROUND(B9,2)*20)/100),2)*1</f>
        <v>156881.70000000001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>
      <c r="A10" s="5" t="s">
        <v>160</v>
      </c>
      <c r="B10" s="176">
        <f>(G8-B9)</f>
        <v>0</v>
      </c>
      <c r="C10" s="176"/>
      <c r="D10" s="176"/>
      <c r="E10" s="176"/>
      <c r="F10" s="176"/>
      <c r="G10" s="176">
        <f>ROUND(((ROUND(B10,2)*0)/100),2)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>
      <c r="A11" s="5" t="s">
        <v>161</v>
      </c>
      <c r="B11" s="176"/>
      <c r="C11" s="176"/>
      <c r="D11" s="176"/>
      <c r="E11" s="176"/>
      <c r="F11" s="176"/>
      <c r="G11" s="176">
        <f>SUM(G8:G10)</f>
        <v>941290.21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>
      <c r="A12" s="10"/>
      <c r="B12" s="177"/>
      <c r="C12" s="177"/>
      <c r="D12" s="177"/>
      <c r="E12" s="177"/>
      <c r="F12" s="177"/>
      <c r="G12" s="177"/>
    </row>
    <row r="13" spans="1:26">
      <c r="A13" s="10"/>
      <c r="B13" s="177"/>
      <c r="C13" s="177"/>
      <c r="D13" s="177"/>
      <c r="E13" s="177"/>
      <c r="F13" s="177"/>
      <c r="G13" s="177"/>
    </row>
    <row r="14" spans="1:26">
      <c r="A14" s="10"/>
      <c r="B14" s="177"/>
      <c r="C14" s="177"/>
      <c r="D14" s="177"/>
      <c r="E14" s="177"/>
      <c r="F14" s="177"/>
      <c r="G14" s="177"/>
    </row>
    <row r="15" spans="1:26">
      <c r="A15" s="10"/>
      <c r="B15" s="177"/>
      <c r="C15" s="177"/>
      <c r="D15" s="177"/>
      <c r="E15" s="177"/>
      <c r="F15" s="177"/>
      <c r="G15" s="177"/>
    </row>
    <row r="16" spans="1:26">
      <c r="A16" s="10"/>
      <c r="B16" s="177"/>
      <c r="C16" s="177"/>
      <c r="D16" s="177"/>
      <c r="E16" s="177"/>
      <c r="F16" s="177"/>
      <c r="G16" s="177"/>
    </row>
    <row r="17" spans="1:7">
      <c r="A17" s="10"/>
      <c r="B17" s="177"/>
      <c r="C17" s="177"/>
      <c r="D17" s="177"/>
      <c r="E17" s="177"/>
      <c r="F17" s="177"/>
      <c r="G17" s="177"/>
    </row>
    <row r="18" spans="1:7">
      <c r="A18" s="10"/>
      <c r="B18" s="177"/>
      <c r="C18" s="177"/>
      <c r="D18" s="177"/>
      <c r="E18" s="177"/>
      <c r="F18" s="177"/>
      <c r="G18" s="177"/>
    </row>
    <row r="19" spans="1:7">
      <c r="A19" s="10"/>
      <c r="B19" s="177"/>
      <c r="C19" s="177"/>
      <c r="D19" s="177"/>
      <c r="E19" s="177"/>
      <c r="F19" s="177"/>
      <c r="G19" s="177"/>
    </row>
    <row r="20" spans="1:7">
      <c r="A20" s="10"/>
      <c r="B20" s="177"/>
      <c r="C20" s="177"/>
      <c r="D20" s="177"/>
      <c r="E20" s="177"/>
      <c r="F20" s="177"/>
      <c r="G20" s="177"/>
    </row>
    <row r="21" spans="1:7">
      <c r="A21" s="10"/>
      <c r="B21" s="177"/>
      <c r="C21" s="177"/>
      <c r="D21" s="177"/>
      <c r="E21" s="177"/>
      <c r="F21" s="177"/>
      <c r="G21" s="177"/>
    </row>
    <row r="22" spans="1:7">
      <c r="A22" s="10"/>
      <c r="B22" s="177"/>
      <c r="C22" s="177"/>
      <c r="D22" s="177"/>
      <c r="E22" s="177"/>
      <c r="F22" s="177"/>
      <c r="G22" s="177"/>
    </row>
    <row r="23" spans="1:7">
      <c r="A23" s="10"/>
      <c r="B23" s="177"/>
      <c r="C23" s="177"/>
      <c r="D23" s="177"/>
      <c r="E23" s="177"/>
      <c r="F23" s="177"/>
      <c r="G23" s="177"/>
    </row>
    <row r="24" spans="1:7">
      <c r="A24" s="10"/>
      <c r="B24" s="177"/>
      <c r="C24" s="177"/>
      <c r="D24" s="177"/>
      <c r="E24" s="177"/>
      <c r="F24" s="177"/>
      <c r="G24" s="177"/>
    </row>
    <row r="25" spans="1:7">
      <c r="A25" s="10"/>
      <c r="B25" s="177"/>
      <c r="C25" s="177"/>
      <c r="D25" s="177"/>
      <c r="E25" s="177"/>
      <c r="F25" s="177"/>
      <c r="G25" s="177"/>
    </row>
    <row r="26" spans="1:7">
      <c r="A26" s="10"/>
      <c r="B26" s="177"/>
      <c r="C26" s="177"/>
      <c r="D26" s="177"/>
      <c r="E26" s="177"/>
      <c r="F26" s="177"/>
      <c r="G26" s="177"/>
    </row>
    <row r="27" spans="1:7">
      <c r="A27" s="10"/>
      <c r="B27" s="177"/>
      <c r="C27" s="177"/>
      <c r="D27" s="177"/>
      <c r="E27" s="177"/>
      <c r="F27" s="177"/>
      <c r="G27" s="177"/>
    </row>
    <row r="28" spans="1:7">
      <c r="A28" s="10"/>
      <c r="B28" s="177"/>
      <c r="C28" s="177"/>
      <c r="D28" s="177"/>
      <c r="E28" s="177"/>
      <c r="F28" s="177"/>
      <c r="G28" s="177"/>
    </row>
    <row r="29" spans="1:7">
      <c r="A29" s="10"/>
      <c r="B29" s="177"/>
      <c r="C29" s="177"/>
      <c r="D29" s="177"/>
      <c r="E29" s="177"/>
      <c r="F29" s="177"/>
      <c r="G29" s="177"/>
    </row>
    <row r="30" spans="1:7">
      <c r="A30" s="10"/>
      <c r="B30" s="177"/>
      <c r="C30" s="177"/>
      <c r="D30" s="177"/>
      <c r="E30" s="177"/>
      <c r="F30" s="177"/>
      <c r="G30" s="177"/>
    </row>
    <row r="31" spans="1:7">
      <c r="A31" s="10"/>
      <c r="B31" s="177"/>
      <c r="C31" s="177"/>
      <c r="D31" s="177"/>
      <c r="E31" s="177"/>
      <c r="F31" s="177"/>
      <c r="G31" s="177"/>
    </row>
    <row r="32" spans="1:7">
      <c r="A32" s="10"/>
      <c r="B32" s="177"/>
      <c r="C32" s="177"/>
      <c r="D32" s="177"/>
      <c r="E32" s="177"/>
      <c r="F32" s="177"/>
      <c r="G32" s="177"/>
    </row>
    <row r="33" spans="1:7">
      <c r="A33" s="10"/>
      <c r="B33" s="177"/>
      <c r="C33" s="177"/>
      <c r="D33" s="177"/>
      <c r="E33" s="177"/>
      <c r="F33" s="177"/>
      <c r="G33" s="177"/>
    </row>
    <row r="34" spans="1:7">
      <c r="A34" s="1"/>
      <c r="B34" s="134"/>
      <c r="C34" s="134"/>
      <c r="D34" s="134"/>
      <c r="E34" s="134"/>
      <c r="F34" s="134"/>
      <c r="G34" s="134"/>
    </row>
    <row r="35" spans="1:7">
      <c r="A35" s="1"/>
      <c r="B35" s="134"/>
      <c r="C35" s="134"/>
      <c r="D35" s="134"/>
      <c r="E35" s="134"/>
      <c r="F35" s="134"/>
      <c r="G35" s="134"/>
    </row>
    <row r="36" spans="1:7">
      <c r="A36" s="1"/>
      <c r="B36" s="134"/>
      <c r="C36" s="134"/>
      <c r="D36" s="134"/>
      <c r="E36" s="134"/>
      <c r="F36" s="134"/>
      <c r="G36" s="134"/>
    </row>
    <row r="37" spans="1:7">
      <c r="A37" s="1"/>
      <c r="B37" s="134"/>
      <c r="C37" s="134"/>
      <c r="D37" s="134"/>
      <c r="E37" s="134"/>
      <c r="F37" s="134"/>
      <c r="G37" s="134"/>
    </row>
    <row r="38" spans="1:7">
      <c r="A38" s="1"/>
      <c r="B38" s="134"/>
      <c r="C38" s="134"/>
      <c r="D38" s="134"/>
      <c r="E38" s="134"/>
      <c r="F38" s="134"/>
      <c r="G38" s="134"/>
    </row>
    <row r="39" spans="1:7">
      <c r="A39" s="1"/>
      <c r="B39" s="134"/>
      <c r="C39" s="134"/>
      <c r="D39" s="134"/>
      <c r="E39" s="134"/>
      <c r="F39" s="134"/>
      <c r="G39" s="134"/>
    </row>
    <row r="40" spans="1:7">
      <c r="A40" s="1"/>
      <c r="B40" s="134"/>
      <c r="C40" s="134"/>
      <c r="D40" s="134"/>
      <c r="E40" s="134"/>
      <c r="F40" s="134"/>
      <c r="G40" s="134"/>
    </row>
    <row r="41" spans="1:7">
      <c r="A41" s="1"/>
      <c r="B41" s="134"/>
      <c r="C41" s="134"/>
      <c r="D41" s="134"/>
      <c r="E41" s="134"/>
      <c r="F41" s="134"/>
      <c r="G41" s="134"/>
    </row>
    <row r="42" spans="1:7">
      <c r="A42" s="1"/>
      <c r="B42" s="134"/>
      <c r="C42" s="134"/>
      <c r="D42" s="134"/>
      <c r="E42" s="134"/>
      <c r="F42" s="134"/>
      <c r="G42" s="134"/>
    </row>
    <row r="43" spans="1:7">
      <c r="A43" s="1"/>
      <c r="B43" s="134"/>
      <c r="C43" s="134"/>
      <c r="D43" s="134"/>
      <c r="E43" s="134"/>
      <c r="F43" s="134"/>
      <c r="G43" s="134"/>
    </row>
    <row r="44" spans="1:7">
      <c r="A44" s="1"/>
      <c r="B44" s="134"/>
      <c r="C44" s="134"/>
      <c r="D44" s="134"/>
      <c r="E44" s="134"/>
      <c r="F44" s="134"/>
      <c r="G44" s="134"/>
    </row>
    <row r="45" spans="1:7">
      <c r="A45" s="1"/>
      <c r="B45" s="134"/>
      <c r="C45" s="134"/>
      <c r="D45" s="134"/>
      <c r="E45" s="134"/>
      <c r="F45" s="134"/>
      <c r="G45" s="134"/>
    </row>
    <row r="46" spans="1:7">
      <c r="A46" s="1"/>
      <c r="B46" s="134"/>
      <c r="C46" s="134"/>
      <c r="D46" s="134"/>
      <c r="E46" s="134"/>
      <c r="F46" s="134"/>
      <c r="G46" s="134"/>
    </row>
    <row r="47" spans="1:7">
      <c r="A47" s="1"/>
      <c r="B47" s="134"/>
      <c r="C47" s="134"/>
      <c r="D47" s="134"/>
      <c r="E47" s="134"/>
      <c r="F47" s="134"/>
      <c r="G47" s="134"/>
    </row>
    <row r="48" spans="1:7">
      <c r="A48" s="1"/>
      <c r="B48" s="134"/>
      <c r="C48" s="134"/>
      <c r="D48" s="134"/>
      <c r="E48" s="134"/>
      <c r="F48" s="134"/>
      <c r="G48" s="134"/>
    </row>
    <row r="49" spans="1:7">
      <c r="A49" s="1"/>
      <c r="B49" s="134"/>
      <c r="C49" s="134"/>
      <c r="D49" s="134"/>
      <c r="E49" s="134"/>
      <c r="F49" s="134"/>
      <c r="G49" s="134"/>
    </row>
    <row r="50" spans="1:7">
      <c r="A50" s="1"/>
      <c r="B50" s="134"/>
      <c r="C50" s="134"/>
      <c r="D50" s="134"/>
      <c r="E50" s="134"/>
      <c r="F50" s="134"/>
      <c r="G50" s="134"/>
    </row>
    <row r="51" spans="1:7">
      <c r="B51" s="171"/>
      <c r="C51" s="171"/>
      <c r="D51" s="171"/>
      <c r="E51" s="171"/>
      <c r="F51" s="171"/>
      <c r="G51" s="171"/>
    </row>
    <row r="52" spans="1:7">
      <c r="B52" s="171"/>
      <c r="C52" s="171"/>
      <c r="D52" s="171"/>
      <c r="E52" s="171"/>
      <c r="F52" s="171"/>
      <c r="G52" s="171"/>
    </row>
    <row r="53" spans="1:7">
      <c r="B53" s="171"/>
      <c r="C53" s="171"/>
      <c r="D53" s="171"/>
      <c r="E53" s="171"/>
      <c r="F53" s="171"/>
      <c r="G53" s="171"/>
    </row>
    <row r="54" spans="1:7">
      <c r="B54" s="171"/>
      <c r="C54" s="171"/>
      <c r="D54" s="171"/>
      <c r="E54" s="171"/>
      <c r="F54" s="171"/>
      <c r="G54" s="171"/>
    </row>
    <row r="55" spans="1:7">
      <c r="B55" s="171"/>
      <c r="C55" s="171"/>
      <c r="D55" s="171"/>
      <c r="E55" s="171"/>
      <c r="F55" s="171"/>
      <c r="G55" s="171"/>
    </row>
    <row r="56" spans="1:7">
      <c r="B56" s="171"/>
      <c r="C56" s="171"/>
      <c r="D56" s="171"/>
      <c r="E56" s="171"/>
      <c r="F56" s="171"/>
      <c r="G56" s="171"/>
    </row>
    <row r="57" spans="1:7">
      <c r="B57" s="171"/>
      <c r="C57" s="171"/>
      <c r="D57" s="171"/>
      <c r="E57" s="171"/>
      <c r="F57" s="171"/>
      <c r="G57" s="171"/>
    </row>
    <row r="58" spans="1:7">
      <c r="B58" s="171"/>
      <c r="C58" s="171"/>
      <c r="D58" s="171"/>
      <c r="E58" s="171"/>
      <c r="F58" s="171"/>
      <c r="G58" s="171"/>
    </row>
    <row r="59" spans="1:7">
      <c r="B59" s="171"/>
      <c r="C59" s="171"/>
      <c r="D59" s="171"/>
      <c r="E59" s="171"/>
      <c r="F59" s="171"/>
      <c r="G59" s="171"/>
    </row>
    <row r="60" spans="1:7">
      <c r="B60" s="171"/>
      <c r="C60" s="171"/>
      <c r="D60" s="171"/>
      <c r="E60" s="171"/>
      <c r="F60" s="171"/>
      <c r="G60" s="171"/>
    </row>
    <row r="61" spans="1:7">
      <c r="B61" s="171"/>
      <c r="C61" s="171"/>
      <c r="D61" s="171"/>
      <c r="E61" s="171"/>
      <c r="F61" s="171"/>
      <c r="G61" s="171"/>
    </row>
    <row r="62" spans="1:7">
      <c r="B62" s="171"/>
      <c r="C62" s="171"/>
      <c r="D62" s="171"/>
      <c r="E62" s="171"/>
      <c r="F62" s="171"/>
      <c r="G62" s="171"/>
    </row>
    <row r="63" spans="1:7">
      <c r="B63" s="171"/>
      <c r="C63" s="171"/>
      <c r="D63" s="171"/>
      <c r="E63" s="171"/>
      <c r="F63" s="171"/>
      <c r="G63" s="171"/>
    </row>
    <row r="64" spans="1:7">
      <c r="B64" s="171"/>
      <c r="C64" s="171"/>
      <c r="D64" s="171"/>
      <c r="E64" s="171"/>
      <c r="F64" s="171"/>
      <c r="G64" s="171"/>
    </row>
    <row r="65" spans="2:7">
      <c r="B65" s="171"/>
      <c r="C65" s="171"/>
      <c r="D65" s="171"/>
      <c r="E65" s="171"/>
      <c r="F65" s="171"/>
      <c r="G65" s="171"/>
    </row>
    <row r="66" spans="2:7">
      <c r="B66" s="171"/>
      <c r="C66" s="171"/>
      <c r="D66" s="171"/>
      <c r="E66" s="171"/>
      <c r="F66" s="171"/>
      <c r="G66" s="171"/>
    </row>
    <row r="67" spans="2:7">
      <c r="B67" s="171"/>
      <c r="C67" s="171"/>
      <c r="D67" s="171"/>
      <c r="E67" s="171"/>
      <c r="F67" s="171"/>
      <c r="G67" s="171"/>
    </row>
    <row r="68" spans="2:7">
      <c r="B68" s="171"/>
      <c r="C68" s="171"/>
      <c r="D68" s="171"/>
      <c r="E68" s="171"/>
      <c r="F68" s="171"/>
      <c r="G68" s="171"/>
    </row>
    <row r="69" spans="2:7">
      <c r="B69" s="171"/>
      <c r="C69" s="171"/>
      <c r="D69" s="171"/>
      <c r="E69" s="171"/>
      <c r="F69" s="171"/>
      <c r="G69" s="171"/>
    </row>
    <row r="70" spans="2:7">
      <c r="B70" s="171"/>
      <c r="C70" s="171"/>
      <c r="D70" s="171"/>
      <c r="E70" s="171"/>
      <c r="F70" s="171"/>
      <c r="G70" s="171"/>
    </row>
    <row r="71" spans="2:7">
      <c r="B71" s="171"/>
      <c r="C71" s="171"/>
      <c r="D71" s="171"/>
      <c r="E71" s="171"/>
      <c r="F71" s="171"/>
      <c r="G71" s="171"/>
    </row>
    <row r="72" spans="2:7">
      <c r="B72" s="171"/>
      <c r="C72" s="171"/>
      <c r="D72" s="171"/>
      <c r="E72" s="171"/>
      <c r="F72" s="171"/>
      <c r="G72" s="171"/>
    </row>
    <row r="73" spans="2:7">
      <c r="B73" s="171"/>
      <c r="C73" s="171"/>
      <c r="D73" s="171"/>
      <c r="E73" s="171"/>
      <c r="F73" s="171"/>
      <c r="G73" s="171"/>
    </row>
    <row r="74" spans="2:7">
      <c r="B74" s="171"/>
      <c r="C74" s="171"/>
      <c r="D74" s="171"/>
      <c r="E74" s="171"/>
      <c r="F74" s="171"/>
      <c r="G74" s="171"/>
    </row>
    <row r="75" spans="2:7">
      <c r="B75" s="171"/>
      <c r="C75" s="171"/>
      <c r="D75" s="171"/>
      <c r="E75" s="171"/>
      <c r="F75" s="171"/>
      <c r="G75" s="171"/>
    </row>
    <row r="76" spans="2:7">
      <c r="B76" s="171"/>
      <c r="C76" s="171"/>
      <c r="D76" s="171"/>
      <c r="E76" s="171"/>
      <c r="F76" s="171"/>
      <c r="G76" s="171"/>
    </row>
    <row r="77" spans="2:7">
      <c r="B77" s="171"/>
      <c r="C77" s="171"/>
      <c r="D77" s="171"/>
      <c r="E77" s="171"/>
      <c r="F77" s="171"/>
      <c r="G77" s="171"/>
    </row>
    <row r="78" spans="2:7">
      <c r="B78" s="171"/>
      <c r="C78" s="171"/>
      <c r="D78" s="171"/>
      <c r="E78" s="171"/>
      <c r="F78" s="171"/>
      <c r="G78" s="171"/>
    </row>
    <row r="79" spans="2:7">
      <c r="B79" s="171"/>
      <c r="C79" s="171"/>
      <c r="D79" s="171"/>
      <c r="E79" s="171"/>
      <c r="F79" s="171"/>
      <c r="G79" s="171"/>
    </row>
    <row r="80" spans="2:7">
      <c r="B80" s="171"/>
      <c r="C80" s="171"/>
      <c r="D80" s="171"/>
      <c r="E80" s="171"/>
      <c r="F80" s="171"/>
      <c r="G80" s="171"/>
    </row>
    <row r="81" spans="2:7">
      <c r="B81" s="171"/>
      <c r="C81" s="171"/>
      <c r="D81" s="171"/>
      <c r="E81" s="171"/>
      <c r="F81" s="171"/>
      <c r="G81" s="171"/>
    </row>
    <row r="82" spans="2:7">
      <c r="B82" s="171"/>
      <c r="C82" s="171"/>
      <c r="D82" s="171"/>
      <c r="E82" s="171"/>
      <c r="F82" s="171"/>
      <c r="G82" s="171"/>
    </row>
    <row r="83" spans="2:7">
      <c r="B83" s="171"/>
      <c r="C83" s="171"/>
      <c r="D83" s="171"/>
      <c r="E83" s="171"/>
      <c r="F83" s="171"/>
      <c r="G83" s="171"/>
    </row>
    <row r="84" spans="2:7">
      <c r="B84" s="171"/>
      <c r="C84" s="171"/>
      <c r="D84" s="171"/>
      <c r="E84" s="171"/>
      <c r="F84" s="171"/>
      <c r="G84" s="171"/>
    </row>
    <row r="85" spans="2:7">
      <c r="B85" s="171"/>
      <c r="C85" s="171"/>
      <c r="D85" s="171"/>
      <c r="E85" s="171"/>
      <c r="F85" s="171"/>
      <c r="G85" s="171"/>
    </row>
    <row r="86" spans="2:7">
      <c r="B86" s="171"/>
      <c r="C86" s="171"/>
      <c r="D86" s="171"/>
      <c r="E86" s="171"/>
      <c r="F86" s="171"/>
      <c r="G86" s="171"/>
    </row>
    <row r="87" spans="2:7">
      <c r="B87" s="171"/>
      <c r="C87" s="171"/>
      <c r="D87" s="171"/>
      <c r="E87" s="171"/>
      <c r="F87" s="171"/>
      <c r="G87" s="171"/>
    </row>
    <row r="88" spans="2:7">
      <c r="B88" s="171"/>
      <c r="C88" s="171"/>
      <c r="D88" s="171"/>
      <c r="E88" s="171"/>
      <c r="F88" s="171"/>
      <c r="G88" s="171"/>
    </row>
    <row r="89" spans="2:7">
      <c r="B89" s="171"/>
      <c r="C89" s="171"/>
      <c r="D89" s="171"/>
      <c r="E89" s="171"/>
      <c r="F89" s="171"/>
      <c r="G89" s="171"/>
    </row>
    <row r="90" spans="2:7">
      <c r="B90" s="171"/>
      <c r="C90" s="171"/>
      <c r="D90" s="171"/>
      <c r="E90" s="171"/>
      <c r="F90" s="171"/>
      <c r="G90" s="171"/>
    </row>
    <row r="91" spans="2:7">
      <c r="B91" s="171"/>
      <c r="C91" s="171"/>
      <c r="D91" s="171"/>
      <c r="E91" s="171"/>
      <c r="F91" s="171"/>
      <c r="G91" s="171"/>
    </row>
    <row r="92" spans="2:7">
      <c r="B92" s="171"/>
      <c r="C92" s="171"/>
      <c r="D92" s="171"/>
      <c r="E92" s="171"/>
      <c r="F92" s="171"/>
      <c r="G92" s="171"/>
    </row>
    <row r="93" spans="2:7">
      <c r="B93" s="171"/>
      <c r="C93" s="171"/>
      <c r="D93" s="171"/>
      <c r="E93" s="171"/>
      <c r="F93" s="171"/>
      <c r="G93" s="171"/>
    </row>
    <row r="94" spans="2:7">
      <c r="B94" s="171"/>
      <c r="C94" s="171"/>
      <c r="D94" s="171"/>
      <c r="E94" s="171"/>
      <c r="F94" s="171"/>
      <c r="G94" s="171"/>
    </row>
    <row r="95" spans="2:7">
      <c r="B95" s="171"/>
      <c r="C95" s="171"/>
      <c r="D95" s="171"/>
      <c r="E95" s="171"/>
      <c r="F95" s="171"/>
      <c r="G95" s="171"/>
    </row>
    <row r="96" spans="2:7">
      <c r="B96" s="171"/>
      <c r="C96" s="171"/>
      <c r="D96" s="171"/>
      <c r="E96" s="171"/>
      <c r="F96" s="171"/>
      <c r="G96" s="171"/>
    </row>
    <row r="97" spans="2:7">
      <c r="B97" s="171"/>
      <c r="C97" s="171"/>
      <c r="D97" s="171"/>
      <c r="E97" s="171"/>
      <c r="F97" s="171"/>
      <c r="G97" s="171"/>
    </row>
    <row r="98" spans="2:7">
      <c r="B98" s="171"/>
      <c r="C98" s="171"/>
      <c r="D98" s="171"/>
      <c r="E98" s="171"/>
      <c r="F98" s="171"/>
      <c r="G98" s="171"/>
    </row>
    <row r="99" spans="2:7">
      <c r="B99" s="171"/>
      <c r="C99" s="171"/>
      <c r="D99" s="171"/>
      <c r="E99" s="171"/>
      <c r="F99" s="171"/>
      <c r="G99" s="171"/>
    </row>
    <row r="100" spans="2:7">
      <c r="B100" s="171"/>
      <c r="C100" s="171"/>
      <c r="D100" s="171"/>
      <c r="E100" s="171"/>
      <c r="F100" s="171"/>
      <c r="G100" s="171"/>
    </row>
    <row r="101" spans="2:7">
      <c r="B101" s="171"/>
      <c r="C101" s="171"/>
      <c r="D101" s="171"/>
      <c r="E101" s="171"/>
      <c r="F101" s="171"/>
      <c r="G101" s="171"/>
    </row>
    <row r="102" spans="2:7">
      <c r="B102" s="171"/>
      <c r="C102" s="171"/>
      <c r="D102" s="171"/>
      <c r="E102" s="171"/>
      <c r="F102" s="171"/>
      <c r="G102" s="171"/>
    </row>
    <row r="103" spans="2:7">
      <c r="B103" s="171"/>
      <c r="C103" s="171"/>
      <c r="D103" s="171"/>
      <c r="E103" s="171"/>
      <c r="F103" s="171"/>
      <c r="G103" s="171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/>
  </sheetViews>
  <sheetFormatPr baseColWidth="10" defaultColWidth="0" defaultRowHeight="15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640625" customWidth="1"/>
    <col min="28" max="16384" width="9.1640625" hidden="1"/>
  </cols>
  <sheetData>
    <row r="1" spans="1:23" ht="28" customHeight="1" thickBot="1">
      <c r="A1" s="3"/>
      <c r="B1" s="13"/>
      <c r="C1" s="13"/>
      <c r="D1" s="13"/>
      <c r="E1" s="13"/>
      <c r="F1" s="14" t="s">
        <v>162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190" t="s">
        <v>1</v>
      </c>
      <c r="C2" s="191"/>
      <c r="D2" s="191"/>
      <c r="E2" s="191"/>
      <c r="F2" s="191"/>
      <c r="G2" s="191"/>
      <c r="H2" s="191"/>
      <c r="I2" s="191"/>
      <c r="J2" s="192"/>
    </row>
    <row r="3" spans="1:23" ht="18" customHeight="1">
      <c r="A3" s="12"/>
      <c r="B3" s="22"/>
      <c r="C3" s="19"/>
      <c r="D3" s="16"/>
      <c r="E3" s="16"/>
      <c r="F3" s="16"/>
      <c r="G3" s="16"/>
      <c r="H3" s="16"/>
      <c r="I3" s="36" t="s">
        <v>14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" customHeight="1" thickTop="1">
      <c r="A6" s="12"/>
      <c r="B6" s="193" t="s">
        <v>21</v>
      </c>
      <c r="C6" s="194"/>
      <c r="D6" s="194"/>
      <c r="E6" s="194"/>
      <c r="F6" s="194"/>
      <c r="G6" s="194"/>
      <c r="H6" s="194"/>
      <c r="I6" s="194"/>
      <c r="J6" s="195"/>
    </row>
    <row r="7" spans="1:23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" customHeight="1">
      <c r="A8" s="12"/>
      <c r="B8" s="196" t="s">
        <v>22</v>
      </c>
      <c r="C8" s="197"/>
      <c r="D8" s="197"/>
      <c r="E8" s="197"/>
      <c r="F8" s="197"/>
      <c r="G8" s="197"/>
      <c r="H8" s="197"/>
      <c r="I8" s="197"/>
      <c r="J8" s="198"/>
    </row>
    <row r="9" spans="1:23" ht="18" customHeight="1">
      <c r="A9" s="12"/>
      <c r="B9" s="37" t="s">
        <v>26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" customHeight="1">
      <c r="A10" s="12"/>
      <c r="B10" s="196" t="s">
        <v>23</v>
      </c>
      <c r="C10" s="197"/>
      <c r="D10" s="197"/>
      <c r="E10" s="197"/>
      <c r="F10" s="197"/>
      <c r="G10" s="197"/>
      <c r="H10" s="197"/>
      <c r="I10" s="197"/>
      <c r="J10" s="198"/>
    </row>
    <row r="11" spans="1:23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23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>
      <c r="A14" s="12"/>
      <c r="B14" s="51" t="s">
        <v>28</v>
      </c>
      <c r="C14" s="183"/>
      <c r="D14" s="80" t="s">
        <v>56</v>
      </c>
      <c r="E14" s="81" t="s">
        <v>57</v>
      </c>
      <c r="F14" s="79" t="s">
        <v>58</v>
      </c>
      <c r="G14" s="50" t="s">
        <v>35</v>
      </c>
      <c r="H14" s="44"/>
      <c r="I14" s="46"/>
      <c r="J14" s="47"/>
    </row>
    <row r="15" spans="1:23" ht="18" customHeight="1">
      <c r="A15" s="12"/>
      <c r="B15" s="86">
        <v>1</v>
      </c>
      <c r="C15" s="87" t="s">
        <v>29</v>
      </c>
      <c r="D15" s="88">
        <f>'Kryci_list 6244'!D15</f>
        <v>572829.46</v>
      </c>
      <c r="E15" s="89">
        <f>'Kryci_list 6244'!E15</f>
        <v>0</v>
      </c>
      <c r="F15" s="87">
        <f>'Kryci_list 6244'!F15</f>
        <v>572829.46</v>
      </c>
      <c r="G15" s="52">
        <v>7</v>
      </c>
      <c r="H15" s="54" t="s">
        <v>10</v>
      </c>
      <c r="I15" s="27"/>
      <c r="J15" s="56">
        <f>'Kryci_list 6244'!J15</f>
        <v>0</v>
      </c>
    </row>
    <row r="16" spans="1:23" ht="18" customHeight="1">
      <c r="A16" s="12"/>
      <c r="B16" s="84">
        <v>2</v>
      </c>
      <c r="C16" s="85" t="s">
        <v>30</v>
      </c>
      <c r="D16" s="90">
        <f>'Kryci_list 6244'!D16</f>
        <v>104969.38</v>
      </c>
      <c r="E16" s="91">
        <f>'Kryci_list 6244'!E16</f>
        <v>106609.67</v>
      </c>
      <c r="F16" s="100">
        <f>'Kryci_list 6244'!F16</f>
        <v>211579.05</v>
      </c>
      <c r="G16" s="103"/>
      <c r="H16" s="114"/>
      <c r="I16" s="116"/>
      <c r="J16" s="109"/>
    </row>
    <row r="17" spans="1:10" ht="18" customHeight="1">
      <c r="A17" s="12"/>
      <c r="B17" s="58">
        <v>3</v>
      </c>
      <c r="C17" s="61" t="s">
        <v>31</v>
      </c>
      <c r="D17" s="82">
        <f>'Kryci_list 6244'!D17</f>
        <v>0</v>
      </c>
      <c r="E17" s="83">
        <f>'Kryci_list 6244'!E17</f>
        <v>0</v>
      </c>
      <c r="F17" s="75">
        <f>'Kryci_list 6244'!F17</f>
        <v>0</v>
      </c>
      <c r="G17" s="52">
        <v>8</v>
      </c>
      <c r="H17" s="62" t="s">
        <v>36</v>
      </c>
      <c r="I17" s="116"/>
      <c r="J17" s="109">
        <f>Rekapitulácia!E8</f>
        <v>0</v>
      </c>
    </row>
    <row r="18" spans="1:10" ht="18" customHeight="1">
      <c r="A18" s="12"/>
      <c r="B18" s="52">
        <v>4</v>
      </c>
      <c r="C18" s="62" t="s">
        <v>163</v>
      </c>
      <c r="D18" s="66">
        <f>'Kryci_list 6244'!D18</f>
        <v>0</v>
      </c>
      <c r="E18" s="65">
        <f>'Kryci_list 6244'!E18</f>
        <v>0</v>
      </c>
      <c r="F18" s="68">
        <f>'Kryci_list 6244'!F18</f>
        <v>0</v>
      </c>
      <c r="G18" s="52">
        <v>9</v>
      </c>
      <c r="H18" s="62" t="s">
        <v>37</v>
      </c>
      <c r="I18" s="116"/>
      <c r="J18" s="109">
        <f>Rekapitulácia!D8</f>
        <v>0</v>
      </c>
    </row>
    <row r="19" spans="1:10" ht="18" customHeight="1">
      <c r="A19" s="12"/>
      <c r="B19" s="52">
        <v>5</v>
      </c>
      <c r="C19" s="62" t="s">
        <v>33</v>
      </c>
      <c r="D19" s="66">
        <f>'Kryci_list 6244'!D19</f>
        <v>0</v>
      </c>
      <c r="E19" s="65">
        <f>'Kryci_list 6244'!E19</f>
        <v>0</v>
      </c>
      <c r="F19" s="68">
        <f>'Kryci_list 6244'!F19</f>
        <v>0</v>
      </c>
      <c r="G19" s="103"/>
      <c r="H19" s="114"/>
      <c r="I19" s="116"/>
      <c r="J19" s="115"/>
    </row>
    <row r="20" spans="1:10" ht="18" customHeight="1" thickBot="1">
      <c r="A20" s="12"/>
      <c r="B20" s="52">
        <v>6</v>
      </c>
      <c r="C20" s="63" t="s">
        <v>34</v>
      </c>
      <c r="D20" s="67"/>
      <c r="E20" s="95"/>
      <c r="F20" s="101">
        <f>SUM(F15:F19)</f>
        <v>784408.51</v>
      </c>
      <c r="G20" s="52">
        <v>10</v>
      </c>
      <c r="H20" s="62" t="s">
        <v>34</v>
      </c>
      <c r="I20" s="118"/>
      <c r="J20" s="94">
        <f>SUM(J16:J19)</f>
        <v>0</v>
      </c>
    </row>
    <row r="21" spans="1:10" ht="18" customHeight="1" thickTop="1">
      <c r="A21" s="12"/>
      <c r="B21" s="57" t="s">
        <v>45</v>
      </c>
      <c r="C21" s="60" t="s">
        <v>46</v>
      </c>
      <c r="D21" s="64"/>
      <c r="E21" s="18"/>
      <c r="F21" s="93"/>
      <c r="G21" s="57" t="s">
        <v>52</v>
      </c>
      <c r="H21" s="53" t="s">
        <v>46</v>
      </c>
      <c r="I21" s="27"/>
      <c r="J21" s="119"/>
    </row>
    <row r="22" spans="1:10" ht="18" customHeight="1">
      <c r="A22" s="12"/>
      <c r="B22" s="58">
        <v>11</v>
      </c>
      <c r="C22" s="54" t="s">
        <v>47</v>
      </c>
      <c r="D22" s="74"/>
      <c r="E22" s="78"/>
      <c r="F22" s="75">
        <f>'Kryci_list 6244'!F22</f>
        <v>0</v>
      </c>
      <c r="G22" s="58">
        <v>16</v>
      </c>
      <c r="H22" s="61" t="s">
        <v>53</v>
      </c>
      <c r="I22" s="116"/>
      <c r="J22" s="108">
        <f>'Kryci_list 6244'!J22</f>
        <v>0</v>
      </c>
    </row>
    <row r="23" spans="1:10" ht="18" customHeight="1">
      <c r="A23" s="12"/>
      <c r="B23" s="52">
        <v>12</v>
      </c>
      <c r="C23" s="55" t="s">
        <v>48</v>
      </c>
      <c r="D23" s="59"/>
      <c r="E23" s="78"/>
      <c r="F23" s="68">
        <f>'Kryci_list 6244'!F23</f>
        <v>0</v>
      </c>
      <c r="G23" s="52">
        <v>17</v>
      </c>
      <c r="H23" s="62" t="s">
        <v>54</v>
      </c>
      <c r="I23" s="116"/>
      <c r="J23" s="109">
        <f>'Kryci_list 6244'!J23</f>
        <v>0</v>
      </c>
    </row>
    <row r="24" spans="1:10" ht="18" customHeight="1">
      <c r="A24" s="12"/>
      <c r="B24" s="52">
        <v>13</v>
      </c>
      <c r="C24" s="55" t="s">
        <v>49</v>
      </c>
      <c r="D24" s="59"/>
      <c r="E24" s="78"/>
      <c r="F24" s="68">
        <f>'Kryci_list 6244'!F24</f>
        <v>0</v>
      </c>
      <c r="G24" s="52">
        <v>18</v>
      </c>
      <c r="H24" s="62" t="s">
        <v>55</v>
      </c>
      <c r="I24" s="116"/>
      <c r="J24" s="109">
        <f>'Kryci_list 6244'!J24</f>
        <v>0</v>
      </c>
    </row>
    <row r="25" spans="1:10" ht="18" customHeight="1">
      <c r="A25" s="12"/>
      <c r="B25" s="52">
        <v>14</v>
      </c>
      <c r="C25" s="19"/>
      <c r="D25" s="59"/>
      <c r="E25" s="78"/>
      <c r="F25" s="76"/>
      <c r="G25" s="52">
        <v>19</v>
      </c>
      <c r="H25" s="114"/>
      <c r="I25" s="116"/>
      <c r="J25" s="109"/>
    </row>
    <row r="26" spans="1:10" ht="18" customHeight="1" thickBot="1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34</v>
      </c>
      <c r="I26" s="118"/>
      <c r="J26" s="94">
        <f>SUM(J22:J25)+SUM(F22:F25)</f>
        <v>0</v>
      </c>
    </row>
    <row r="27" spans="1:10" ht="18" customHeight="1" thickTop="1">
      <c r="A27" s="12"/>
      <c r="B27" s="96"/>
      <c r="C27" s="130" t="s">
        <v>61</v>
      </c>
      <c r="D27" s="123"/>
      <c r="E27" s="97"/>
      <c r="F27" s="28"/>
      <c r="G27" s="104" t="s">
        <v>38</v>
      </c>
      <c r="H27" s="99" t="s">
        <v>39</v>
      </c>
      <c r="I27" s="27"/>
      <c r="J27" s="30"/>
    </row>
    <row r="28" spans="1:10" ht="18" customHeight="1">
      <c r="A28" s="12"/>
      <c r="B28" s="25"/>
      <c r="C28" s="121"/>
      <c r="D28" s="124"/>
      <c r="E28" s="21"/>
      <c r="F28" s="12"/>
      <c r="G28" s="84">
        <v>21</v>
      </c>
      <c r="H28" s="85" t="s">
        <v>40</v>
      </c>
      <c r="I28" s="111"/>
      <c r="J28" s="92">
        <f>F20+J20+F26+J26</f>
        <v>784408.51</v>
      </c>
    </row>
    <row r="29" spans="1:10" ht="18" customHeight="1">
      <c r="A29" s="12"/>
      <c r="B29" s="69"/>
      <c r="C29" s="122"/>
      <c r="D29" s="125"/>
      <c r="E29" s="21"/>
      <c r="F29" s="12"/>
      <c r="G29" s="58">
        <v>22</v>
      </c>
      <c r="H29" s="61" t="s">
        <v>41</v>
      </c>
      <c r="I29" s="112">
        <f>Rekapitulácia!B9</f>
        <v>784408.51</v>
      </c>
      <c r="J29" s="108">
        <f>ROUND(((ROUND(I29,2)*20)/100),2)*1</f>
        <v>156881.70000000001</v>
      </c>
    </row>
    <row r="30" spans="1:10" ht="18" customHeight="1">
      <c r="A30" s="12"/>
      <c r="B30" s="22"/>
      <c r="C30" s="114"/>
      <c r="D30" s="116"/>
      <c r="E30" s="21"/>
      <c r="F30" s="12"/>
      <c r="G30" s="52">
        <v>23</v>
      </c>
      <c r="H30" s="62" t="s">
        <v>42</v>
      </c>
      <c r="I30" s="77">
        <f>Rekapitulácia!B10</f>
        <v>0</v>
      </c>
      <c r="J30" s="109">
        <f>ROUND(((ROUND(I30,2)*0)/100),2)</f>
        <v>0</v>
      </c>
    </row>
    <row r="31" spans="1:10" ht="18" customHeight="1">
      <c r="A31" s="12"/>
      <c r="B31" s="23"/>
      <c r="C31" s="126"/>
      <c r="D31" s="127"/>
      <c r="E31" s="21"/>
      <c r="F31" s="12"/>
      <c r="G31" s="52">
        <v>24</v>
      </c>
      <c r="H31" s="62" t="s">
        <v>43</v>
      </c>
      <c r="I31" s="26"/>
      <c r="J31" s="188">
        <f>SUM(J28:J30)</f>
        <v>941290.21</v>
      </c>
    </row>
    <row r="32" spans="1:10" ht="18" customHeight="1" thickBot="1">
      <c r="A32" s="12"/>
      <c r="B32" s="40"/>
      <c r="C32" s="1"/>
      <c r="D32" s="113"/>
      <c r="E32" s="70"/>
      <c r="F32" s="71"/>
      <c r="G32" s="184" t="s">
        <v>44</v>
      </c>
      <c r="H32" s="185"/>
      <c r="I32" s="186"/>
      <c r="J32" s="187"/>
    </row>
    <row r="33" spans="1:10" ht="18" customHeight="1" thickTop="1">
      <c r="A33" s="12"/>
      <c r="B33" s="96"/>
      <c r="C33" s="97"/>
      <c r="D33" s="128" t="s">
        <v>59</v>
      </c>
      <c r="E33" s="73"/>
      <c r="F33" s="73"/>
      <c r="G33" s="15"/>
      <c r="H33" s="128" t="s">
        <v>60</v>
      </c>
      <c r="I33" s="28"/>
      <c r="J33" s="31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6" thickTop="1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/>
  </sheetViews>
  <sheetFormatPr baseColWidth="10" defaultColWidth="0" defaultRowHeight="15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640625" customWidth="1"/>
    <col min="28" max="16384" width="9.1640625" hidden="1"/>
  </cols>
  <sheetData>
    <row r="1" spans="1:23" ht="28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199" t="s">
        <v>1</v>
      </c>
      <c r="C2" s="200"/>
      <c r="D2" s="200"/>
      <c r="E2" s="200"/>
      <c r="F2" s="200"/>
      <c r="G2" s="200"/>
      <c r="H2" s="200"/>
      <c r="I2" s="200"/>
      <c r="J2" s="201"/>
    </row>
    <row r="3" spans="1:23" ht="18" customHeight="1">
      <c r="A3" s="12"/>
      <c r="B3" s="33" t="s">
        <v>15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" customHeight="1" thickTop="1">
      <c r="A6" s="12"/>
      <c r="B6" s="193" t="s">
        <v>21</v>
      </c>
      <c r="C6" s="194"/>
      <c r="D6" s="194"/>
      <c r="E6" s="194"/>
      <c r="F6" s="194"/>
      <c r="G6" s="194"/>
      <c r="H6" s="194"/>
      <c r="I6" s="194"/>
      <c r="J6" s="195"/>
    </row>
    <row r="7" spans="1:23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" customHeight="1">
      <c r="A8" s="12"/>
      <c r="B8" s="196" t="s">
        <v>22</v>
      </c>
      <c r="C8" s="197"/>
      <c r="D8" s="197"/>
      <c r="E8" s="197"/>
      <c r="F8" s="197"/>
      <c r="G8" s="197"/>
      <c r="H8" s="197"/>
      <c r="I8" s="197"/>
      <c r="J8" s="198"/>
    </row>
    <row r="9" spans="1:23" ht="18" customHeight="1">
      <c r="A9" s="12"/>
      <c r="B9" s="37" t="s">
        <v>26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" customHeight="1">
      <c r="A10" s="12"/>
      <c r="B10" s="196" t="s">
        <v>23</v>
      </c>
      <c r="C10" s="197"/>
      <c r="D10" s="197"/>
      <c r="E10" s="197"/>
      <c r="F10" s="197"/>
      <c r="G10" s="197"/>
      <c r="H10" s="197"/>
      <c r="I10" s="197"/>
      <c r="J10" s="198"/>
    </row>
    <row r="11" spans="1:23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23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>
      <c r="A14" s="12"/>
      <c r="B14" s="51" t="s">
        <v>28</v>
      </c>
      <c r="C14" s="79" t="s">
        <v>6</v>
      </c>
      <c r="D14" s="80" t="s">
        <v>56</v>
      </c>
      <c r="E14" s="81" t="s">
        <v>57</v>
      </c>
      <c r="F14" s="79" t="s">
        <v>58</v>
      </c>
      <c r="G14" s="51" t="s">
        <v>35</v>
      </c>
      <c r="H14" s="44"/>
      <c r="I14" s="46"/>
      <c r="J14" s="47"/>
    </row>
    <row r="15" spans="1:23" ht="18" customHeight="1">
      <c r="A15" s="12"/>
      <c r="B15" s="86">
        <v>1</v>
      </c>
      <c r="C15" s="87" t="s">
        <v>29</v>
      </c>
      <c r="D15" s="88">
        <f>'Rekap 6244'!B16</f>
        <v>572829.46</v>
      </c>
      <c r="E15" s="89">
        <f>'Rekap 6244'!C16</f>
        <v>0</v>
      </c>
      <c r="F15" s="87">
        <f>'Rekap 6244'!D16</f>
        <v>572829.46</v>
      </c>
      <c r="G15" s="52">
        <v>7</v>
      </c>
      <c r="H15" s="54"/>
      <c r="I15" s="27"/>
      <c r="J15" s="56">
        <v>0</v>
      </c>
    </row>
    <row r="16" spans="1:23" ht="18" customHeight="1">
      <c r="A16" s="12"/>
      <c r="B16" s="84">
        <v>2</v>
      </c>
      <c r="C16" s="85" t="s">
        <v>30</v>
      </c>
      <c r="D16" s="90">
        <f>'Rekap 6244'!B20</f>
        <v>104969.38</v>
      </c>
      <c r="E16" s="91">
        <f>'Rekap 6244'!C20</f>
        <v>106609.67</v>
      </c>
      <c r="F16" s="100">
        <f>'Rekap 6244'!D20</f>
        <v>211579.05</v>
      </c>
      <c r="G16" s="103"/>
      <c r="H16" s="114"/>
      <c r="I16" s="116"/>
      <c r="J16" s="109"/>
    </row>
    <row r="17" spans="1:26" ht="18" customHeight="1">
      <c r="A17" s="12"/>
      <c r="B17" s="58">
        <v>3</v>
      </c>
      <c r="C17" s="61" t="s">
        <v>31</v>
      </c>
      <c r="D17" s="82"/>
      <c r="E17" s="83"/>
      <c r="F17" s="75"/>
      <c r="G17" s="52">
        <v>8</v>
      </c>
      <c r="H17" s="62" t="s">
        <v>36</v>
      </c>
      <c r="I17" s="116"/>
      <c r="J17" s="109">
        <f>'SO 6244'!Z61</f>
        <v>0</v>
      </c>
    </row>
    <row r="18" spans="1:26" ht="18" customHeight="1">
      <c r="A18" s="12"/>
      <c r="B18" s="52">
        <v>4</v>
      </c>
      <c r="C18" s="62" t="s">
        <v>32</v>
      </c>
      <c r="D18" s="66"/>
      <c r="E18" s="65"/>
      <c r="F18" s="68"/>
      <c r="G18" s="52">
        <v>9</v>
      </c>
      <c r="H18" s="62" t="s">
        <v>37</v>
      </c>
      <c r="I18" s="116"/>
      <c r="J18" s="109">
        <f>'SO 6244'!Y61</f>
        <v>0</v>
      </c>
    </row>
    <row r="19" spans="1:26" ht="18" customHeight="1">
      <c r="A19" s="12"/>
      <c r="B19" s="52">
        <v>5</v>
      </c>
      <c r="C19" s="62" t="s">
        <v>33</v>
      </c>
      <c r="D19" s="66"/>
      <c r="E19" s="65"/>
      <c r="F19" s="68"/>
      <c r="G19" s="103"/>
      <c r="H19" s="114"/>
      <c r="I19" s="116"/>
      <c r="J19" s="115"/>
    </row>
    <row r="20" spans="1:26" ht="18" customHeight="1" thickBot="1">
      <c r="A20" s="12"/>
      <c r="B20" s="52">
        <v>6</v>
      </c>
      <c r="C20" s="63" t="s">
        <v>34</v>
      </c>
      <c r="D20" s="67"/>
      <c r="E20" s="95"/>
      <c r="F20" s="101">
        <f>SUM(F15:F19)</f>
        <v>784408.51</v>
      </c>
      <c r="G20" s="52">
        <v>10</v>
      </c>
      <c r="H20" s="62" t="s">
        <v>34</v>
      </c>
      <c r="I20" s="118"/>
      <c r="J20" s="94">
        <f>SUM(J15:J19)</f>
        <v>0</v>
      </c>
    </row>
    <row r="21" spans="1:26" ht="18" customHeight="1" thickTop="1">
      <c r="A21" s="12"/>
      <c r="B21" s="57" t="s">
        <v>45</v>
      </c>
      <c r="C21" s="60" t="s">
        <v>46</v>
      </c>
      <c r="D21" s="64"/>
      <c r="E21" s="18"/>
      <c r="F21" s="93"/>
      <c r="G21" s="57" t="s">
        <v>52</v>
      </c>
      <c r="H21" s="53" t="s">
        <v>46</v>
      </c>
      <c r="I21" s="27"/>
      <c r="J21" s="119"/>
    </row>
    <row r="22" spans="1:26" ht="18" customHeight="1">
      <c r="A22" s="12"/>
      <c r="B22" s="58">
        <v>11</v>
      </c>
      <c r="C22" s="54" t="s">
        <v>47</v>
      </c>
      <c r="D22" s="74"/>
      <c r="E22" s="77" t="s">
        <v>50</v>
      </c>
      <c r="F22" s="75">
        <f>((F15*U22*0)+(F16*V22*0)+(F17*W22*0))/100</f>
        <v>0</v>
      </c>
      <c r="G22" s="58">
        <v>16</v>
      </c>
      <c r="H22" s="61" t="s">
        <v>53</v>
      </c>
      <c r="I22" s="117" t="s">
        <v>50</v>
      </c>
      <c r="J22" s="108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48</v>
      </c>
      <c r="D23" s="59"/>
      <c r="E23" s="77" t="s">
        <v>51</v>
      </c>
      <c r="F23" s="68">
        <f>((F15*U23*0)+(F16*V23*0)+(F17*W23*0))/100</f>
        <v>0</v>
      </c>
      <c r="G23" s="52">
        <v>17</v>
      </c>
      <c r="H23" s="62" t="s">
        <v>54</v>
      </c>
      <c r="I23" s="117" t="s">
        <v>50</v>
      </c>
      <c r="J23" s="109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49</v>
      </c>
      <c r="D24" s="59"/>
      <c r="E24" s="77" t="s">
        <v>50</v>
      </c>
      <c r="F24" s="68">
        <f>((F15*U24*0)+(F16*V24*0)+(F17*W24*0))/100</f>
        <v>0</v>
      </c>
      <c r="G24" s="52">
        <v>18</v>
      </c>
      <c r="H24" s="62" t="s">
        <v>55</v>
      </c>
      <c r="I24" s="117" t="s">
        <v>51</v>
      </c>
      <c r="J24" s="109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2"/>
      <c r="B25" s="52">
        <v>14</v>
      </c>
      <c r="C25" s="19"/>
      <c r="D25" s="59"/>
      <c r="E25" s="78"/>
      <c r="F25" s="76"/>
      <c r="G25" s="52">
        <v>19</v>
      </c>
      <c r="H25" s="114"/>
      <c r="I25" s="116"/>
      <c r="J25" s="115"/>
    </row>
    <row r="26" spans="1:26" ht="18" customHeight="1" thickBot="1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34</v>
      </c>
      <c r="I26" s="118"/>
      <c r="J26" s="94">
        <f>SUM(J22:J25)+SUM(F22:F25)</f>
        <v>0</v>
      </c>
    </row>
    <row r="27" spans="1:26" ht="18" customHeight="1" thickTop="1">
      <c r="A27" s="12"/>
      <c r="B27" s="96"/>
      <c r="C27" s="130" t="s">
        <v>61</v>
      </c>
      <c r="D27" s="123"/>
      <c r="E27" s="97"/>
      <c r="F27" s="28"/>
      <c r="G27" s="104" t="s">
        <v>38</v>
      </c>
      <c r="H27" s="99" t="s">
        <v>39</v>
      </c>
      <c r="I27" s="27"/>
      <c r="J27" s="30"/>
    </row>
    <row r="28" spans="1:26" ht="18" customHeight="1">
      <c r="A28" s="12"/>
      <c r="B28" s="25"/>
      <c r="C28" s="121"/>
      <c r="D28" s="124"/>
      <c r="E28" s="21"/>
      <c r="F28" s="12"/>
      <c r="G28" s="84">
        <v>21</v>
      </c>
      <c r="H28" s="85" t="s">
        <v>40</v>
      </c>
      <c r="I28" s="111"/>
      <c r="J28" s="92">
        <f>F20+J20+F26+J26</f>
        <v>784408.51</v>
      </c>
    </row>
    <row r="29" spans="1:26" ht="18" customHeight="1">
      <c r="A29" s="12"/>
      <c r="B29" s="69"/>
      <c r="C29" s="122"/>
      <c r="D29" s="125"/>
      <c r="E29" s="21"/>
      <c r="F29" s="12"/>
      <c r="G29" s="58">
        <v>22</v>
      </c>
      <c r="H29" s="61" t="s">
        <v>41</v>
      </c>
      <c r="I29" s="112">
        <f>J28-SUM('SO 6244'!K9:'SO 6244'!K60)</f>
        <v>784408.51</v>
      </c>
      <c r="J29" s="108">
        <f>ROUND(((ROUND(I29,2)*20)*1/100),2)</f>
        <v>156881.70000000001</v>
      </c>
    </row>
    <row r="30" spans="1:26" ht="18" customHeight="1">
      <c r="A30" s="12"/>
      <c r="B30" s="22"/>
      <c r="C30" s="114"/>
      <c r="D30" s="116"/>
      <c r="E30" s="21"/>
      <c r="F30" s="12"/>
      <c r="G30" s="52">
        <v>23</v>
      </c>
      <c r="H30" s="62" t="s">
        <v>42</v>
      </c>
      <c r="I30" s="77">
        <f>SUM('SO 6244'!K9:'SO 6244'!K60)</f>
        <v>0</v>
      </c>
      <c r="J30" s="109">
        <f>ROUND(((ROUND(I30,2)*0)/100),2)</f>
        <v>0</v>
      </c>
    </row>
    <row r="31" spans="1:26" ht="18" customHeight="1">
      <c r="A31" s="12"/>
      <c r="B31" s="23"/>
      <c r="C31" s="126"/>
      <c r="D31" s="127"/>
      <c r="E31" s="21"/>
      <c r="F31" s="12"/>
      <c r="G31" s="84">
        <v>24</v>
      </c>
      <c r="H31" s="85" t="s">
        <v>43</v>
      </c>
      <c r="I31" s="107"/>
      <c r="J31" s="120">
        <f>SUM(J28:J30)</f>
        <v>941290.21</v>
      </c>
    </row>
    <row r="32" spans="1:26" ht="18" customHeight="1" thickBot="1">
      <c r="A32" s="12"/>
      <c r="B32" s="40"/>
      <c r="C32" s="1"/>
      <c r="D32" s="113"/>
      <c r="E32" s="70"/>
      <c r="F32" s="71"/>
      <c r="G32" s="58" t="s">
        <v>44</v>
      </c>
      <c r="H32" s="1"/>
      <c r="I32" s="113"/>
      <c r="J32" s="110"/>
    </row>
    <row r="33" spans="1:10" ht="18" customHeight="1" thickTop="1">
      <c r="A33" s="12"/>
      <c r="B33" s="96"/>
      <c r="C33" s="97"/>
      <c r="D33" s="128" t="s">
        <v>59</v>
      </c>
      <c r="E33" s="73"/>
      <c r="F33" s="98"/>
      <c r="G33" s="105">
        <v>26</v>
      </c>
      <c r="H33" s="129" t="s">
        <v>60</v>
      </c>
      <c r="I33" s="28"/>
      <c r="J33" s="106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6" thickTop="1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tabSelected="1" workbookViewId="0">
      <selection sqref="A1:F23"/>
    </sheetView>
  </sheetViews>
  <sheetFormatPr baseColWidth="10" defaultColWidth="0" defaultRowHeight="15"/>
  <cols>
    <col min="1" max="1" width="40.6640625" customWidth="1"/>
    <col min="2" max="4" width="12.6640625" customWidth="1"/>
    <col min="5" max="6" width="15.6640625" customWidth="1"/>
    <col min="7" max="7" width="3.6640625" customWidth="1"/>
    <col min="8" max="9" width="9.1640625" hidden="1" customWidth="1"/>
    <col min="10" max="26" width="0" hidden="1" customWidth="1"/>
    <col min="27" max="16384" width="9.1640625" hidden="1"/>
  </cols>
  <sheetData>
    <row r="1" spans="1:26" ht="20" customHeight="1">
      <c r="A1" s="202" t="s">
        <v>21</v>
      </c>
      <c r="B1" s="203"/>
      <c r="C1" s="203"/>
      <c r="D1" s="204"/>
      <c r="E1" s="131" t="s">
        <v>18</v>
      </c>
      <c r="F1" s="11"/>
      <c r="W1">
        <v>30.126000000000001</v>
      </c>
    </row>
    <row r="2" spans="1:26" ht="20" customHeight="1">
      <c r="A2" s="202" t="s">
        <v>22</v>
      </c>
      <c r="B2" s="203"/>
      <c r="C2" s="203"/>
      <c r="D2" s="204"/>
      <c r="E2" s="131" t="s">
        <v>16</v>
      </c>
      <c r="F2" s="11"/>
    </row>
    <row r="3" spans="1:26" ht="20" customHeight="1">
      <c r="A3" s="202" t="s">
        <v>23</v>
      </c>
      <c r="B3" s="203"/>
      <c r="C3" s="203"/>
      <c r="D3" s="204"/>
      <c r="E3" s="131" t="s">
        <v>65</v>
      </c>
      <c r="F3" s="11"/>
    </row>
    <row r="4" spans="1:26">
      <c r="A4" s="5" t="s">
        <v>1</v>
      </c>
      <c r="B4" s="3"/>
      <c r="C4" s="3"/>
      <c r="D4" s="3"/>
      <c r="E4" s="3"/>
      <c r="F4" s="3"/>
    </row>
    <row r="5" spans="1:26">
      <c r="A5" s="5" t="s">
        <v>15</v>
      </c>
      <c r="B5" s="3"/>
      <c r="C5" s="3"/>
      <c r="D5" s="3"/>
      <c r="E5" s="3"/>
      <c r="F5" s="3"/>
    </row>
    <row r="6" spans="1:26">
      <c r="A6" s="3"/>
      <c r="B6" s="3"/>
      <c r="C6" s="3"/>
      <c r="D6" s="3"/>
      <c r="E6" s="3"/>
      <c r="F6" s="3"/>
    </row>
    <row r="7" spans="1:26">
      <c r="A7" s="3"/>
      <c r="B7" s="3"/>
      <c r="C7" s="3"/>
      <c r="D7" s="3"/>
      <c r="E7" s="3"/>
      <c r="F7" s="3"/>
    </row>
    <row r="8" spans="1:26">
      <c r="A8" s="4" t="s">
        <v>66</v>
      </c>
      <c r="B8" s="3"/>
      <c r="C8" s="3"/>
      <c r="D8" s="3"/>
      <c r="E8" s="3"/>
      <c r="F8" s="3"/>
    </row>
    <row r="9" spans="1:26">
      <c r="A9" s="132" t="s">
        <v>62</v>
      </c>
      <c r="B9" s="132" t="s">
        <v>56</v>
      </c>
      <c r="C9" s="132" t="s">
        <v>57</v>
      </c>
      <c r="D9" s="132" t="s">
        <v>34</v>
      </c>
      <c r="E9" s="132" t="s">
        <v>63</v>
      </c>
      <c r="F9" s="132" t="s">
        <v>64</v>
      </c>
    </row>
    <row r="10" spans="1:26">
      <c r="A10" s="138" t="s">
        <v>67</v>
      </c>
      <c r="B10" s="139"/>
      <c r="C10" s="135"/>
      <c r="D10" s="135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>
      <c r="A11" s="61" t="s">
        <v>68</v>
      </c>
      <c r="B11" s="75">
        <f>'SO 6244'!L16</f>
        <v>20271.560000000001</v>
      </c>
      <c r="C11" s="75">
        <f>'SO 6244'!M16</f>
        <v>0</v>
      </c>
      <c r="D11" s="75">
        <f>'SO 6244'!I16</f>
        <v>20271.560000000001</v>
      </c>
      <c r="E11" s="140">
        <f>'SO 6244'!S16</f>
        <v>0</v>
      </c>
      <c r="F11" s="140">
        <f>'SO 6244'!V16</f>
        <v>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>
      <c r="A12" s="61" t="s">
        <v>69</v>
      </c>
      <c r="B12" s="75">
        <f>'SO 6244'!L29</f>
        <v>297974.93</v>
      </c>
      <c r="C12" s="75">
        <f>'SO 6244'!M29</f>
        <v>0</v>
      </c>
      <c r="D12" s="75">
        <f>'SO 6244'!I29</f>
        <v>297974.93</v>
      </c>
      <c r="E12" s="140">
        <f>'SO 6244'!S29</f>
        <v>4206.8500000000004</v>
      </c>
      <c r="F12" s="140">
        <f>'SO 6244'!V29</f>
        <v>0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>
      <c r="A13" s="61" t="s">
        <v>70</v>
      </c>
      <c r="B13" s="75">
        <f>'SO 6244'!L36</f>
        <v>112721.43</v>
      </c>
      <c r="C13" s="75">
        <f>'SO 6244'!M36</f>
        <v>0</v>
      </c>
      <c r="D13" s="75">
        <f>'SO 6244'!I36</f>
        <v>112721.43</v>
      </c>
      <c r="E13" s="140">
        <f>'SO 6244'!S36</f>
        <v>630.92999999999995</v>
      </c>
      <c r="F13" s="140">
        <f>'SO 6244'!V36</f>
        <v>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>
      <c r="A14" s="61" t="s">
        <v>71</v>
      </c>
      <c r="B14" s="75">
        <f>'SO 6244'!L41</f>
        <v>130476.09</v>
      </c>
      <c r="C14" s="75">
        <f>'SO 6244'!M41</f>
        <v>0</v>
      </c>
      <c r="D14" s="75">
        <f>'SO 6244'!I41</f>
        <v>130476.09</v>
      </c>
      <c r="E14" s="140">
        <f>'SO 6244'!S41</f>
        <v>1938.93</v>
      </c>
      <c r="F14" s="140">
        <f>'SO 6244'!V41</f>
        <v>0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>
      <c r="A15" s="61" t="s">
        <v>72</v>
      </c>
      <c r="B15" s="75">
        <f>'SO 6244'!L45</f>
        <v>11385.45</v>
      </c>
      <c r="C15" s="75">
        <f>'SO 6244'!M45</f>
        <v>0</v>
      </c>
      <c r="D15" s="75">
        <f>'SO 6244'!I45</f>
        <v>11385.45</v>
      </c>
      <c r="E15" s="140">
        <f>'SO 6244'!S45</f>
        <v>0</v>
      </c>
      <c r="F15" s="140">
        <f>'SO 6244'!V45</f>
        <v>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>
      <c r="A16" s="2" t="s">
        <v>67</v>
      </c>
      <c r="B16" s="141">
        <f>'SO 6244'!L47</f>
        <v>572829.46</v>
      </c>
      <c r="C16" s="141">
        <f>'SO 6244'!M47</f>
        <v>0</v>
      </c>
      <c r="D16" s="141">
        <f>'SO 6244'!I47</f>
        <v>572829.46</v>
      </c>
      <c r="E16" s="142">
        <f>'SO 6244'!S47</f>
        <v>6776.71</v>
      </c>
      <c r="F16" s="142">
        <f>'SO 6244'!V47</f>
        <v>0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>
      <c r="A17" s="1"/>
      <c r="B17" s="134"/>
      <c r="C17" s="134"/>
      <c r="D17" s="134"/>
      <c r="E17" s="133"/>
      <c r="F17" s="133"/>
    </row>
    <row r="18" spans="1:26">
      <c r="A18" s="2" t="s">
        <v>73</v>
      </c>
      <c r="B18" s="141"/>
      <c r="C18" s="75"/>
      <c r="D18" s="75"/>
      <c r="E18" s="140"/>
      <c r="F18" s="140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>
      <c r="A19" s="61" t="s">
        <v>74</v>
      </c>
      <c r="B19" s="75">
        <f>'SO 6244'!L58</f>
        <v>104969.38</v>
      </c>
      <c r="C19" s="75">
        <f>'SO 6244'!M58</f>
        <v>106609.67</v>
      </c>
      <c r="D19" s="75">
        <f>'SO 6244'!I58</f>
        <v>211579.05</v>
      </c>
      <c r="E19" s="140">
        <f>'SO 6244'!S58</f>
        <v>5.71</v>
      </c>
      <c r="F19" s="140">
        <f>'SO 6244'!V58</f>
        <v>0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>
      <c r="A20" s="2" t="s">
        <v>73</v>
      </c>
      <c r="B20" s="141">
        <f>'SO 6244'!L60</f>
        <v>104969.38</v>
      </c>
      <c r="C20" s="141">
        <f>'SO 6244'!M60</f>
        <v>106609.67</v>
      </c>
      <c r="D20" s="141">
        <f>'SO 6244'!I60</f>
        <v>211579.05</v>
      </c>
      <c r="E20" s="142">
        <f>'SO 6244'!S60</f>
        <v>5.71</v>
      </c>
      <c r="F20" s="142">
        <f>'SO 6244'!V60</f>
        <v>0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>
      <c r="A21" s="1"/>
      <c r="B21" s="134"/>
      <c r="C21" s="134"/>
      <c r="D21" s="134"/>
      <c r="E21" s="133"/>
      <c r="F21" s="133"/>
    </row>
    <row r="22" spans="1:26">
      <c r="A22" s="2" t="s">
        <v>75</v>
      </c>
      <c r="B22" s="141">
        <f>'SO 6244'!L61</f>
        <v>677798.84</v>
      </c>
      <c r="C22" s="141">
        <f>'SO 6244'!M61</f>
        <v>106609.67</v>
      </c>
      <c r="D22" s="141">
        <f>'SO 6244'!I61</f>
        <v>784408.51</v>
      </c>
      <c r="E22" s="142">
        <f>'SO 6244'!S61</f>
        <v>6782.42</v>
      </c>
      <c r="F22" s="142">
        <f>'SO 6244'!V61</f>
        <v>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1:26">
      <c r="A23" s="1"/>
      <c r="B23" s="134"/>
      <c r="C23" s="134"/>
      <c r="D23" s="134"/>
      <c r="E23" s="133"/>
      <c r="F23" s="133"/>
    </row>
    <row r="24" spans="1:26">
      <c r="A24" s="1"/>
      <c r="B24" s="134"/>
      <c r="C24" s="134"/>
      <c r="D24" s="134"/>
      <c r="E24" s="133"/>
      <c r="F24" s="133"/>
    </row>
    <row r="25" spans="1:26">
      <c r="A25" s="1"/>
      <c r="B25" s="134"/>
      <c r="C25" s="134"/>
      <c r="D25" s="134"/>
      <c r="E25" s="133"/>
      <c r="F25" s="133"/>
    </row>
    <row r="26" spans="1:26">
      <c r="A26" s="1"/>
      <c r="B26" s="134"/>
      <c r="C26" s="134"/>
      <c r="D26" s="134"/>
      <c r="E26" s="133"/>
      <c r="F26" s="133"/>
    </row>
    <row r="27" spans="1:26">
      <c r="A27" s="1"/>
      <c r="B27" s="134"/>
      <c r="C27" s="134"/>
      <c r="D27" s="134"/>
      <c r="E27" s="133"/>
      <c r="F27" s="133"/>
    </row>
    <row r="28" spans="1:26">
      <c r="A28" s="1"/>
      <c r="B28" s="134"/>
      <c r="C28" s="134"/>
      <c r="D28" s="134"/>
      <c r="E28" s="133"/>
      <c r="F28" s="133"/>
    </row>
    <row r="29" spans="1:26">
      <c r="A29" s="1"/>
      <c r="B29" s="134"/>
      <c r="C29" s="134"/>
      <c r="D29" s="134"/>
      <c r="E29" s="133"/>
      <c r="F29" s="133"/>
    </row>
    <row r="30" spans="1:26">
      <c r="A30" s="1"/>
      <c r="B30" s="134"/>
      <c r="C30" s="134"/>
      <c r="D30" s="134"/>
      <c r="E30" s="133"/>
      <c r="F30" s="133"/>
    </row>
    <row r="31" spans="1:26">
      <c r="A31" s="1"/>
      <c r="B31" s="134"/>
      <c r="C31" s="134"/>
      <c r="D31" s="134"/>
      <c r="E31" s="133"/>
      <c r="F31" s="133"/>
    </row>
    <row r="32" spans="1:26">
      <c r="A32" s="1"/>
      <c r="B32" s="134"/>
      <c r="C32" s="134"/>
      <c r="D32" s="134"/>
      <c r="E32" s="133"/>
      <c r="F32" s="133"/>
    </row>
    <row r="33" spans="1:6">
      <c r="A33" s="1"/>
      <c r="B33" s="134"/>
      <c r="C33" s="134"/>
      <c r="D33" s="134"/>
      <c r="E33" s="133"/>
      <c r="F33" s="133"/>
    </row>
    <row r="34" spans="1:6">
      <c r="A34" s="1"/>
      <c r="B34" s="134"/>
      <c r="C34" s="134"/>
      <c r="D34" s="134"/>
      <c r="E34" s="133"/>
      <c r="F34" s="133"/>
    </row>
    <row r="35" spans="1:6">
      <c r="A35" s="1"/>
      <c r="B35" s="134"/>
      <c r="C35" s="134"/>
      <c r="D35" s="134"/>
      <c r="E35" s="133"/>
      <c r="F35" s="133"/>
    </row>
    <row r="36" spans="1:6">
      <c r="A36" s="1"/>
      <c r="B36" s="134"/>
      <c r="C36" s="134"/>
      <c r="D36" s="134"/>
      <c r="E36" s="133"/>
      <c r="F36" s="133"/>
    </row>
    <row r="37" spans="1:6">
      <c r="A37" s="1"/>
      <c r="B37" s="134"/>
      <c r="C37" s="134"/>
      <c r="D37" s="134"/>
      <c r="E37" s="133"/>
      <c r="F37" s="133"/>
    </row>
    <row r="38" spans="1:6">
      <c r="A38" s="1"/>
      <c r="B38" s="134"/>
      <c r="C38" s="134"/>
      <c r="D38" s="134"/>
      <c r="E38" s="133"/>
      <c r="F38" s="133"/>
    </row>
    <row r="39" spans="1:6">
      <c r="A39" s="1"/>
      <c r="B39" s="134"/>
      <c r="C39" s="134"/>
      <c r="D39" s="134"/>
      <c r="E39" s="133"/>
      <c r="F39" s="133"/>
    </row>
    <row r="40" spans="1:6">
      <c r="A40" s="1"/>
      <c r="B40" s="134"/>
      <c r="C40" s="134"/>
      <c r="D40" s="134"/>
      <c r="E40" s="133"/>
      <c r="F40" s="133"/>
    </row>
    <row r="41" spans="1:6">
      <c r="A41" s="1"/>
      <c r="B41" s="134"/>
      <c r="C41" s="134"/>
      <c r="D41" s="134"/>
      <c r="E41" s="133"/>
      <c r="F41" s="133"/>
    </row>
    <row r="42" spans="1:6">
      <c r="A42" s="1"/>
      <c r="B42" s="134"/>
      <c r="C42" s="134"/>
      <c r="D42" s="134"/>
      <c r="E42" s="133"/>
      <c r="F42" s="133"/>
    </row>
    <row r="43" spans="1:6">
      <c r="A43" s="1"/>
      <c r="B43" s="134"/>
      <c r="C43" s="134"/>
      <c r="D43" s="134"/>
      <c r="E43" s="133"/>
      <c r="F43" s="133"/>
    </row>
    <row r="44" spans="1:6">
      <c r="A44" s="1"/>
      <c r="B44" s="134"/>
      <c r="C44" s="134"/>
      <c r="D44" s="134"/>
      <c r="E44" s="133"/>
      <c r="F44" s="133"/>
    </row>
    <row r="45" spans="1:6">
      <c r="A45" s="1"/>
      <c r="B45" s="134"/>
      <c r="C45" s="134"/>
      <c r="D45" s="134"/>
      <c r="E45" s="133"/>
      <c r="F45" s="133"/>
    </row>
    <row r="46" spans="1:6">
      <c r="A46" s="1"/>
      <c r="B46" s="134"/>
      <c r="C46" s="134"/>
      <c r="D46" s="134"/>
      <c r="E46" s="133"/>
      <c r="F46" s="133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1"/>
  <sheetViews>
    <sheetView workbookViewId="0">
      <pane xSplit="1" topLeftCell="B1" activePane="topRight" state="frozen"/>
      <selection activeCell="A9" sqref="A9"/>
      <selection pane="topRight" activeCell="A9" sqref="A9:XFD9"/>
    </sheetView>
  </sheetViews>
  <sheetFormatPr baseColWidth="10" defaultColWidth="0" defaultRowHeight="15"/>
  <cols>
    <col min="1" max="1" width="4.6640625" hidden="1" customWidth="1"/>
    <col min="2" max="2" width="7.6640625" customWidth="1"/>
    <col min="3" max="3" width="12.6640625" customWidth="1"/>
    <col min="4" max="4" width="44.6640625" customWidth="1"/>
    <col min="5" max="5" width="5.6640625" customWidth="1"/>
    <col min="6" max="8" width="9.6640625" customWidth="1"/>
    <col min="9" max="9" width="10.6640625" customWidth="1"/>
    <col min="10" max="15" width="0" hidden="1" customWidth="1"/>
    <col min="16" max="16" width="9.6640625" customWidth="1"/>
    <col min="17" max="18" width="0" hidden="1" customWidth="1"/>
    <col min="19" max="19" width="9.5" customWidth="1"/>
    <col min="20" max="20" width="0" hidden="1" customWidth="1"/>
    <col min="21" max="21" width="0.6640625" customWidth="1"/>
    <col min="22" max="22" width="7.6640625" customWidth="1"/>
    <col min="23" max="26" width="0" hidden="1" customWidth="1"/>
    <col min="27" max="27" width="9.1640625" customWidth="1"/>
    <col min="28" max="16384" width="9.1640625" hidden="1"/>
  </cols>
  <sheetData>
    <row r="1" spans="1:26" ht="20" customHeight="1">
      <c r="A1" s="11"/>
      <c r="B1" s="202" t="s">
        <v>21</v>
      </c>
      <c r="C1" s="203"/>
      <c r="D1" s="203"/>
      <c r="E1" s="203"/>
      <c r="F1" s="203"/>
      <c r="G1" s="203"/>
      <c r="H1" s="204"/>
      <c r="I1" s="131" t="s">
        <v>18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" customHeight="1">
      <c r="A2" s="11"/>
      <c r="B2" s="202" t="s">
        <v>22</v>
      </c>
      <c r="C2" s="203"/>
      <c r="D2" s="203"/>
      <c r="E2" s="203"/>
      <c r="F2" s="203"/>
      <c r="G2" s="203"/>
      <c r="H2" s="204"/>
      <c r="I2" s="131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" customHeight="1">
      <c r="A3" s="11"/>
      <c r="B3" s="202" t="s">
        <v>23</v>
      </c>
      <c r="C3" s="203"/>
      <c r="D3" s="203"/>
      <c r="E3" s="203"/>
      <c r="F3" s="203"/>
      <c r="G3" s="203"/>
      <c r="H3" s="204"/>
      <c r="I3" s="131" t="s">
        <v>86</v>
      </c>
      <c r="J3" s="11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>
      <c r="A4" s="3"/>
      <c r="B4" s="5" t="s">
        <v>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46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3"/>
      <c r="B7" s="14" t="s">
        <v>66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6">
      <c r="A8" s="148" t="s">
        <v>76</v>
      </c>
      <c r="B8" s="148" t="s">
        <v>77</v>
      </c>
      <c r="C8" s="148" t="s">
        <v>78</v>
      </c>
      <c r="D8" s="148" t="s">
        <v>79</v>
      </c>
      <c r="E8" s="148" t="s">
        <v>80</v>
      </c>
      <c r="F8" s="148" t="s">
        <v>81</v>
      </c>
      <c r="G8" s="148" t="s">
        <v>56</v>
      </c>
      <c r="H8" s="148" t="s">
        <v>57</v>
      </c>
      <c r="I8" s="148" t="s">
        <v>82</v>
      </c>
      <c r="J8" s="148"/>
      <c r="K8" s="148"/>
      <c r="L8" s="148"/>
      <c r="M8" s="148"/>
      <c r="N8" s="148"/>
      <c r="O8" s="148"/>
      <c r="P8" s="148" t="s">
        <v>83</v>
      </c>
      <c r="Q8" s="144"/>
      <c r="R8" s="144"/>
      <c r="S8" s="148" t="s">
        <v>84</v>
      </c>
      <c r="T8" s="145"/>
      <c r="U8" s="145"/>
      <c r="V8" s="148" t="s">
        <v>85</v>
      </c>
      <c r="W8" s="143"/>
      <c r="X8" s="143"/>
      <c r="Y8" s="143"/>
      <c r="Z8" s="143"/>
    </row>
    <row r="9" spans="1:26">
      <c r="A9" s="87"/>
      <c r="B9" s="87"/>
      <c r="C9" s="149"/>
      <c r="D9" s="138" t="s">
        <v>67</v>
      </c>
      <c r="E9" s="87"/>
      <c r="F9" s="150"/>
      <c r="G9" s="135"/>
      <c r="H9" s="135"/>
      <c r="I9" s="135"/>
      <c r="J9" s="87"/>
      <c r="K9" s="87"/>
      <c r="L9" s="87"/>
      <c r="M9" s="87"/>
      <c r="N9" s="87"/>
      <c r="O9" s="87"/>
      <c r="P9" s="87"/>
      <c r="Q9" s="61"/>
      <c r="R9" s="61"/>
      <c r="S9" s="87"/>
      <c r="T9" s="137"/>
      <c r="U9" s="137"/>
      <c r="V9" s="87"/>
      <c r="W9" s="137"/>
      <c r="X9" s="137"/>
      <c r="Y9" s="137"/>
      <c r="Z9" s="137"/>
    </row>
    <row r="10" spans="1:26">
      <c r="A10" s="61"/>
      <c r="B10" s="61"/>
      <c r="C10" s="152">
        <v>1</v>
      </c>
      <c r="D10" s="152" t="s">
        <v>68</v>
      </c>
      <c r="E10" s="61"/>
      <c r="F10" s="151"/>
      <c r="G10" s="75"/>
      <c r="H10" s="75"/>
      <c r="I10" s="75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137"/>
      <c r="U10" s="137"/>
      <c r="V10" s="61"/>
      <c r="W10" s="137"/>
      <c r="X10" s="137"/>
      <c r="Y10" s="137"/>
      <c r="Z10" s="137"/>
    </row>
    <row r="11" spans="1:26" ht="25" customHeight="1">
      <c r="A11" s="158"/>
      <c r="B11" s="153" t="s">
        <v>88</v>
      </c>
      <c r="C11" s="159" t="s">
        <v>89</v>
      </c>
      <c r="D11" s="153" t="s">
        <v>90</v>
      </c>
      <c r="E11" s="153" t="s">
        <v>91</v>
      </c>
      <c r="F11" s="154">
        <v>1704</v>
      </c>
      <c r="G11" s="155">
        <v>3.31</v>
      </c>
      <c r="H11" s="155">
        <v>0</v>
      </c>
      <c r="I11" s="155">
        <f>ROUND(F11*(G11+H11),2)</f>
        <v>5640.24</v>
      </c>
      <c r="J11" s="153">
        <f>ROUND(F11*(N11),2)</f>
        <v>5640.24</v>
      </c>
      <c r="K11" s="156">
        <f>ROUND(F11*(O11),2)</f>
        <v>0</v>
      </c>
      <c r="L11" s="156">
        <f>ROUND(F11*(G11),2)</f>
        <v>5640.24</v>
      </c>
      <c r="M11" s="156">
        <f>ROUND(F11*(H11),2)</f>
        <v>0</v>
      </c>
      <c r="N11" s="156">
        <v>3.31</v>
      </c>
      <c r="O11" s="156"/>
      <c r="P11" s="160"/>
      <c r="Q11" s="160"/>
      <c r="R11" s="160"/>
      <c r="S11" s="156">
        <f>ROUND(F11*(P11),3)</f>
        <v>0</v>
      </c>
      <c r="T11" s="157"/>
      <c r="U11" s="157"/>
      <c r="V11" s="160"/>
      <c r="Z11">
        <v>0</v>
      </c>
    </row>
    <row r="12" spans="1:26" ht="25" customHeight="1">
      <c r="A12" s="158"/>
      <c r="B12" s="153" t="s">
        <v>88</v>
      </c>
      <c r="C12" s="159" t="s">
        <v>92</v>
      </c>
      <c r="D12" s="153" t="s">
        <v>93</v>
      </c>
      <c r="E12" s="153" t="s">
        <v>91</v>
      </c>
      <c r="F12" s="154">
        <v>1704</v>
      </c>
      <c r="G12" s="155">
        <v>0.9</v>
      </c>
      <c r="H12" s="155">
        <v>0</v>
      </c>
      <c r="I12" s="155">
        <f>ROUND(F12*(G12+H12),2)</f>
        <v>1533.6</v>
      </c>
      <c r="J12" s="153">
        <f>ROUND(F12*(N12),2)</f>
        <v>1533.6</v>
      </c>
      <c r="K12" s="156">
        <f>ROUND(F12*(O12),2)</f>
        <v>0</v>
      </c>
      <c r="L12" s="156">
        <f>ROUND(F12*(G12),2)</f>
        <v>1533.6</v>
      </c>
      <c r="M12" s="156">
        <f>ROUND(F12*(H12),2)</f>
        <v>0</v>
      </c>
      <c r="N12" s="156">
        <v>0.9</v>
      </c>
      <c r="O12" s="156"/>
      <c r="P12" s="160"/>
      <c r="Q12" s="160"/>
      <c r="R12" s="160"/>
      <c r="S12" s="156">
        <f>ROUND(F12*(P12),3)</f>
        <v>0</v>
      </c>
      <c r="T12" s="157"/>
      <c r="U12" s="157"/>
      <c r="V12" s="160"/>
      <c r="Z12">
        <v>0</v>
      </c>
    </row>
    <row r="13" spans="1:26" ht="25" customHeight="1">
      <c r="A13" s="158"/>
      <c r="B13" s="153" t="s">
        <v>88</v>
      </c>
      <c r="C13" s="159" t="s">
        <v>94</v>
      </c>
      <c r="D13" s="153" t="s">
        <v>95</v>
      </c>
      <c r="E13" s="153" t="s">
        <v>91</v>
      </c>
      <c r="F13" s="154">
        <v>205.952</v>
      </c>
      <c r="G13" s="155">
        <v>9.6</v>
      </c>
      <c r="H13" s="155">
        <v>0</v>
      </c>
      <c r="I13" s="155">
        <f>ROUND(F13*(G13+H13),2)</f>
        <v>1977.14</v>
      </c>
      <c r="J13" s="153">
        <f>ROUND(F13*(N13),2)</f>
        <v>1977.14</v>
      </c>
      <c r="K13" s="156">
        <f>ROUND(F13*(O13),2)</f>
        <v>0</v>
      </c>
      <c r="L13" s="156">
        <f>ROUND(F13*(G13),2)</f>
        <v>1977.14</v>
      </c>
      <c r="M13" s="156">
        <f>ROUND(F13*(H13),2)</f>
        <v>0</v>
      </c>
      <c r="N13" s="156">
        <v>9.6</v>
      </c>
      <c r="O13" s="156"/>
      <c r="P13" s="160"/>
      <c r="Q13" s="160"/>
      <c r="R13" s="160"/>
      <c r="S13" s="156">
        <f>ROUND(F13*(P13),3)</f>
        <v>0</v>
      </c>
      <c r="T13" s="157"/>
      <c r="U13" s="157"/>
      <c r="V13" s="160"/>
      <c r="Z13">
        <v>0</v>
      </c>
    </row>
    <row r="14" spans="1:26" ht="25" customHeight="1">
      <c r="A14" s="158"/>
      <c r="B14" s="153" t="s">
        <v>88</v>
      </c>
      <c r="C14" s="159" t="s">
        <v>96</v>
      </c>
      <c r="D14" s="153" t="s">
        <v>97</v>
      </c>
      <c r="E14" s="153" t="s">
        <v>91</v>
      </c>
      <c r="F14" s="154">
        <v>205.952</v>
      </c>
      <c r="G14" s="155">
        <v>0.95</v>
      </c>
      <c r="H14" s="155">
        <v>0</v>
      </c>
      <c r="I14" s="155">
        <f>ROUND(F14*(G14+H14),2)</f>
        <v>195.65</v>
      </c>
      <c r="J14" s="153">
        <f>ROUND(F14*(N14),2)</f>
        <v>195.65</v>
      </c>
      <c r="K14" s="156">
        <f>ROUND(F14*(O14),2)</f>
        <v>0</v>
      </c>
      <c r="L14" s="156">
        <f>ROUND(F14*(G14),2)</f>
        <v>195.65</v>
      </c>
      <c r="M14" s="156">
        <f>ROUND(F14*(H14),2)</f>
        <v>0</v>
      </c>
      <c r="N14" s="156">
        <v>0.95</v>
      </c>
      <c r="O14" s="156"/>
      <c r="P14" s="160"/>
      <c r="Q14" s="160"/>
      <c r="R14" s="160"/>
      <c r="S14" s="156">
        <f>ROUND(F14*(P14),3)</f>
        <v>0</v>
      </c>
      <c r="T14" s="157"/>
      <c r="U14" s="157"/>
      <c r="V14" s="160"/>
      <c r="Z14">
        <v>0</v>
      </c>
    </row>
    <row r="15" spans="1:26" ht="25" customHeight="1">
      <c r="A15" s="158"/>
      <c r="B15" s="153" t="s">
        <v>88</v>
      </c>
      <c r="C15" s="159" t="s">
        <v>98</v>
      </c>
      <c r="D15" s="153" t="s">
        <v>99</v>
      </c>
      <c r="E15" s="153" t="s">
        <v>91</v>
      </c>
      <c r="F15" s="154">
        <v>2482.9380000000001</v>
      </c>
      <c r="G15" s="155">
        <v>4.4000000000000004</v>
      </c>
      <c r="H15" s="155">
        <v>0</v>
      </c>
      <c r="I15" s="155">
        <f>ROUND(F15*(G15+H15),2)</f>
        <v>10924.93</v>
      </c>
      <c r="J15" s="153">
        <f>ROUND(F15*(N15),2)</f>
        <v>10924.93</v>
      </c>
      <c r="K15" s="156">
        <f>ROUND(F15*(O15),2)</f>
        <v>0</v>
      </c>
      <c r="L15" s="156">
        <f>ROUND(F15*(G15),2)</f>
        <v>10924.93</v>
      </c>
      <c r="M15" s="156">
        <f>ROUND(F15*(H15),2)</f>
        <v>0</v>
      </c>
      <c r="N15" s="156">
        <v>4.4000000000000004</v>
      </c>
      <c r="O15" s="156"/>
      <c r="P15" s="160"/>
      <c r="Q15" s="160"/>
      <c r="R15" s="160"/>
      <c r="S15" s="156">
        <f>ROUND(F15*(P15),3)</f>
        <v>0</v>
      </c>
      <c r="T15" s="157"/>
      <c r="U15" s="157"/>
      <c r="V15" s="160"/>
      <c r="Z15">
        <v>0</v>
      </c>
    </row>
    <row r="16" spans="1:26">
      <c r="A16" s="61"/>
      <c r="B16" s="61"/>
      <c r="C16" s="152">
        <v>1</v>
      </c>
      <c r="D16" s="152" t="s">
        <v>68</v>
      </c>
      <c r="E16" s="61"/>
      <c r="F16" s="151"/>
      <c r="G16" s="141">
        <f>ROUND((SUM(L10:L15))/1,2)</f>
        <v>20271.560000000001</v>
      </c>
      <c r="H16" s="141">
        <f>ROUND((SUM(M10:M15))/1,2)</f>
        <v>0</v>
      </c>
      <c r="I16" s="141">
        <f>ROUND((SUM(I10:I15))/1,2)</f>
        <v>20271.560000000001</v>
      </c>
      <c r="J16" s="61"/>
      <c r="K16" s="61"/>
      <c r="L16" s="61">
        <f>ROUND((SUM(L10:L15))/1,2)</f>
        <v>20271.560000000001</v>
      </c>
      <c r="M16" s="61">
        <f>ROUND((SUM(M10:M15))/1,2)</f>
        <v>0</v>
      </c>
      <c r="N16" s="61"/>
      <c r="O16" s="61"/>
      <c r="P16" s="161"/>
      <c r="Q16" s="61"/>
      <c r="R16" s="61"/>
      <c r="S16" s="161">
        <f>ROUND((SUM(S10:S15))/1,2)</f>
        <v>0</v>
      </c>
      <c r="T16" s="137"/>
      <c r="U16" s="137"/>
      <c r="V16" s="2">
        <f>ROUND((SUM(V10:V15))/1,2)</f>
        <v>0</v>
      </c>
      <c r="W16" s="137"/>
      <c r="X16" s="137"/>
      <c r="Y16" s="137"/>
      <c r="Z16" s="137"/>
    </row>
    <row r="17" spans="1:26">
      <c r="A17" s="1"/>
      <c r="B17" s="1"/>
      <c r="C17" s="1"/>
      <c r="D17" s="1"/>
      <c r="E17" s="1"/>
      <c r="F17" s="147"/>
      <c r="G17" s="134"/>
      <c r="H17" s="134"/>
      <c r="I17" s="134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>
      <c r="A18" s="61"/>
      <c r="B18" s="61"/>
      <c r="C18" s="152">
        <v>2</v>
      </c>
      <c r="D18" s="152" t="s">
        <v>69</v>
      </c>
      <c r="E18" s="61"/>
      <c r="F18" s="151"/>
      <c r="G18" s="75"/>
      <c r="H18" s="75"/>
      <c r="I18" s="75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137"/>
      <c r="U18" s="137"/>
      <c r="V18" s="61"/>
      <c r="W18" s="137"/>
      <c r="X18" s="137"/>
      <c r="Y18" s="137"/>
      <c r="Z18" s="137"/>
    </row>
    <row r="19" spans="1:26" ht="25" customHeight="1">
      <c r="A19" s="158"/>
      <c r="B19" s="153" t="s">
        <v>100</v>
      </c>
      <c r="C19" s="159" t="s">
        <v>101</v>
      </c>
      <c r="D19" s="153" t="s">
        <v>102</v>
      </c>
      <c r="E19" s="153" t="s">
        <v>103</v>
      </c>
      <c r="F19" s="154">
        <v>5628.7790000000005</v>
      </c>
      <c r="G19" s="155">
        <v>1.54</v>
      </c>
      <c r="H19" s="155">
        <v>0</v>
      </c>
      <c r="I19" s="155">
        <f t="shared" ref="I19:I28" si="0">ROUND(F19*(G19+H19),2)</f>
        <v>8668.32</v>
      </c>
      <c r="J19" s="153">
        <f t="shared" ref="J19:J28" si="1">ROUND(F19*(N19),2)</f>
        <v>8668.32</v>
      </c>
      <c r="K19" s="156">
        <f t="shared" ref="K19:K28" si="2">ROUND(F19*(O19),2)</f>
        <v>0</v>
      </c>
      <c r="L19" s="156">
        <f t="shared" ref="L19:L28" si="3">ROUND(F19*(G19),2)</f>
        <v>8668.32</v>
      </c>
      <c r="M19" s="156">
        <f t="shared" ref="M19:M28" si="4">ROUND(F19*(H19),2)</f>
        <v>0</v>
      </c>
      <c r="N19" s="156">
        <v>1.54</v>
      </c>
      <c r="O19" s="156"/>
      <c r="P19" s="160"/>
      <c r="Q19" s="160"/>
      <c r="R19" s="160"/>
      <c r="S19" s="156">
        <f t="shared" ref="S19:S28" si="5">ROUND(F19*(P19),3)</f>
        <v>0</v>
      </c>
      <c r="T19" s="157"/>
      <c r="U19" s="157"/>
      <c r="V19" s="160"/>
      <c r="Z19">
        <v>0</v>
      </c>
    </row>
    <row r="20" spans="1:26" ht="25" customHeight="1">
      <c r="A20" s="158"/>
      <c r="B20" s="153" t="s">
        <v>104</v>
      </c>
      <c r="C20" s="159" t="s">
        <v>105</v>
      </c>
      <c r="D20" s="153" t="s">
        <v>106</v>
      </c>
      <c r="E20" s="153" t="s">
        <v>91</v>
      </c>
      <c r="F20" s="154">
        <v>844.31700000000001</v>
      </c>
      <c r="G20" s="155">
        <v>32.15</v>
      </c>
      <c r="H20" s="155">
        <v>0</v>
      </c>
      <c r="I20" s="155">
        <f t="shared" si="0"/>
        <v>27144.79</v>
      </c>
      <c r="J20" s="153">
        <f t="shared" si="1"/>
        <v>27144.79</v>
      </c>
      <c r="K20" s="156">
        <f t="shared" si="2"/>
        <v>0</v>
      </c>
      <c r="L20" s="156">
        <f t="shared" si="3"/>
        <v>27144.79</v>
      </c>
      <c r="M20" s="156">
        <f t="shared" si="4"/>
        <v>0</v>
      </c>
      <c r="N20" s="156">
        <v>32.15</v>
      </c>
      <c r="O20" s="156"/>
      <c r="P20" s="160">
        <v>2.0699999999999998</v>
      </c>
      <c r="Q20" s="160"/>
      <c r="R20" s="160">
        <v>2.0699999999999998</v>
      </c>
      <c r="S20" s="156">
        <f t="shared" si="5"/>
        <v>1747.7360000000001</v>
      </c>
      <c r="T20" s="157"/>
      <c r="U20" s="157"/>
      <c r="V20" s="160"/>
      <c r="Z20">
        <v>0</v>
      </c>
    </row>
    <row r="21" spans="1:26" ht="25" customHeight="1">
      <c r="A21" s="158"/>
      <c r="B21" s="153" t="s">
        <v>104</v>
      </c>
      <c r="C21" s="159" t="s">
        <v>107</v>
      </c>
      <c r="D21" s="153" t="s">
        <v>108</v>
      </c>
      <c r="E21" s="153" t="s">
        <v>91</v>
      </c>
      <c r="F21" s="154">
        <v>844.31700000000001</v>
      </c>
      <c r="G21" s="155">
        <v>100.57</v>
      </c>
      <c r="H21" s="155">
        <v>0</v>
      </c>
      <c r="I21" s="155">
        <f t="shared" si="0"/>
        <v>84912.960000000006</v>
      </c>
      <c r="J21" s="153">
        <f t="shared" si="1"/>
        <v>84912.960000000006</v>
      </c>
      <c r="K21" s="156">
        <f t="shared" si="2"/>
        <v>0</v>
      </c>
      <c r="L21" s="156">
        <f t="shared" si="3"/>
        <v>84912.960000000006</v>
      </c>
      <c r="M21" s="156">
        <f t="shared" si="4"/>
        <v>0</v>
      </c>
      <c r="N21" s="156">
        <v>100.57</v>
      </c>
      <c r="O21" s="156"/>
      <c r="P21" s="160">
        <v>2.2121499999999998</v>
      </c>
      <c r="Q21" s="160"/>
      <c r="R21" s="160">
        <v>2.2121499999999998</v>
      </c>
      <c r="S21" s="156">
        <f t="shared" si="5"/>
        <v>1867.7560000000001</v>
      </c>
      <c r="T21" s="157"/>
      <c r="U21" s="157"/>
      <c r="V21" s="160"/>
      <c r="Z21">
        <v>0</v>
      </c>
    </row>
    <row r="22" spans="1:26" ht="25" customHeight="1">
      <c r="A22" s="158"/>
      <c r="B22" s="153" t="s">
        <v>104</v>
      </c>
      <c r="C22" s="159" t="s">
        <v>109</v>
      </c>
      <c r="D22" s="153" t="s">
        <v>110</v>
      </c>
      <c r="E22" s="153" t="s">
        <v>103</v>
      </c>
      <c r="F22" s="154">
        <v>34.854999999999997</v>
      </c>
      <c r="G22" s="155">
        <v>14.26</v>
      </c>
      <c r="H22" s="155">
        <v>0</v>
      </c>
      <c r="I22" s="155">
        <f t="shared" si="0"/>
        <v>497.03</v>
      </c>
      <c r="J22" s="153">
        <f t="shared" si="1"/>
        <v>497.03</v>
      </c>
      <c r="K22" s="156">
        <f t="shared" si="2"/>
        <v>0</v>
      </c>
      <c r="L22" s="156">
        <f t="shared" si="3"/>
        <v>497.03</v>
      </c>
      <c r="M22" s="156">
        <f t="shared" si="4"/>
        <v>0</v>
      </c>
      <c r="N22" s="156">
        <v>14.26</v>
      </c>
      <c r="O22" s="156"/>
      <c r="P22" s="160">
        <v>4.0699999999999998E-3</v>
      </c>
      <c r="Q22" s="160"/>
      <c r="R22" s="160">
        <v>4.0699999999999998E-3</v>
      </c>
      <c r="S22" s="156">
        <f t="shared" si="5"/>
        <v>0.14199999999999999</v>
      </c>
      <c r="T22" s="157"/>
      <c r="U22" s="157"/>
      <c r="V22" s="160"/>
      <c r="Z22">
        <v>0</v>
      </c>
    </row>
    <row r="23" spans="1:26" ht="25" customHeight="1">
      <c r="A23" s="158"/>
      <c r="B23" s="153" t="s">
        <v>104</v>
      </c>
      <c r="C23" s="159" t="s">
        <v>111</v>
      </c>
      <c r="D23" s="153" t="s">
        <v>112</v>
      </c>
      <c r="E23" s="153" t="s">
        <v>103</v>
      </c>
      <c r="F23" s="154">
        <v>34.854999999999997</v>
      </c>
      <c r="G23" s="155">
        <v>4.6899999999999995</v>
      </c>
      <c r="H23" s="155">
        <v>0</v>
      </c>
      <c r="I23" s="155">
        <f t="shared" si="0"/>
        <v>163.47</v>
      </c>
      <c r="J23" s="153">
        <f t="shared" si="1"/>
        <v>163.47</v>
      </c>
      <c r="K23" s="156">
        <f t="shared" si="2"/>
        <v>0</v>
      </c>
      <c r="L23" s="156">
        <f t="shared" si="3"/>
        <v>163.47</v>
      </c>
      <c r="M23" s="156">
        <f t="shared" si="4"/>
        <v>0</v>
      </c>
      <c r="N23" s="156">
        <v>4.6899999999999995</v>
      </c>
      <c r="O23" s="156"/>
      <c r="P23" s="160"/>
      <c r="Q23" s="160"/>
      <c r="R23" s="160"/>
      <c r="S23" s="156">
        <f t="shared" si="5"/>
        <v>0</v>
      </c>
      <c r="T23" s="157"/>
      <c r="U23" s="157"/>
      <c r="V23" s="160"/>
      <c r="Z23">
        <v>0</v>
      </c>
    </row>
    <row r="24" spans="1:26" ht="25" customHeight="1">
      <c r="A24" s="158"/>
      <c r="B24" s="153" t="s">
        <v>104</v>
      </c>
      <c r="C24" s="159" t="s">
        <v>113</v>
      </c>
      <c r="D24" s="153" t="s">
        <v>114</v>
      </c>
      <c r="E24" s="153" t="s">
        <v>103</v>
      </c>
      <c r="F24" s="154">
        <v>5628.7790000000005</v>
      </c>
      <c r="G24" s="155">
        <v>20.03</v>
      </c>
      <c r="H24" s="155">
        <v>0</v>
      </c>
      <c r="I24" s="155">
        <f t="shared" si="0"/>
        <v>112744.44</v>
      </c>
      <c r="J24" s="153">
        <f t="shared" si="1"/>
        <v>112744.44</v>
      </c>
      <c r="K24" s="156">
        <f t="shared" si="2"/>
        <v>0</v>
      </c>
      <c r="L24" s="156">
        <f t="shared" si="3"/>
        <v>112744.44</v>
      </c>
      <c r="M24" s="156">
        <f t="shared" si="4"/>
        <v>0</v>
      </c>
      <c r="N24" s="156">
        <v>20.03</v>
      </c>
      <c r="O24" s="156"/>
      <c r="P24" s="160">
        <v>8.7799999999999996E-3</v>
      </c>
      <c r="Q24" s="160"/>
      <c r="R24" s="160">
        <v>8.7799999999999996E-3</v>
      </c>
      <c r="S24" s="156">
        <f t="shared" si="5"/>
        <v>49.420999999999999</v>
      </c>
      <c r="T24" s="157"/>
      <c r="U24" s="157"/>
      <c r="V24" s="160"/>
      <c r="Z24">
        <v>0</v>
      </c>
    </row>
    <row r="25" spans="1:26" ht="25" customHeight="1">
      <c r="A25" s="158"/>
      <c r="B25" s="153" t="s">
        <v>104</v>
      </c>
      <c r="C25" s="159" t="s">
        <v>115</v>
      </c>
      <c r="D25" s="153" t="s">
        <v>116</v>
      </c>
      <c r="E25" s="153" t="s">
        <v>91</v>
      </c>
      <c r="F25" s="154">
        <v>225.26</v>
      </c>
      <c r="G25" s="155">
        <v>103.03</v>
      </c>
      <c r="H25" s="155">
        <v>0</v>
      </c>
      <c r="I25" s="155">
        <f t="shared" si="0"/>
        <v>23208.54</v>
      </c>
      <c r="J25" s="153">
        <f t="shared" si="1"/>
        <v>23208.54</v>
      </c>
      <c r="K25" s="156">
        <f t="shared" si="2"/>
        <v>0</v>
      </c>
      <c r="L25" s="156">
        <f t="shared" si="3"/>
        <v>23208.54</v>
      </c>
      <c r="M25" s="156">
        <f t="shared" si="4"/>
        <v>0</v>
      </c>
      <c r="N25" s="156">
        <v>103.03</v>
      </c>
      <c r="O25" s="156"/>
      <c r="P25" s="160">
        <v>2.3223400000000001</v>
      </c>
      <c r="Q25" s="160"/>
      <c r="R25" s="160">
        <v>2.3223400000000001</v>
      </c>
      <c r="S25" s="156">
        <f t="shared" si="5"/>
        <v>523.13</v>
      </c>
      <c r="T25" s="157"/>
      <c r="U25" s="157"/>
      <c r="V25" s="160"/>
      <c r="Z25">
        <v>0</v>
      </c>
    </row>
    <row r="26" spans="1:26" ht="25" customHeight="1">
      <c r="A26" s="158"/>
      <c r="B26" s="153" t="s">
        <v>104</v>
      </c>
      <c r="C26" s="159" t="s">
        <v>117</v>
      </c>
      <c r="D26" s="153" t="s">
        <v>118</v>
      </c>
      <c r="E26" s="153" t="s">
        <v>103</v>
      </c>
      <c r="F26" s="154">
        <v>5.6</v>
      </c>
      <c r="G26" s="155">
        <v>14.42</v>
      </c>
      <c r="H26" s="155">
        <v>0</v>
      </c>
      <c r="I26" s="155">
        <f t="shared" si="0"/>
        <v>80.75</v>
      </c>
      <c r="J26" s="153">
        <f t="shared" si="1"/>
        <v>80.75</v>
      </c>
      <c r="K26" s="156">
        <f t="shared" si="2"/>
        <v>0</v>
      </c>
      <c r="L26" s="156">
        <f t="shared" si="3"/>
        <v>80.75</v>
      </c>
      <c r="M26" s="156">
        <f t="shared" si="4"/>
        <v>0</v>
      </c>
      <c r="N26" s="156">
        <v>14.42</v>
      </c>
      <c r="O26" s="156"/>
      <c r="P26" s="160">
        <v>4.0699999999999998E-3</v>
      </c>
      <c r="Q26" s="160"/>
      <c r="R26" s="160">
        <v>4.0699999999999998E-3</v>
      </c>
      <c r="S26" s="156">
        <f t="shared" si="5"/>
        <v>2.3E-2</v>
      </c>
      <c r="T26" s="157"/>
      <c r="U26" s="157"/>
      <c r="V26" s="160"/>
      <c r="Z26">
        <v>0</v>
      </c>
    </row>
    <row r="27" spans="1:26" ht="25" customHeight="1">
      <c r="A27" s="158"/>
      <c r="B27" s="153" t="s">
        <v>104</v>
      </c>
      <c r="C27" s="159" t="s">
        <v>119</v>
      </c>
      <c r="D27" s="153" t="s">
        <v>120</v>
      </c>
      <c r="E27" s="153" t="s">
        <v>103</v>
      </c>
      <c r="F27" s="154">
        <v>5.6</v>
      </c>
      <c r="G27" s="155">
        <v>4.76</v>
      </c>
      <c r="H27" s="155">
        <v>0</v>
      </c>
      <c r="I27" s="155">
        <f t="shared" si="0"/>
        <v>26.66</v>
      </c>
      <c r="J27" s="153">
        <f t="shared" si="1"/>
        <v>26.66</v>
      </c>
      <c r="K27" s="156">
        <f t="shared" si="2"/>
        <v>0</v>
      </c>
      <c r="L27" s="156">
        <f t="shared" si="3"/>
        <v>26.66</v>
      </c>
      <c r="M27" s="156">
        <f t="shared" si="4"/>
        <v>0</v>
      </c>
      <c r="N27" s="156">
        <v>4.76</v>
      </c>
      <c r="O27" s="156"/>
      <c r="P27" s="160"/>
      <c r="Q27" s="160"/>
      <c r="R27" s="160"/>
      <c r="S27" s="156">
        <f t="shared" si="5"/>
        <v>0</v>
      </c>
      <c r="T27" s="157"/>
      <c r="U27" s="157"/>
      <c r="V27" s="160"/>
      <c r="Z27">
        <v>0</v>
      </c>
    </row>
    <row r="28" spans="1:26" ht="25" customHeight="1">
      <c r="A28" s="158"/>
      <c r="B28" s="153" t="s">
        <v>104</v>
      </c>
      <c r="C28" s="159" t="s">
        <v>121</v>
      </c>
      <c r="D28" s="153" t="s">
        <v>122</v>
      </c>
      <c r="E28" s="153" t="s">
        <v>123</v>
      </c>
      <c r="F28" s="154">
        <v>18.021000000000001</v>
      </c>
      <c r="G28" s="155">
        <v>2248.9299999999998</v>
      </c>
      <c r="H28" s="155">
        <v>0</v>
      </c>
      <c r="I28" s="155">
        <f t="shared" si="0"/>
        <v>40527.97</v>
      </c>
      <c r="J28" s="153">
        <f t="shared" si="1"/>
        <v>40527.97</v>
      </c>
      <c r="K28" s="156">
        <f t="shared" si="2"/>
        <v>0</v>
      </c>
      <c r="L28" s="156">
        <f t="shared" si="3"/>
        <v>40527.97</v>
      </c>
      <c r="M28" s="156">
        <f t="shared" si="4"/>
        <v>0</v>
      </c>
      <c r="N28" s="156">
        <v>2248.9299999999998</v>
      </c>
      <c r="O28" s="156"/>
      <c r="P28" s="160">
        <v>1.0345299999999999</v>
      </c>
      <c r="Q28" s="160"/>
      <c r="R28" s="160">
        <v>1.0345299999999999</v>
      </c>
      <c r="S28" s="156">
        <f t="shared" si="5"/>
        <v>18.643000000000001</v>
      </c>
      <c r="T28" s="157"/>
      <c r="U28" s="157"/>
      <c r="V28" s="160"/>
      <c r="Z28">
        <v>0</v>
      </c>
    </row>
    <row r="29" spans="1:26">
      <c r="A29" s="61"/>
      <c r="B29" s="61"/>
      <c r="C29" s="152">
        <v>2</v>
      </c>
      <c r="D29" s="152" t="s">
        <v>69</v>
      </c>
      <c r="E29" s="61"/>
      <c r="F29" s="151"/>
      <c r="G29" s="141">
        <f>ROUND((SUM(L18:L28))/1,2)</f>
        <v>297974.93</v>
      </c>
      <c r="H29" s="141">
        <f>ROUND((SUM(M18:M28))/1,2)</f>
        <v>0</v>
      </c>
      <c r="I29" s="141">
        <f>ROUND((SUM(I18:I28))/1,2)</f>
        <v>297974.93</v>
      </c>
      <c r="J29" s="61"/>
      <c r="K29" s="61"/>
      <c r="L29" s="61">
        <f>ROUND((SUM(L18:L28))/1,2)</f>
        <v>297974.93</v>
      </c>
      <c r="M29" s="61">
        <f>ROUND((SUM(M18:M28))/1,2)</f>
        <v>0</v>
      </c>
      <c r="N29" s="61"/>
      <c r="O29" s="61"/>
      <c r="P29" s="161"/>
      <c r="Q29" s="61"/>
      <c r="R29" s="61"/>
      <c r="S29" s="161">
        <f>ROUND((SUM(S18:S28))/1,2)</f>
        <v>4206.8500000000004</v>
      </c>
      <c r="T29" s="137"/>
      <c r="U29" s="137"/>
      <c r="V29" s="2">
        <f>ROUND((SUM(V18:V28))/1,2)</f>
        <v>0</v>
      </c>
      <c r="W29" s="137"/>
      <c r="X29" s="137"/>
      <c r="Y29" s="137"/>
      <c r="Z29" s="137"/>
    </row>
    <row r="30" spans="1:26">
      <c r="A30" s="1"/>
      <c r="B30" s="1"/>
      <c r="C30" s="1"/>
      <c r="D30" s="1"/>
      <c r="E30" s="1"/>
      <c r="F30" s="147"/>
      <c r="G30" s="134"/>
      <c r="H30" s="134"/>
      <c r="I30" s="134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>
      <c r="A31" s="61"/>
      <c r="B31" s="61"/>
      <c r="C31" s="152">
        <v>3</v>
      </c>
      <c r="D31" s="152" t="s">
        <v>70</v>
      </c>
      <c r="E31" s="61"/>
      <c r="F31" s="151"/>
      <c r="G31" s="75"/>
      <c r="H31" s="75"/>
      <c r="I31" s="75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137"/>
      <c r="U31" s="137"/>
      <c r="V31" s="61"/>
      <c r="W31" s="137"/>
      <c r="X31" s="137"/>
      <c r="Y31" s="137"/>
      <c r="Z31" s="137"/>
    </row>
    <row r="32" spans="1:26" ht="25" customHeight="1">
      <c r="A32" s="158"/>
      <c r="B32" s="153" t="s">
        <v>104</v>
      </c>
      <c r="C32" s="159" t="s">
        <v>124</v>
      </c>
      <c r="D32" s="153" t="s">
        <v>125</v>
      </c>
      <c r="E32" s="153" t="s">
        <v>91</v>
      </c>
      <c r="F32" s="154">
        <v>273.52999999999997</v>
      </c>
      <c r="G32" s="155">
        <v>103.51</v>
      </c>
      <c r="H32" s="155">
        <v>0</v>
      </c>
      <c r="I32" s="155">
        <f>ROUND(F32*(G32+H32),2)</f>
        <v>28313.09</v>
      </c>
      <c r="J32" s="153">
        <f>ROUND(F32*(N32),2)</f>
        <v>28313.09</v>
      </c>
      <c r="K32" s="156">
        <f>ROUND(F32*(O32),2)</f>
        <v>0</v>
      </c>
      <c r="L32" s="156">
        <f>ROUND(F32*(G32),2)</f>
        <v>28313.09</v>
      </c>
      <c r="M32" s="156">
        <f>ROUND(F32*(H32),2)</f>
        <v>0</v>
      </c>
      <c r="N32" s="156">
        <v>103.51</v>
      </c>
      <c r="O32" s="156"/>
      <c r="P32" s="160">
        <v>2.2121499999999998</v>
      </c>
      <c r="Q32" s="160"/>
      <c r="R32" s="160">
        <v>2.2121499999999998</v>
      </c>
      <c r="S32" s="156">
        <f>ROUND(F32*(P32),3)</f>
        <v>605.08900000000006</v>
      </c>
      <c r="T32" s="157"/>
      <c r="U32" s="157"/>
      <c r="V32" s="160"/>
      <c r="Z32">
        <v>0</v>
      </c>
    </row>
    <row r="33" spans="1:26" ht="25" customHeight="1">
      <c r="A33" s="158"/>
      <c r="B33" s="153" t="s">
        <v>104</v>
      </c>
      <c r="C33" s="159" t="s">
        <v>126</v>
      </c>
      <c r="D33" s="153" t="s">
        <v>127</v>
      </c>
      <c r="E33" s="153" t="s">
        <v>103</v>
      </c>
      <c r="F33" s="154">
        <v>1287.2</v>
      </c>
      <c r="G33" s="155">
        <v>19.899999999999999</v>
      </c>
      <c r="H33" s="155">
        <v>0</v>
      </c>
      <c r="I33" s="155">
        <f>ROUND(F33*(G33+H33),2)</f>
        <v>25615.279999999999</v>
      </c>
      <c r="J33" s="153">
        <f>ROUND(F33*(N33),2)</f>
        <v>25615.279999999999</v>
      </c>
      <c r="K33" s="156">
        <f>ROUND(F33*(O33),2)</f>
        <v>0</v>
      </c>
      <c r="L33" s="156">
        <f>ROUND(F33*(G33),2)</f>
        <v>25615.279999999999</v>
      </c>
      <c r="M33" s="156">
        <f>ROUND(F33*(H33),2)</f>
        <v>0</v>
      </c>
      <c r="N33" s="156">
        <v>19.899999999999999</v>
      </c>
      <c r="O33" s="156"/>
      <c r="P33" s="160">
        <v>2.16E-3</v>
      </c>
      <c r="Q33" s="160"/>
      <c r="R33" s="160">
        <v>2.16E-3</v>
      </c>
      <c r="S33" s="156">
        <f>ROUND(F33*(P33),3)</f>
        <v>2.78</v>
      </c>
      <c r="T33" s="157"/>
      <c r="U33" s="157"/>
      <c r="V33" s="160"/>
      <c r="Z33">
        <v>0</v>
      </c>
    </row>
    <row r="34" spans="1:26" ht="25" customHeight="1">
      <c r="A34" s="158"/>
      <c r="B34" s="153" t="s">
        <v>104</v>
      </c>
      <c r="C34" s="159" t="s">
        <v>128</v>
      </c>
      <c r="D34" s="153" t="s">
        <v>129</v>
      </c>
      <c r="E34" s="153" t="s">
        <v>103</v>
      </c>
      <c r="F34" s="154">
        <v>1287.2</v>
      </c>
      <c r="G34" s="155">
        <v>5.45</v>
      </c>
      <c r="H34" s="155">
        <v>0</v>
      </c>
      <c r="I34" s="155">
        <f>ROUND(F34*(G34+H34),2)</f>
        <v>7015.24</v>
      </c>
      <c r="J34" s="153">
        <f>ROUND(F34*(N34),2)</f>
        <v>7015.24</v>
      </c>
      <c r="K34" s="156">
        <f>ROUND(F34*(O34),2)</f>
        <v>0</v>
      </c>
      <c r="L34" s="156">
        <f>ROUND(F34*(G34),2)</f>
        <v>7015.24</v>
      </c>
      <c r="M34" s="156">
        <f>ROUND(F34*(H34),2)</f>
        <v>0</v>
      </c>
      <c r="N34" s="156">
        <v>5.45</v>
      </c>
      <c r="O34" s="156"/>
      <c r="P34" s="160"/>
      <c r="Q34" s="160"/>
      <c r="R34" s="160"/>
      <c r="S34" s="156">
        <f>ROUND(F34*(P34),3)</f>
        <v>0</v>
      </c>
      <c r="T34" s="157"/>
      <c r="U34" s="157"/>
      <c r="V34" s="160"/>
      <c r="Z34">
        <v>0</v>
      </c>
    </row>
    <row r="35" spans="1:26" ht="25" customHeight="1">
      <c r="A35" s="158"/>
      <c r="B35" s="153" t="s">
        <v>104</v>
      </c>
      <c r="C35" s="159" t="s">
        <v>130</v>
      </c>
      <c r="D35" s="153" t="s">
        <v>131</v>
      </c>
      <c r="E35" s="153" t="s">
        <v>123</v>
      </c>
      <c r="F35" s="154">
        <v>22.702999999999999</v>
      </c>
      <c r="G35" s="155">
        <v>2280.66</v>
      </c>
      <c r="H35" s="155">
        <v>0</v>
      </c>
      <c r="I35" s="155">
        <f>ROUND(F35*(G35+H35),2)</f>
        <v>51777.82</v>
      </c>
      <c r="J35" s="153">
        <f>ROUND(F35*(N35),2)</f>
        <v>51777.82</v>
      </c>
      <c r="K35" s="156">
        <f>ROUND(F35*(O35),2)</f>
        <v>0</v>
      </c>
      <c r="L35" s="156">
        <f>ROUND(F35*(G35),2)</f>
        <v>51777.82</v>
      </c>
      <c r="M35" s="156">
        <f>ROUND(F35*(H35),2)</f>
        <v>0</v>
      </c>
      <c r="N35" s="156">
        <v>2280.66</v>
      </c>
      <c r="O35" s="156"/>
      <c r="P35" s="160">
        <v>1.0156099999999999</v>
      </c>
      <c r="Q35" s="160"/>
      <c r="R35" s="160">
        <v>1.0156099999999999</v>
      </c>
      <c r="S35" s="156">
        <f>ROUND(F35*(P35),3)</f>
        <v>23.056999999999999</v>
      </c>
      <c r="T35" s="157"/>
      <c r="U35" s="157"/>
      <c r="V35" s="160"/>
      <c r="Z35">
        <v>0</v>
      </c>
    </row>
    <row r="36" spans="1:26">
      <c r="A36" s="61"/>
      <c r="B36" s="61"/>
      <c r="C36" s="152">
        <v>3</v>
      </c>
      <c r="D36" s="152" t="s">
        <v>70</v>
      </c>
      <c r="E36" s="61"/>
      <c r="F36" s="151"/>
      <c r="G36" s="141">
        <f>ROUND((SUM(L31:L35))/1,2)</f>
        <v>112721.43</v>
      </c>
      <c r="H36" s="141">
        <f>ROUND((SUM(M31:M35))/1,2)</f>
        <v>0</v>
      </c>
      <c r="I36" s="141">
        <f>ROUND((SUM(I31:I35))/1,2)</f>
        <v>112721.43</v>
      </c>
      <c r="J36" s="61"/>
      <c r="K36" s="61"/>
      <c r="L36" s="61">
        <f>ROUND((SUM(L31:L35))/1,2)</f>
        <v>112721.43</v>
      </c>
      <c r="M36" s="61">
        <f>ROUND((SUM(M31:M35))/1,2)</f>
        <v>0</v>
      </c>
      <c r="N36" s="61"/>
      <c r="O36" s="61"/>
      <c r="P36" s="161"/>
      <c r="Q36" s="61"/>
      <c r="R36" s="61"/>
      <c r="S36" s="161">
        <f>ROUND((SUM(S31:S35))/1,2)</f>
        <v>630.92999999999995</v>
      </c>
      <c r="T36" s="137"/>
      <c r="U36" s="137"/>
      <c r="V36" s="2">
        <f>ROUND((SUM(V31:V35))/1,2)</f>
        <v>0</v>
      </c>
      <c r="W36" s="137"/>
      <c r="X36" s="137"/>
      <c r="Y36" s="137"/>
      <c r="Z36" s="137"/>
    </row>
    <row r="37" spans="1:26">
      <c r="A37" s="1"/>
      <c r="B37" s="1"/>
      <c r="C37" s="1"/>
      <c r="D37" s="1"/>
      <c r="E37" s="1"/>
      <c r="F37" s="147"/>
      <c r="G37" s="134"/>
      <c r="H37" s="134"/>
      <c r="I37" s="134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>
      <c r="A38" s="61"/>
      <c r="B38" s="61"/>
      <c r="C38" s="152">
        <v>6</v>
      </c>
      <c r="D38" s="152" t="s">
        <v>71</v>
      </c>
      <c r="E38" s="61"/>
      <c r="F38" s="151"/>
      <c r="G38" s="75"/>
      <c r="H38" s="75"/>
      <c r="I38" s="75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37"/>
      <c r="U38" s="137"/>
      <c r="V38" s="61"/>
      <c r="W38" s="137"/>
      <c r="X38" s="137"/>
      <c r="Y38" s="137"/>
      <c r="Z38" s="137"/>
    </row>
    <row r="39" spans="1:26" ht="25" customHeight="1">
      <c r="A39" s="158"/>
      <c r="B39" s="153" t="s">
        <v>104</v>
      </c>
      <c r="C39" s="159" t="s">
        <v>132</v>
      </c>
      <c r="D39" s="153" t="s">
        <v>133</v>
      </c>
      <c r="E39" s="153" t="s">
        <v>91</v>
      </c>
      <c r="F39" s="154">
        <v>861.91099999999994</v>
      </c>
      <c r="G39" s="155">
        <v>139.59</v>
      </c>
      <c r="H39" s="155">
        <v>0</v>
      </c>
      <c r="I39" s="155">
        <f>ROUND(F39*(G39+H39),2)</f>
        <v>120314.16</v>
      </c>
      <c r="J39" s="153">
        <f>ROUND(F39*(N39),2)</f>
        <v>120314.16</v>
      </c>
      <c r="K39" s="156">
        <f>ROUND(F39*(O39),2)</f>
        <v>0</v>
      </c>
      <c r="L39" s="156">
        <f>ROUND(F39*(G39),2)</f>
        <v>120314.16</v>
      </c>
      <c r="M39" s="156">
        <f>ROUND(F39*(H39),2)</f>
        <v>0</v>
      </c>
      <c r="N39" s="156">
        <v>139.59</v>
      </c>
      <c r="O39" s="156"/>
      <c r="P39" s="160">
        <v>2.2395700000000001</v>
      </c>
      <c r="Q39" s="160"/>
      <c r="R39" s="160">
        <v>2.2395700000000001</v>
      </c>
      <c r="S39" s="156">
        <f>ROUND(F39*(P39),3)</f>
        <v>1930.31</v>
      </c>
      <c r="T39" s="157"/>
      <c r="U39" s="157"/>
      <c r="V39" s="160"/>
      <c r="Z39">
        <v>0</v>
      </c>
    </row>
    <row r="40" spans="1:26" ht="35" customHeight="1">
      <c r="A40" s="158"/>
      <c r="B40" s="153" t="s">
        <v>104</v>
      </c>
      <c r="C40" s="159" t="s">
        <v>134</v>
      </c>
      <c r="D40" s="153" t="s">
        <v>135</v>
      </c>
      <c r="E40" s="153" t="s">
        <v>91</v>
      </c>
      <c r="F40" s="154">
        <v>861.91099999999994</v>
      </c>
      <c r="G40" s="155">
        <v>11.79</v>
      </c>
      <c r="H40" s="155">
        <v>0</v>
      </c>
      <c r="I40" s="155">
        <f>ROUND(F40*(G40+H40),2)</f>
        <v>10161.93</v>
      </c>
      <c r="J40" s="153">
        <f>ROUND(F40*(N40),2)</f>
        <v>10161.93</v>
      </c>
      <c r="K40" s="156">
        <f>ROUND(F40*(O40),2)</f>
        <v>0</v>
      </c>
      <c r="L40" s="156">
        <f>ROUND(F40*(G40),2)</f>
        <v>10161.93</v>
      </c>
      <c r="M40" s="156">
        <f>ROUND(F40*(H40),2)</f>
        <v>0</v>
      </c>
      <c r="N40" s="156">
        <v>11.79</v>
      </c>
      <c r="O40" s="156"/>
      <c r="P40" s="160">
        <v>0.01</v>
      </c>
      <c r="Q40" s="160"/>
      <c r="R40" s="160">
        <v>0.01</v>
      </c>
      <c r="S40" s="156">
        <f>ROUND(F40*(P40),3)</f>
        <v>8.6189999999999998</v>
      </c>
      <c r="T40" s="157"/>
      <c r="U40" s="157"/>
      <c r="V40" s="160"/>
      <c r="Z40">
        <v>0</v>
      </c>
    </row>
    <row r="41" spans="1:26">
      <c r="A41" s="61"/>
      <c r="B41" s="61"/>
      <c r="C41" s="152">
        <v>6</v>
      </c>
      <c r="D41" s="152" t="s">
        <v>71</v>
      </c>
      <c r="E41" s="61"/>
      <c r="F41" s="151"/>
      <c r="G41" s="141">
        <f>ROUND((SUM(L38:L40))/1,2)</f>
        <v>130476.09</v>
      </c>
      <c r="H41" s="141">
        <f>ROUND((SUM(M38:M40))/1,2)</f>
        <v>0</v>
      </c>
      <c r="I41" s="141">
        <f>ROUND((SUM(I38:I40))/1,2)</f>
        <v>130476.09</v>
      </c>
      <c r="J41" s="61"/>
      <c r="K41" s="61"/>
      <c r="L41" s="61">
        <f>ROUND((SUM(L38:L40))/1,2)</f>
        <v>130476.09</v>
      </c>
      <c r="M41" s="61">
        <f>ROUND((SUM(M38:M40))/1,2)</f>
        <v>0</v>
      </c>
      <c r="N41" s="61"/>
      <c r="O41" s="61"/>
      <c r="P41" s="161"/>
      <c r="Q41" s="61"/>
      <c r="R41" s="61"/>
      <c r="S41" s="161">
        <f>ROUND((SUM(S38:S40))/1,2)</f>
        <v>1938.93</v>
      </c>
      <c r="T41" s="137"/>
      <c r="U41" s="137"/>
      <c r="V41" s="2">
        <f>ROUND((SUM(V38:V40))/1,2)</f>
        <v>0</v>
      </c>
      <c r="W41" s="137"/>
      <c r="X41" s="137"/>
      <c r="Y41" s="137"/>
      <c r="Z41" s="137"/>
    </row>
    <row r="42" spans="1:26">
      <c r="A42" s="1"/>
      <c r="B42" s="1"/>
      <c r="C42" s="1"/>
      <c r="D42" s="1"/>
      <c r="E42" s="1"/>
      <c r="F42" s="147"/>
      <c r="G42" s="134"/>
      <c r="H42" s="134"/>
      <c r="I42" s="134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>
      <c r="A43" s="61"/>
      <c r="B43" s="61"/>
      <c r="C43" s="152">
        <v>99</v>
      </c>
      <c r="D43" s="152" t="s">
        <v>72</v>
      </c>
      <c r="E43" s="61"/>
      <c r="F43" s="151"/>
      <c r="G43" s="75"/>
      <c r="H43" s="75"/>
      <c r="I43" s="75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137"/>
      <c r="U43" s="137"/>
      <c r="V43" s="61"/>
      <c r="W43" s="137"/>
      <c r="X43" s="137"/>
      <c r="Y43" s="137"/>
      <c r="Z43" s="137"/>
    </row>
    <row r="44" spans="1:26" ht="25" customHeight="1">
      <c r="A44" s="158"/>
      <c r="B44" s="153" t="s">
        <v>136</v>
      </c>
      <c r="C44" s="159" t="s">
        <v>137</v>
      </c>
      <c r="D44" s="153" t="s">
        <v>138</v>
      </c>
      <c r="E44" s="153" t="s">
        <v>123</v>
      </c>
      <c r="F44" s="154">
        <v>6777.0540000000001</v>
      </c>
      <c r="G44" s="155">
        <v>1.6800000000000002</v>
      </c>
      <c r="H44" s="155">
        <v>0</v>
      </c>
      <c r="I44" s="155">
        <f>ROUND(F44*(G44+H44),2)</f>
        <v>11385.45</v>
      </c>
      <c r="J44" s="153">
        <f>ROUND(F44*(N44),2)</f>
        <v>11385.45</v>
      </c>
      <c r="K44" s="156">
        <f>ROUND(F44*(O44),2)</f>
        <v>0</v>
      </c>
      <c r="L44" s="156">
        <f>ROUND(F44*(G44),2)</f>
        <v>11385.45</v>
      </c>
      <c r="M44" s="156">
        <f>ROUND(F44*(H44),2)</f>
        <v>0</v>
      </c>
      <c r="N44" s="156">
        <v>1.6800000000000002</v>
      </c>
      <c r="O44" s="156"/>
      <c r="P44" s="160"/>
      <c r="Q44" s="160"/>
      <c r="R44" s="160"/>
      <c r="S44" s="156">
        <f>ROUND(F44*(P44),3)</f>
        <v>0</v>
      </c>
      <c r="T44" s="157"/>
      <c r="U44" s="157"/>
      <c r="V44" s="160"/>
      <c r="Z44">
        <v>0</v>
      </c>
    </row>
    <row r="45" spans="1:26">
      <c r="A45" s="61"/>
      <c r="B45" s="61"/>
      <c r="C45" s="152">
        <v>99</v>
      </c>
      <c r="D45" s="152" t="s">
        <v>72</v>
      </c>
      <c r="E45" s="61"/>
      <c r="F45" s="151"/>
      <c r="G45" s="141">
        <f>ROUND((SUM(L43:L44))/1,2)</f>
        <v>11385.45</v>
      </c>
      <c r="H45" s="141">
        <f>ROUND((SUM(M43:M44))/1,2)</f>
        <v>0</v>
      </c>
      <c r="I45" s="141">
        <f>ROUND((SUM(I43:I44))/1,2)</f>
        <v>11385.45</v>
      </c>
      <c r="J45" s="61"/>
      <c r="K45" s="61"/>
      <c r="L45" s="61">
        <f>ROUND((SUM(L43:L44))/1,2)</f>
        <v>11385.45</v>
      </c>
      <c r="M45" s="61">
        <f>ROUND((SUM(M43:M44))/1,2)</f>
        <v>0</v>
      </c>
      <c r="N45" s="61"/>
      <c r="O45" s="61"/>
      <c r="P45" s="161"/>
      <c r="Q45" s="61"/>
      <c r="R45" s="61"/>
      <c r="S45" s="161">
        <f>ROUND((SUM(S43:S44))/1,2)</f>
        <v>0</v>
      </c>
      <c r="T45" s="137"/>
      <c r="U45" s="137"/>
      <c r="V45" s="2">
        <f>ROUND((SUM(V43:V44))/1,2)</f>
        <v>0</v>
      </c>
      <c r="W45" s="137"/>
      <c r="X45" s="137"/>
      <c r="Y45" s="137"/>
      <c r="Z45" s="137"/>
    </row>
    <row r="46" spans="1:26">
      <c r="A46" s="1"/>
      <c r="B46" s="1"/>
      <c r="C46" s="1"/>
      <c r="D46" s="1"/>
      <c r="E46" s="1"/>
      <c r="F46" s="147"/>
      <c r="G46" s="134"/>
      <c r="H46" s="134"/>
      <c r="I46" s="134"/>
      <c r="J46" s="1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>
      <c r="A47" s="61"/>
      <c r="B47" s="61"/>
      <c r="C47" s="61"/>
      <c r="D47" s="2" t="s">
        <v>67</v>
      </c>
      <c r="E47" s="61"/>
      <c r="F47" s="151"/>
      <c r="G47" s="141">
        <f>ROUND((SUM(L9:L46))/2,2)</f>
        <v>572829.46</v>
      </c>
      <c r="H47" s="141">
        <f>ROUND((SUM(M9:M46))/2,2)</f>
        <v>0</v>
      </c>
      <c r="I47" s="141">
        <f>ROUND((SUM(I9:I46))/2,2)</f>
        <v>572829.46</v>
      </c>
      <c r="J47" s="75"/>
      <c r="K47" s="61"/>
      <c r="L47" s="75">
        <f>ROUND((SUM(L9:L46))/2,2)</f>
        <v>572829.46</v>
      </c>
      <c r="M47" s="75">
        <f>ROUND((SUM(M9:M46))/2,2)</f>
        <v>0</v>
      </c>
      <c r="N47" s="61"/>
      <c r="O47" s="61"/>
      <c r="P47" s="161"/>
      <c r="Q47" s="61"/>
      <c r="R47" s="61"/>
      <c r="S47" s="161">
        <f>ROUND((SUM(S9:S46))/2,2)</f>
        <v>6776.71</v>
      </c>
      <c r="T47" s="137"/>
      <c r="U47" s="137"/>
      <c r="V47" s="2">
        <f>ROUND((SUM(V9:V46))/2,2)</f>
        <v>0</v>
      </c>
    </row>
    <row r="48" spans="1:26">
      <c r="A48" s="1"/>
      <c r="B48" s="1"/>
      <c r="C48" s="1"/>
      <c r="D48" s="1"/>
      <c r="E48" s="1"/>
      <c r="F48" s="147"/>
      <c r="G48" s="134"/>
      <c r="H48" s="134"/>
      <c r="I48" s="134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>
      <c r="A49" s="61"/>
      <c r="B49" s="61"/>
      <c r="C49" s="61"/>
      <c r="D49" s="2" t="s">
        <v>73</v>
      </c>
      <c r="E49" s="61"/>
      <c r="F49" s="151"/>
      <c r="G49" s="75"/>
      <c r="H49" s="75"/>
      <c r="I49" s="75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137"/>
      <c r="U49" s="137"/>
      <c r="V49" s="61"/>
      <c r="W49" s="137"/>
      <c r="X49" s="137"/>
      <c r="Y49" s="137"/>
      <c r="Z49" s="137"/>
    </row>
    <row r="50" spans="1:26">
      <c r="A50" s="61"/>
      <c r="B50" s="61"/>
      <c r="C50" s="152">
        <v>711</v>
      </c>
      <c r="D50" s="152" t="s">
        <v>74</v>
      </c>
      <c r="E50" s="61"/>
      <c r="F50" s="151"/>
      <c r="G50" s="75"/>
      <c r="H50" s="75"/>
      <c r="I50" s="75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137"/>
      <c r="U50" s="137"/>
      <c r="V50" s="61"/>
      <c r="W50" s="137"/>
      <c r="X50" s="137"/>
      <c r="Y50" s="137"/>
      <c r="Z50" s="137"/>
    </row>
    <row r="51" spans="1:26" ht="35" customHeight="1">
      <c r="A51" s="158"/>
      <c r="B51" s="153" t="s">
        <v>139</v>
      </c>
      <c r="C51" s="159" t="s">
        <v>140</v>
      </c>
      <c r="D51" s="153" t="s">
        <v>141</v>
      </c>
      <c r="E51" s="153" t="s">
        <v>103</v>
      </c>
      <c r="F51" s="154">
        <v>5888.7790000000005</v>
      </c>
      <c r="G51" s="155">
        <v>1.73</v>
      </c>
      <c r="H51" s="155">
        <v>0</v>
      </c>
      <c r="I51" s="155">
        <f t="shared" ref="I51:I57" si="6">ROUND(F51*(G51+H51),2)</f>
        <v>10187.59</v>
      </c>
      <c r="J51" s="153">
        <f t="shared" ref="J51:J57" si="7">ROUND(F51*(N51),2)</f>
        <v>10187.59</v>
      </c>
      <c r="K51" s="156">
        <f t="shared" ref="K51:K57" si="8">ROUND(F51*(O51),2)</f>
        <v>0</v>
      </c>
      <c r="L51" s="156">
        <f t="shared" ref="L51:L57" si="9">ROUND(F51*(G51),2)</f>
        <v>10187.59</v>
      </c>
      <c r="M51" s="156">
        <f t="shared" ref="M51:M57" si="10">ROUND(F51*(H51),2)</f>
        <v>0</v>
      </c>
      <c r="N51" s="156">
        <v>1.73</v>
      </c>
      <c r="O51" s="156"/>
      <c r="P51" s="160"/>
      <c r="Q51" s="160"/>
      <c r="R51" s="160"/>
      <c r="S51" s="156">
        <f t="shared" ref="S51:S57" si="11">ROUND(F51*(P51),3)</f>
        <v>0</v>
      </c>
      <c r="T51" s="157"/>
      <c r="U51" s="157"/>
      <c r="V51" s="160"/>
      <c r="Z51">
        <v>0</v>
      </c>
    </row>
    <row r="52" spans="1:26" ht="35" customHeight="1">
      <c r="A52" s="158"/>
      <c r="B52" s="153" t="s">
        <v>139</v>
      </c>
      <c r="C52" s="159" t="s">
        <v>142</v>
      </c>
      <c r="D52" s="153" t="s">
        <v>143</v>
      </c>
      <c r="E52" s="153" t="s">
        <v>103</v>
      </c>
      <c r="F52" s="154">
        <v>5888.7790000000005</v>
      </c>
      <c r="G52" s="155">
        <v>2.09</v>
      </c>
      <c r="H52" s="155">
        <v>0</v>
      </c>
      <c r="I52" s="155">
        <f t="shared" si="6"/>
        <v>12307.55</v>
      </c>
      <c r="J52" s="153">
        <f t="shared" si="7"/>
        <v>12307.55</v>
      </c>
      <c r="K52" s="156">
        <f t="shared" si="8"/>
        <v>0</v>
      </c>
      <c r="L52" s="156">
        <f t="shared" si="9"/>
        <v>12307.55</v>
      </c>
      <c r="M52" s="156">
        <f t="shared" si="10"/>
        <v>0</v>
      </c>
      <c r="N52" s="156">
        <v>2.09</v>
      </c>
      <c r="O52" s="156"/>
      <c r="P52" s="160"/>
      <c r="Q52" s="160"/>
      <c r="R52" s="160"/>
      <c r="S52" s="156">
        <f t="shared" si="11"/>
        <v>0</v>
      </c>
      <c r="T52" s="157"/>
      <c r="U52" s="157"/>
      <c r="V52" s="160"/>
      <c r="Z52">
        <v>0</v>
      </c>
    </row>
    <row r="53" spans="1:26" ht="25" customHeight="1">
      <c r="A53" s="167"/>
      <c r="B53" s="162" t="s">
        <v>144</v>
      </c>
      <c r="C53" s="168" t="s">
        <v>145</v>
      </c>
      <c r="D53" s="162" t="s">
        <v>146</v>
      </c>
      <c r="E53" s="162" t="s">
        <v>103</v>
      </c>
      <c r="F53" s="163">
        <v>13190.865</v>
      </c>
      <c r="G53" s="164">
        <v>0</v>
      </c>
      <c r="H53" s="164">
        <v>1.1299999999999999</v>
      </c>
      <c r="I53" s="164">
        <f t="shared" si="6"/>
        <v>14905.68</v>
      </c>
      <c r="J53" s="162">
        <f t="shared" si="7"/>
        <v>14905.68</v>
      </c>
      <c r="K53" s="165">
        <f t="shared" si="8"/>
        <v>0</v>
      </c>
      <c r="L53" s="165">
        <f t="shared" si="9"/>
        <v>0</v>
      </c>
      <c r="M53" s="165">
        <f t="shared" si="10"/>
        <v>14905.68</v>
      </c>
      <c r="N53" s="165">
        <v>1.1299999999999999</v>
      </c>
      <c r="O53" s="165"/>
      <c r="P53" s="169">
        <v>4.0000000000000002E-4</v>
      </c>
      <c r="Q53" s="169"/>
      <c r="R53" s="169">
        <v>4.0000000000000002E-4</v>
      </c>
      <c r="S53" s="165">
        <f t="shared" si="11"/>
        <v>5.2759999999999998</v>
      </c>
      <c r="T53" s="166"/>
      <c r="U53" s="166"/>
      <c r="V53" s="169"/>
      <c r="Z53">
        <v>0</v>
      </c>
    </row>
    <row r="54" spans="1:26" ht="35" customHeight="1">
      <c r="A54" s="158"/>
      <c r="B54" s="153" t="s">
        <v>139</v>
      </c>
      <c r="C54" s="159" t="s">
        <v>147</v>
      </c>
      <c r="D54" s="153" t="s">
        <v>148</v>
      </c>
      <c r="E54" s="153" t="s">
        <v>103</v>
      </c>
      <c r="F54" s="154">
        <v>11866.458000000001</v>
      </c>
      <c r="G54" s="155">
        <v>6.53</v>
      </c>
      <c r="H54" s="155">
        <v>0</v>
      </c>
      <c r="I54" s="155">
        <f t="shared" si="6"/>
        <v>77487.97</v>
      </c>
      <c r="J54" s="153">
        <f t="shared" si="7"/>
        <v>77487.97</v>
      </c>
      <c r="K54" s="156">
        <f t="shared" si="8"/>
        <v>0</v>
      </c>
      <c r="L54" s="156">
        <f t="shared" si="9"/>
        <v>77487.97</v>
      </c>
      <c r="M54" s="156">
        <f t="shared" si="10"/>
        <v>0</v>
      </c>
      <c r="N54" s="156">
        <v>6.53</v>
      </c>
      <c r="O54" s="156"/>
      <c r="P54" s="160">
        <v>3.0000000000000001E-5</v>
      </c>
      <c r="Q54" s="160"/>
      <c r="R54" s="160">
        <v>3.0000000000000001E-5</v>
      </c>
      <c r="S54" s="156">
        <f t="shared" si="11"/>
        <v>0.35599999999999998</v>
      </c>
      <c r="T54" s="157"/>
      <c r="U54" s="157"/>
      <c r="V54" s="160"/>
      <c r="Z54">
        <v>0</v>
      </c>
    </row>
    <row r="55" spans="1:26" ht="25" customHeight="1">
      <c r="A55" s="167"/>
      <c r="B55" s="162" t="s">
        <v>149</v>
      </c>
      <c r="C55" s="168" t="s">
        <v>150</v>
      </c>
      <c r="D55" s="162" t="s">
        <v>151</v>
      </c>
      <c r="E55" s="162" t="s">
        <v>152</v>
      </c>
      <c r="F55" s="163">
        <v>13290.433000000001</v>
      </c>
      <c r="G55" s="164">
        <v>0</v>
      </c>
      <c r="H55" s="164">
        <v>6.9</v>
      </c>
      <c r="I55" s="164">
        <f t="shared" si="6"/>
        <v>91703.99</v>
      </c>
      <c r="J55" s="162">
        <f t="shared" si="7"/>
        <v>91703.99</v>
      </c>
      <c r="K55" s="165">
        <f t="shared" si="8"/>
        <v>0</v>
      </c>
      <c r="L55" s="165">
        <f t="shared" si="9"/>
        <v>0</v>
      </c>
      <c r="M55" s="165">
        <f t="shared" si="10"/>
        <v>91703.99</v>
      </c>
      <c r="N55" s="165">
        <v>6.9</v>
      </c>
      <c r="O55" s="165"/>
      <c r="P55" s="169"/>
      <c r="Q55" s="169"/>
      <c r="R55" s="169"/>
      <c r="S55" s="165">
        <f t="shared" si="11"/>
        <v>0</v>
      </c>
      <c r="T55" s="166"/>
      <c r="U55" s="166"/>
      <c r="V55" s="169"/>
      <c r="Z55">
        <v>0</v>
      </c>
    </row>
    <row r="56" spans="1:26" ht="35" customHeight="1">
      <c r="A56" s="158"/>
      <c r="B56" s="153" t="s">
        <v>139</v>
      </c>
      <c r="C56" s="159" t="s">
        <v>153</v>
      </c>
      <c r="D56" s="153" t="s">
        <v>154</v>
      </c>
      <c r="E56" s="153" t="s">
        <v>155</v>
      </c>
      <c r="F56" s="154">
        <v>296.334</v>
      </c>
      <c r="G56" s="155">
        <v>12.12</v>
      </c>
      <c r="H56" s="155">
        <v>0</v>
      </c>
      <c r="I56" s="155">
        <f t="shared" si="6"/>
        <v>3591.57</v>
      </c>
      <c r="J56" s="153">
        <f t="shared" si="7"/>
        <v>3591.57</v>
      </c>
      <c r="K56" s="156">
        <f t="shared" si="8"/>
        <v>0</v>
      </c>
      <c r="L56" s="156">
        <f t="shared" si="9"/>
        <v>3591.57</v>
      </c>
      <c r="M56" s="156">
        <f t="shared" si="10"/>
        <v>0</v>
      </c>
      <c r="N56" s="156">
        <v>12.12</v>
      </c>
      <c r="O56" s="156"/>
      <c r="P56" s="160">
        <v>2.5999999999999998E-4</v>
      </c>
      <c r="Q56" s="160"/>
      <c r="R56" s="160">
        <v>2.5999999999999998E-4</v>
      </c>
      <c r="S56" s="156">
        <f t="shared" si="11"/>
        <v>7.6999999999999999E-2</v>
      </c>
      <c r="T56" s="157"/>
      <c r="U56" s="157"/>
      <c r="V56" s="160"/>
      <c r="Z56">
        <v>0</v>
      </c>
    </row>
    <row r="57" spans="1:26" ht="25" customHeight="1">
      <c r="A57" s="158"/>
      <c r="B57" s="153" t="s">
        <v>139</v>
      </c>
      <c r="C57" s="159" t="s">
        <v>156</v>
      </c>
      <c r="D57" s="153" t="s">
        <v>157</v>
      </c>
      <c r="E57" s="153" t="s">
        <v>123</v>
      </c>
      <c r="F57" s="154">
        <v>44.262</v>
      </c>
      <c r="G57" s="155">
        <v>31.51</v>
      </c>
      <c r="H57" s="155">
        <v>0</v>
      </c>
      <c r="I57" s="155">
        <f t="shared" si="6"/>
        <v>1394.7</v>
      </c>
      <c r="J57" s="153">
        <f t="shared" si="7"/>
        <v>1394.7</v>
      </c>
      <c r="K57" s="156">
        <f t="shared" si="8"/>
        <v>0</v>
      </c>
      <c r="L57" s="156">
        <f t="shared" si="9"/>
        <v>1394.7</v>
      </c>
      <c r="M57" s="156">
        <f t="shared" si="10"/>
        <v>0</v>
      </c>
      <c r="N57" s="156">
        <v>31.51</v>
      </c>
      <c r="O57" s="156"/>
      <c r="P57" s="160"/>
      <c r="Q57" s="160"/>
      <c r="R57" s="160"/>
      <c r="S57" s="156">
        <f t="shared" si="11"/>
        <v>0</v>
      </c>
      <c r="T57" s="157"/>
      <c r="U57" s="157"/>
      <c r="V57" s="160"/>
      <c r="Z57">
        <v>0</v>
      </c>
    </row>
    <row r="58" spans="1:26">
      <c r="A58" s="61"/>
      <c r="B58" s="61"/>
      <c r="C58" s="152">
        <v>711</v>
      </c>
      <c r="D58" s="152" t="s">
        <v>74</v>
      </c>
      <c r="E58" s="61"/>
      <c r="F58" s="151"/>
      <c r="G58" s="141">
        <f>ROUND((SUM(L50:L57))/1,2)</f>
        <v>104969.38</v>
      </c>
      <c r="H58" s="141">
        <f>ROUND((SUM(M50:M57))/1,2)</f>
        <v>106609.67</v>
      </c>
      <c r="I58" s="141">
        <f>ROUND((SUM(I50:I57))/1,2)</f>
        <v>211579.05</v>
      </c>
      <c r="J58" s="61"/>
      <c r="K58" s="61"/>
      <c r="L58" s="61">
        <f>ROUND((SUM(L50:L57))/1,2)</f>
        <v>104969.38</v>
      </c>
      <c r="M58" s="61">
        <f>ROUND((SUM(M50:M57))/1,2)</f>
        <v>106609.67</v>
      </c>
      <c r="N58" s="61"/>
      <c r="O58" s="61"/>
      <c r="P58" s="161"/>
      <c r="Q58" s="1"/>
      <c r="R58" s="1"/>
      <c r="S58" s="161">
        <f>ROUND((SUM(S50:S57))/1,2)</f>
        <v>5.71</v>
      </c>
      <c r="T58" s="170"/>
      <c r="U58" s="170"/>
      <c r="V58" s="2">
        <f>ROUND((SUM(V50:V57))/1,2)</f>
        <v>0</v>
      </c>
    </row>
    <row r="59" spans="1:26">
      <c r="A59" s="1"/>
      <c r="B59" s="1"/>
      <c r="C59" s="1"/>
      <c r="D59" s="1"/>
      <c r="E59" s="1"/>
      <c r="F59" s="147"/>
      <c r="G59" s="134"/>
      <c r="H59" s="134"/>
      <c r="I59" s="134"/>
      <c r="J59" s="1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>
      <c r="A60" s="61"/>
      <c r="B60" s="61"/>
      <c r="C60" s="61"/>
      <c r="D60" s="2" t="s">
        <v>73</v>
      </c>
      <c r="E60" s="61"/>
      <c r="F60" s="151"/>
      <c r="G60" s="141">
        <f>ROUND((SUM(L49:L59))/2,2)</f>
        <v>104969.38</v>
      </c>
      <c r="H60" s="141">
        <f>ROUND((SUM(M49:M59))/2,2)</f>
        <v>106609.67</v>
      </c>
      <c r="I60" s="141">
        <f>ROUND((SUM(I49:I59))/2,2)</f>
        <v>211579.05</v>
      </c>
      <c r="J60" s="61"/>
      <c r="K60" s="61"/>
      <c r="L60" s="61">
        <f>ROUND((SUM(L49:L59))/2,2)</f>
        <v>104969.38</v>
      </c>
      <c r="M60" s="61">
        <f>ROUND((SUM(M49:M59))/2,2)</f>
        <v>106609.67</v>
      </c>
      <c r="N60" s="61"/>
      <c r="O60" s="61"/>
      <c r="P60" s="161"/>
      <c r="Q60" s="1"/>
      <c r="R60" s="1"/>
      <c r="S60" s="161">
        <f>ROUND((SUM(S49:S59))/2,2)</f>
        <v>5.71</v>
      </c>
      <c r="V60" s="2">
        <f>ROUND((SUM(V49:V59))/2,2)</f>
        <v>0</v>
      </c>
    </row>
    <row r="61" spans="1:26">
      <c r="A61" s="172"/>
      <c r="B61" s="172"/>
      <c r="C61" s="172"/>
      <c r="D61" s="172" t="s">
        <v>75</v>
      </c>
      <c r="E61" s="172"/>
      <c r="F61" s="173"/>
      <c r="G61" s="174">
        <f>ROUND((SUM(L9:L60))/3,2)</f>
        <v>677798.84</v>
      </c>
      <c r="H61" s="174">
        <f>ROUND((SUM(M9:M60))/3,2)</f>
        <v>106609.67</v>
      </c>
      <c r="I61" s="174">
        <f>ROUND((SUM(I9:I60))/3,2)</f>
        <v>784408.51</v>
      </c>
      <c r="J61" s="172"/>
      <c r="K61" s="174">
        <f>ROUND((SUM(K9:K60))/3,2)</f>
        <v>0</v>
      </c>
      <c r="L61" s="172">
        <f>ROUND((SUM(L9:L60))/3,2)</f>
        <v>677798.84</v>
      </c>
      <c r="M61" s="172">
        <f>ROUND((SUM(M9:M60))/3,2)</f>
        <v>106609.67</v>
      </c>
      <c r="N61" s="172"/>
      <c r="O61" s="172"/>
      <c r="P61" s="173"/>
      <c r="Q61" s="172"/>
      <c r="R61" s="174"/>
      <c r="S61" s="173">
        <f>ROUND((SUM(S9:S60))/3,2)</f>
        <v>6782.42</v>
      </c>
      <c r="T61" s="175"/>
      <c r="U61" s="175"/>
      <c r="V61" s="172">
        <f>ROUND((SUM(V9:V60))/3,2)</f>
        <v>0</v>
      </c>
      <c r="X61" s="171"/>
      <c r="Y61">
        <f>(SUM(Y9:Y60))</f>
        <v>0</v>
      </c>
      <c r="Z61">
        <f>(SUM(Z9:Z60))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Prístavba k silážnemu žľabu / Objekt PRÍSTAVBA K SILÁŽNEMU ŽĽABU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6244</vt:lpstr>
      <vt:lpstr>Rekap 6244</vt:lpstr>
      <vt:lpstr>SO 6244</vt:lpstr>
      <vt:lpstr>'Rekap 6244'!Názvy_tlače</vt:lpstr>
      <vt:lpstr>'SO 6244'!Názvy_tlače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Microsoft Office User</cp:lastModifiedBy>
  <dcterms:created xsi:type="dcterms:W3CDTF">2022-06-21T11:56:23Z</dcterms:created>
  <dcterms:modified xsi:type="dcterms:W3CDTF">2023-05-22T07:45:48Z</dcterms:modified>
</cp:coreProperties>
</file>