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D:\Rasto\Praca\Akcie\ROK_2020\ZIMNY_STADION_LEVICE_PRISTAVBA_SATNI_KANCELARII\RP\ZS_LEVICE_PD-1.etapa_uprava2\VYKAZY_VYMER\"/>
    </mc:Choice>
  </mc:AlternateContent>
  <xr:revisionPtr revIDLastSave="0" documentId="13_ncr:1_{8ED52E0D-FA32-404C-AC29-8D594C40CE2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kapitulácia stavby" sheetId="1" r:id="rId1"/>
    <sheet name="03 - doplnenie, zmena ELE..." sheetId="2" r:id="rId2"/>
  </sheets>
  <definedNames>
    <definedName name="_xlnm._FilterDatabase" localSheetId="1" hidden="1">'03 - doplnenie, zmena ELE...'!$C$117:$K$126</definedName>
    <definedName name="_xlnm.Print_Titles" localSheetId="1">'03 - doplnenie, zmena ELE...'!$117:$117</definedName>
    <definedName name="_xlnm.Print_Titles" localSheetId="0">'Rekapitulácia stavby'!$92:$92</definedName>
    <definedName name="_xlnm.Print_Area" localSheetId="1">'03 - doplnenie, zmena ELE...'!$C$4:$J$76,'03 - doplnenie, zmena ELE...'!$C$82:$J$99,'03 - doplnenie, zmena ELE...'!$C$105:$J$126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F115" i="2"/>
  <c r="F114" i="2"/>
  <c r="F112" i="2"/>
  <c r="E110" i="2"/>
  <c r="F92" i="2"/>
  <c r="J91" i="2"/>
  <c r="F91" i="2"/>
  <c r="F89" i="2"/>
  <c r="E87" i="2"/>
  <c r="J24" i="2"/>
  <c r="E24" i="2"/>
  <c r="J23" i="2"/>
  <c r="J12" i="2"/>
  <c r="E7" i="2"/>
  <c r="E108" i="2" s="1"/>
  <c r="L90" i="1"/>
  <c r="AM90" i="1"/>
  <c r="AM89" i="1"/>
  <c r="L89" i="1"/>
  <c r="AM87" i="1"/>
  <c r="L87" i="1"/>
  <c r="L85" i="1"/>
  <c r="L84" i="1"/>
  <c r="J125" i="2"/>
  <c r="BK121" i="2"/>
  <c r="BK126" i="2"/>
  <c r="J122" i="2"/>
  <c r="AS94" i="1"/>
  <c r="BK124" i="2"/>
  <c r="J123" i="2"/>
  <c r="J124" i="2"/>
  <c r="J121" i="2"/>
  <c r="BK122" i="2"/>
  <c r="J126" i="2"/>
  <c r="BK125" i="2"/>
  <c r="BK123" i="2"/>
  <c r="BK120" i="2" l="1"/>
  <c r="BK119" i="2" s="1"/>
  <c r="BK118" i="2" s="1"/>
  <c r="J118" i="2" s="1"/>
  <c r="J96" i="2" s="1"/>
  <c r="P120" i="2"/>
  <c r="P119" i="2" s="1"/>
  <c r="P118" i="2" s="1"/>
  <c r="AU95" i="1" s="1"/>
  <c r="AU94" i="1" s="1"/>
  <c r="R120" i="2"/>
  <c r="R119" i="2" s="1"/>
  <c r="R118" i="2" s="1"/>
  <c r="T120" i="2"/>
  <c r="T119" i="2" s="1"/>
  <c r="T118" i="2" s="1"/>
  <c r="BF123" i="2"/>
  <c r="BF126" i="2"/>
  <c r="BF121" i="2"/>
  <c r="BF122" i="2"/>
  <c r="E85" i="2"/>
  <c r="J89" i="2"/>
  <c r="J92" i="2"/>
  <c r="BF124" i="2"/>
  <c r="BF125" i="2"/>
  <c r="F37" i="2"/>
  <c r="BD95" i="1" s="1"/>
  <c r="BD94" i="1" s="1"/>
  <c r="W33" i="1" s="1"/>
  <c r="J33" i="2"/>
  <c r="AV95" i="1" s="1"/>
  <c r="F35" i="2"/>
  <c r="BB95" i="1" s="1"/>
  <c r="BB94" i="1" s="1"/>
  <c r="W31" i="1" s="1"/>
  <c r="F33" i="2"/>
  <c r="AZ95" i="1" s="1"/>
  <c r="AZ94" i="1" s="1"/>
  <c r="W29" i="1" s="1"/>
  <c r="F36" i="2"/>
  <c r="BC95" i="1" s="1"/>
  <c r="BC94" i="1" s="1"/>
  <c r="W32" i="1" s="1"/>
  <c r="J119" i="2" l="1"/>
  <c r="J97" i="2" s="1"/>
  <c r="J120" i="2"/>
  <c r="J98" i="2" s="1"/>
  <c r="J30" i="2"/>
  <c r="AG95" i="1" s="1"/>
  <c r="AV94" i="1"/>
  <c r="AK29" i="1" s="1"/>
  <c r="F34" i="2"/>
  <c r="BA95" i="1" s="1"/>
  <c r="BA94" i="1" s="1"/>
  <c r="W30" i="1" s="1"/>
  <c r="AY94" i="1"/>
  <c r="AX94" i="1"/>
  <c r="J34" i="2"/>
  <c r="AW95" i="1" s="1"/>
  <c r="AT95" i="1" s="1"/>
  <c r="AN95" i="1" l="1"/>
  <c r="AG94" i="1"/>
  <c r="AK26" i="1" s="1"/>
  <c r="J39" i="2"/>
  <c r="AW94" i="1"/>
  <c r="AK30" i="1" s="1"/>
  <c r="AK35" i="1" l="1"/>
  <c r="AT94" i="1"/>
  <c r="AN94" i="1" s="1"/>
</calcChain>
</file>

<file path=xl/sharedStrings.xml><?xml version="1.0" encoding="utf-8"?>
<sst xmlns="http://schemas.openxmlformats.org/spreadsheetml/2006/main" count="342" uniqueCount="134">
  <si>
    <t>Export Komplet</t>
  </si>
  <si>
    <t/>
  </si>
  <si>
    <t>2.0</t>
  </si>
  <si>
    <t>False</t>
  </si>
  <si>
    <t>{8539df84-0dbb-4082-865d-3d11a8047589}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</si>
  <si>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</si>
  <si>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</si>
  <si>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</si>
  <si>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</si>
  <si>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</si>
  <si>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</si>
  <si>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ildza082020upr3</t>
  </si>
  <si>
    <t>Stavba:</t>
  </si>
  <si>
    <t>ZIMNÝ ŠTADIÓN LEVICE - prístavba šatní, bufetu a kancelárií</t>
  </si>
  <si>
    <t>JKSO:</t>
  </si>
  <si>
    <t>KS:</t>
  </si>
  <si>
    <t>Miesto:</t>
  </si>
  <si>
    <t>ul. Ľ.Podjavorinskej 21, Levice</t>
  </si>
  <si>
    <t>Dátum:</t>
  </si>
  <si>
    <t>Objednávateľ:</t>
  </si>
  <si>
    <t>IČO:</t>
  </si>
  <si>
    <t>SŠZ Levice</t>
  </si>
  <si>
    <t>IČ DPH:</t>
  </si>
  <si>
    <t>Zhotoviteľ:</t>
  </si>
  <si>
    <t>výberovým konaním</t>
  </si>
  <si>
    <t>Projektant:</t>
  </si>
  <si>
    <t>Ing. Rastislav Ildža, Ing. Ivan Baksa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</si>
  <si>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</si>
  <si>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</si>
  <si>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</si>
  <si>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</si>
  <si>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</si>
  <si>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</si>
  <si>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</si>
  <si>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</si>
  <si>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</si>
  <si>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</si>
  <si>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</si>
  <si>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</si>
  <si>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</si>
  <si>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</si>
  <si>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</si>
  <si>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</si>
  <si>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</si>
  <si>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</si>
  <si>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</si>
  <si>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</si>
  <si>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</si>
  <si>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</si>
  <si>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</si>
  <si>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</si>
  <si>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</si>
  <si>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</si>
  <si>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</si>
  <si>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</si>
  <si>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</si>
  <si>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</si>
  <si>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</si>
  <si>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</si>
  <si>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</si>
  <si>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</si>
  <si>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</si>
  <si>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</si>
  <si>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</si>
  <si>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</si>
  <si>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</si>
  <si>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</si>
  <si>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</si>
  <si>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</si>
  <si>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</si>
  <si>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</si>
  <si>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</si>
  <si>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</si>
  <si>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</si>
  <si>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</si>
  <si>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</si>
  <si>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03</t>
  </si>
  <si>
    <t>doplnenie, zmena ELEKTRO</t>
  </si>
  <si>
    <t>STA</t>
  </si>
  <si>
    <t>1</t>
  </si>
  <si>
    <t>{9a9033ac-2a7f-4b50-a65d-5572246f0433}</t>
  </si>
  <si>
    <t>KRYCÍ LIST ROZPOČTU</t>
  </si>
  <si>
    <t>Objekt:</t>
  </si>
  <si>
    <t>03 - doplnenie, zmena ELEKTRO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</si>
  <si>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</si>
  <si>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</si>
  <si>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</si>
  <si>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</si>
  <si>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</si>
  <si>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</si>
  <si>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</si>
  <si>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</si>
  <si>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</si>
  <si>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</si>
  <si>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</si>
  <si>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</si>
  <si>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</si>
  <si>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</si>
  <si>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</si>
  <si>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</si>
  <si>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</si>
  <si>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</si>
  <si>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</si>
  <si>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</si>
  <si>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</si>
  <si>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</si>
  <si>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</si>
  <si>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</si>
  <si>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</si>
  <si>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974032831.S</t>
  </si>
  <si>
    <t>Vyrezanie rýh frézovaním v murive z tehál hĺbky 25 mm, š. 40 mm -0,00180 t</t>
  </si>
  <si>
    <t>m</t>
  </si>
  <si>
    <t>4</t>
  </si>
  <si>
    <t>2</t>
  </si>
  <si>
    <t>1827664058</t>
  </si>
  <si>
    <t>979081111.S</t>
  </si>
  <si>
    <t>Odvoz sutiny a vybúraných hmôt na skládku do 1 km</t>
  </si>
  <si>
    <t>t</t>
  </si>
  <si>
    <t>-737522967</t>
  </si>
  <si>
    <t>3</t>
  </si>
  <si>
    <t>979081121.S</t>
  </si>
  <si>
    <t>Odvoz sutiny a vybúraných hmôt na skládku za každý ďalší 1 km</t>
  </si>
  <si>
    <t>312382713</t>
  </si>
  <si>
    <t>979082111.S</t>
  </si>
  <si>
    <t>Vnútrostavenisková doprava sutiny a vybúraných hmôt do 10 m</t>
  </si>
  <si>
    <t>1575648710</t>
  </si>
  <si>
    <t>5</t>
  </si>
  <si>
    <t>979087112.S</t>
  </si>
  <si>
    <t>Nakladanie na dopravný prostriedok pre vodorovnú dopravu sutiny</t>
  </si>
  <si>
    <t>-554168702</t>
  </si>
  <si>
    <t>6</t>
  </si>
  <si>
    <t>979089012.S</t>
  </si>
  <si>
    <t>Poplatok za skladovanie - betón, tehly, dlaždice (17 01) ostatné</t>
  </si>
  <si>
    <t>-1672320840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</si>
</sst>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7" t="s">
        <v>5</v>
      </c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88" t="s">
        <v>11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89" t="s">
        <v>13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21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20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24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26</v>
      </c>
      <c r="AK17" s="23" t="s">
        <v>22</v>
      </c>
      <c r="AN17" s="21" t="s">
        <v>1</v>
      </c>
      <c r="AR17" s="17"/>
      <c r="BS17" s="14" t="s">
        <v>27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28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29</v>
      </c>
      <c r="AK20" s="23" t="s">
        <v>22</v>
      </c>
      <c r="AN20" s="21" t="s">
        <v>1</v>
      </c>
      <c r="AR20" s="17"/>
      <c r="BS20" s="14" t="s">
        <v>27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1">
        <f>ROUND(AG94,2)</f>
        <v>0</v>
      </c>
      <c r="AL26" s="192"/>
      <c r="AM26" s="192"/>
      <c r="AN26" s="192"/>
      <c r="AO26" s="19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3" t="s">
        <v>32</v>
      </c>
      <c r="M28" s="193"/>
      <c r="N28" s="193"/>
      <c r="O28" s="193"/>
      <c r="P28" s="193"/>
      <c r="Q28" s="26"/>
      <c r="R28" s="26"/>
      <c r="S28" s="26"/>
      <c r="T28" s="26"/>
      <c r="U28" s="26"/>
      <c r="V28" s="26"/>
      <c r="W28" s="193" t="s">
        <v>33</v>
      </c>
      <c r="X28" s="193"/>
      <c r="Y28" s="193"/>
      <c r="Z28" s="193"/>
      <c r="AA28" s="193"/>
      <c r="AB28" s="193"/>
      <c r="AC28" s="193"/>
      <c r="AD28" s="193"/>
      <c r="AE28" s="193"/>
      <c r="AF28" s="26"/>
      <c r="AG28" s="26"/>
      <c r="AH28" s="26"/>
      <c r="AI28" s="26"/>
      <c r="AJ28" s="26"/>
      <c r="AK28" s="193" t="s">
        <v>34</v>
      </c>
      <c r="AL28" s="193"/>
      <c r="AM28" s="193"/>
      <c r="AN28" s="193"/>
      <c r="AO28" s="193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32" t="s">
        <v>36</v>
      </c>
      <c r="L29" s="180">
        <v>0.2</v>
      </c>
      <c r="M29" s="179"/>
      <c r="N29" s="179"/>
      <c r="O29" s="179"/>
      <c r="P29" s="179"/>
      <c r="Q29" s="33"/>
      <c r="R29" s="33"/>
      <c r="S29" s="33"/>
      <c r="T29" s="33"/>
      <c r="U29" s="33"/>
      <c r="V29" s="33"/>
      <c r="W29" s="178">
        <f>ROUND(AZ94, 2)</f>
        <v>0</v>
      </c>
      <c r="X29" s="179"/>
      <c r="Y29" s="179"/>
      <c r="Z29" s="179"/>
      <c r="AA29" s="179"/>
      <c r="AB29" s="179"/>
      <c r="AC29" s="179"/>
      <c r="AD29" s="179"/>
      <c r="AE29" s="179"/>
      <c r="AF29" s="33"/>
      <c r="AG29" s="33"/>
      <c r="AH29" s="33"/>
      <c r="AI29" s="33"/>
      <c r="AJ29" s="33"/>
      <c r="AK29" s="178">
        <f>ROUND(AV94, 2)</f>
        <v>0</v>
      </c>
      <c r="AL29" s="179"/>
      <c r="AM29" s="179"/>
      <c r="AN29" s="179"/>
      <c r="AO29" s="179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37</v>
      </c>
      <c r="L30" s="187">
        <v>0.2</v>
      </c>
      <c r="M30" s="186"/>
      <c r="N30" s="186"/>
      <c r="O30" s="186"/>
      <c r="P30" s="186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ROUND(AW94, 2)</f>
        <v>0</v>
      </c>
      <c r="AL30" s="186"/>
      <c r="AM30" s="186"/>
      <c r="AN30" s="186"/>
      <c r="AO30" s="186"/>
      <c r="AR30" s="31"/>
    </row>
    <row r="31" spans="1:71" s="3" customFormat="1" ht="14.45" hidden="1" customHeight="1">
      <c r="B31" s="31"/>
      <c r="F31" s="23" t="s">
        <v>38</v>
      </c>
      <c r="L31" s="187">
        <v>0.2</v>
      </c>
      <c r="M31" s="186"/>
      <c r="N31" s="186"/>
      <c r="O31" s="186"/>
      <c r="P31" s="186"/>
      <c r="W31" s="185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31"/>
    </row>
    <row r="32" spans="1:71" s="3" customFormat="1" ht="14.45" hidden="1" customHeight="1">
      <c r="B32" s="31"/>
      <c r="F32" s="23" t="s">
        <v>39</v>
      </c>
      <c r="L32" s="187">
        <v>0.2</v>
      </c>
      <c r="M32" s="186"/>
      <c r="N32" s="186"/>
      <c r="O32" s="186"/>
      <c r="P32" s="186"/>
      <c r="W32" s="185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31"/>
    </row>
    <row r="33" spans="1:57" s="3" customFormat="1" ht="14.45" hidden="1" customHeight="1">
      <c r="B33" s="31"/>
      <c r="F33" s="32" t="s">
        <v>40</v>
      </c>
      <c r="L33" s="180">
        <v>0</v>
      </c>
      <c r="M33" s="179"/>
      <c r="N33" s="179"/>
      <c r="O33" s="179"/>
      <c r="P33" s="179"/>
      <c r="Q33" s="33"/>
      <c r="R33" s="33"/>
      <c r="S33" s="33"/>
      <c r="T33" s="33"/>
      <c r="U33" s="33"/>
      <c r="V33" s="33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F33" s="33"/>
      <c r="AG33" s="33"/>
      <c r="AH33" s="33"/>
      <c r="AI33" s="33"/>
      <c r="AJ33" s="33"/>
      <c r="AK33" s="178">
        <v>0</v>
      </c>
      <c r="AL33" s="179"/>
      <c r="AM33" s="179"/>
      <c r="AN33" s="179"/>
      <c r="AO33" s="179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181" t="s">
        <v>43</v>
      </c>
      <c r="Y35" s="182"/>
      <c r="Z35" s="182"/>
      <c r="AA35" s="182"/>
      <c r="AB35" s="182"/>
      <c r="AC35" s="37"/>
      <c r="AD35" s="37"/>
      <c r="AE35" s="37"/>
      <c r="AF35" s="37"/>
      <c r="AG35" s="37"/>
      <c r="AH35" s="37"/>
      <c r="AI35" s="37"/>
      <c r="AJ35" s="37"/>
      <c r="AK35" s="183">
        <f>SUM(AK26:AK33)</f>
        <v>0</v>
      </c>
      <c r="AL35" s="182"/>
      <c r="AM35" s="182"/>
      <c r="AN35" s="182"/>
      <c r="AO35" s="184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2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46</v>
      </c>
      <c r="AI60" s="29"/>
      <c r="AJ60" s="29"/>
      <c r="AK60" s="29"/>
      <c r="AL60" s="29"/>
      <c r="AM60" s="42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2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46</v>
      </c>
      <c r="AI75" s="29"/>
      <c r="AJ75" s="29"/>
      <c r="AK75" s="29"/>
      <c r="AL75" s="29"/>
      <c r="AM75" s="42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 t="str">
        <f>K5</f>
        <v>ildza082020upr3</v>
      </c>
      <c r="AR84" s="48"/>
    </row>
    <row r="85" spans="1:91" s="5" customFormat="1" ht="36.950000000000003" customHeight="1">
      <c r="B85" s="49"/>
      <c r="C85" s="50" t="s">
        <v>12</v>
      </c>
      <c r="L85" s="169" t="str">
        <f>K6</f>
        <v>ZIMNÝ ŠTADIÓN LEVICE - prístavba šatní, bufetu a kancelárií</v>
      </c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ul. Ľ.Podjavorinskej 21, Levice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71" t="str">
        <f>IF(AN8= "","",AN8)</f>
        <v/>
      </c>
      <c r="AN87" s="171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7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SŠZ Levice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72" t="str">
        <f>IF(E17="","",E17)</f>
        <v>Ing. Rastislav Ildža, Ing. Ivan Baksa</v>
      </c>
      <c r="AN89" s="173"/>
      <c r="AO89" s="173"/>
      <c r="AP89" s="173"/>
      <c r="AQ89" s="26"/>
      <c r="AR89" s="27"/>
      <c r="AS89" s="174" t="s">
        <v>51</v>
      </c>
      <c r="AT89" s="17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>výberovým konaním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72" t="str">
        <f>IF(E20="","",E20)</f>
        <v xml:space="preserve"> </v>
      </c>
      <c r="AN90" s="173"/>
      <c r="AO90" s="173"/>
      <c r="AP90" s="173"/>
      <c r="AQ90" s="26"/>
      <c r="AR90" s="27"/>
      <c r="AS90" s="176"/>
      <c r="AT90" s="17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6"/>
      <c r="AT91" s="17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59" t="s">
        <v>52</v>
      </c>
      <c r="D92" s="160"/>
      <c r="E92" s="160"/>
      <c r="F92" s="160"/>
      <c r="G92" s="160"/>
      <c r="H92" s="57"/>
      <c r="I92" s="161" t="s">
        <v>53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2" t="s">
        <v>54</v>
      </c>
      <c r="AH92" s="160"/>
      <c r="AI92" s="160"/>
      <c r="AJ92" s="160"/>
      <c r="AK92" s="160"/>
      <c r="AL92" s="160"/>
      <c r="AM92" s="160"/>
      <c r="AN92" s="161" t="s">
        <v>55</v>
      </c>
      <c r="AO92" s="160"/>
      <c r="AP92" s="163"/>
      <c r="AQ92" s="58" t="s">
        <v>56</v>
      </c>
      <c r="AR92" s="27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SUM(AG94,AT94)</f>
        <v>0</v>
      </c>
      <c r="AO94" s="168"/>
      <c r="AP94" s="168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223.88108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166" t="s">
        <v>76</v>
      </c>
      <c r="E95" s="166"/>
      <c r="F95" s="166"/>
      <c r="G95" s="166"/>
      <c r="H95" s="166"/>
      <c r="I95" s="79"/>
      <c r="J95" s="166" t="s">
        <v>77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'03 - doplnenie, zmena ELE...'!J30</f>
        <v>0</v>
      </c>
      <c r="AH95" s="165"/>
      <c r="AI95" s="165"/>
      <c r="AJ95" s="165"/>
      <c r="AK95" s="165"/>
      <c r="AL95" s="165"/>
      <c r="AM95" s="165"/>
      <c r="AN95" s="164">
        <f>SUM(AG95,AT95)</f>
        <v>0</v>
      </c>
      <c r="AO95" s="165"/>
      <c r="AP95" s="165"/>
      <c r="AQ95" s="80" t="s">
        <v>78</v>
      </c>
      <c r="AR95" s="77"/>
      <c r="AS95" s="81">
        <v>0</v>
      </c>
      <c r="AT95" s="82">
        <f>ROUND(SUM(AV95:AW95),2)</f>
        <v>0</v>
      </c>
      <c r="AU95" s="83">
        <f>'03 - doplnenie, zmena ELE...'!P118</f>
        <v>223.88108</v>
      </c>
      <c r="AV95" s="82">
        <f>'03 - doplnenie, zmena ELE...'!J33</f>
        <v>0</v>
      </c>
      <c r="AW95" s="82">
        <f>'03 - doplnenie, zmena ELE...'!J34</f>
        <v>0</v>
      </c>
      <c r="AX95" s="82">
        <f>'03 - doplnenie, zmena ELE...'!J35</f>
        <v>0</v>
      </c>
      <c r="AY95" s="82">
        <f>'03 - doplnenie, zmena ELE...'!J36</f>
        <v>0</v>
      </c>
      <c r="AZ95" s="82">
        <f>'03 - doplnenie, zmena ELE...'!F33</f>
        <v>0</v>
      </c>
      <c r="BA95" s="82">
        <f>'03 - doplnenie, zmena ELE...'!F34</f>
        <v>0</v>
      </c>
      <c r="BB95" s="82">
        <f>'03 - doplnenie, zmena ELE...'!F35</f>
        <v>0</v>
      </c>
      <c r="BC95" s="82">
        <f>'03 - doplnenie, zmena ELE...'!F36</f>
        <v>0</v>
      </c>
      <c r="BD95" s="84">
        <f>'03 - doplnenie, zmena ELE...'!F37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3 - doplnenie, zmena EL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27"/>
  <sheetViews>
    <sheetView showGridLines="0" tabSelected="1" topLeftCell="A110" workbookViewId="0">
      <selection activeCell="I121" sqref="I121:I1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6"/>
    </row>
    <row r="2" spans="1:46" s="1" customFormat="1" ht="36.950000000000003" customHeight="1">
      <c r="L2" s="157" t="s">
        <v>5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81</v>
      </c>
      <c r="L4" s="17"/>
      <c r="M4" s="87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194" t="str">
        <f>'Rekapitulácia stavby'!K6</f>
        <v>ZIMNÝ ŠTADIÓN LEVICE - prístavba šatní, bufetu a kancelárií</v>
      </c>
      <c r="F7" s="195"/>
      <c r="G7" s="195"/>
      <c r="H7" s="195"/>
      <c r="L7" s="17"/>
    </row>
    <row r="8" spans="1:46" s="2" customFormat="1" ht="12" customHeight="1">
      <c r="A8" s="26"/>
      <c r="B8" s="27"/>
      <c r="C8" s="26"/>
      <c r="D8" s="23" t="s">
        <v>82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69" t="s">
        <v>83</v>
      </c>
      <c r="F9" s="196"/>
      <c r="G9" s="196"/>
      <c r="H9" s="196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0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24</v>
      </c>
      <c r="F18" s="26"/>
      <c r="G18" s="26"/>
      <c r="H18" s="26"/>
      <c r="I18" s="23" t="s">
        <v>22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8"/>
      <c r="B27" s="89"/>
      <c r="C27" s="88"/>
      <c r="D27" s="88"/>
      <c r="E27" s="190" t="s">
        <v>1</v>
      </c>
      <c r="F27" s="190"/>
      <c r="G27" s="190"/>
      <c r="H27" s="190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1" t="s">
        <v>31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2" t="s">
        <v>35</v>
      </c>
      <c r="E33" s="32" t="s">
        <v>36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37</v>
      </c>
      <c r="F34" s="96">
        <f>ROUND((SUM(BF118:BF126)),  2)</f>
        <v>0</v>
      </c>
      <c r="G34" s="26"/>
      <c r="H34" s="26"/>
      <c r="I34" s="97">
        <v>0.2</v>
      </c>
      <c r="J34" s="96">
        <f>ROUND(((SUM(BF118:BF126))*I34),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38</v>
      </c>
      <c r="F35" s="96">
        <f>ROUND((SUM(BG118:BG126)),  2)</f>
        <v>0</v>
      </c>
      <c r="G35" s="26"/>
      <c r="H35" s="26"/>
      <c r="I35" s="97">
        <v>0.2</v>
      </c>
      <c r="J35" s="96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39</v>
      </c>
      <c r="F36" s="96">
        <f>ROUND((SUM(BH118:BH126)),  2)</f>
        <v>0</v>
      </c>
      <c r="G36" s="26"/>
      <c r="H36" s="26"/>
      <c r="I36" s="97">
        <v>0.2</v>
      </c>
      <c r="J36" s="96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40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8"/>
      <c r="D39" s="99" t="s">
        <v>41</v>
      </c>
      <c r="E39" s="57"/>
      <c r="F39" s="57"/>
      <c r="G39" s="100" t="s">
        <v>42</v>
      </c>
      <c r="H39" s="101" t="s">
        <v>43</v>
      </c>
      <c r="I39" s="57"/>
      <c r="J39" s="102">
        <f>SUM(J30:J37)</f>
        <v>0</v>
      </c>
      <c r="K39" s="103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46</v>
      </c>
      <c r="E61" s="29"/>
      <c r="F61" s="104" t="s">
        <v>47</v>
      </c>
      <c r="G61" s="42" t="s">
        <v>46</v>
      </c>
      <c r="H61" s="29"/>
      <c r="I61" s="29"/>
      <c r="J61" s="105" t="s">
        <v>47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46</v>
      </c>
      <c r="E76" s="29"/>
      <c r="F76" s="104" t="s">
        <v>47</v>
      </c>
      <c r="G76" s="42" t="s">
        <v>46</v>
      </c>
      <c r="H76" s="29"/>
      <c r="I76" s="29"/>
      <c r="J76" s="105" t="s">
        <v>47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4" t="str">
        <f>E7</f>
        <v>ZIMNÝ ŠTADIÓN LEVICE - prístavba šatní, bufetu a kancelárií</v>
      </c>
      <c r="F85" s="195"/>
      <c r="G85" s="195"/>
      <c r="H85" s="195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82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69" t="str">
        <f>E9</f>
        <v>03 - doplnenie, zmena ELEKTRO</v>
      </c>
      <c r="F87" s="196"/>
      <c r="G87" s="196"/>
      <c r="H87" s="196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ul. Ľ.Podjavorinskej 21, Levice</v>
      </c>
      <c r="G89" s="26"/>
      <c r="H89" s="26"/>
      <c r="I89" s="23" t="s">
        <v>18</v>
      </c>
      <c r="J89" s="52">
        <f>IF(J12="","",J12)</f>
        <v>0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customHeight="1">
      <c r="A91" s="26"/>
      <c r="B91" s="27"/>
      <c r="C91" s="23" t="s">
        <v>19</v>
      </c>
      <c r="D91" s="26"/>
      <c r="E91" s="26"/>
      <c r="F91" s="21" t="str">
        <f>E15</f>
        <v>SŠZ Levice</v>
      </c>
      <c r="G91" s="26"/>
      <c r="H91" s="26"/>
      <c r="I91" s="23" t="s">
        <v>25</v>
      </c>
      <c r="J91" s="24" t="str">
        <f>E21</f>
        <v>Ing. Rastislav Ildža, Ing. Ivan Baksa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23</v>
      </c>
      <c r="D92" s="26"/>
      <c r="E92" s="26"/>
      <c r="F92" s="21" t="str">
        <f>IF(E18="","",E18)</f>
        <v>výberovým konaním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85</v>
      </c>
      <c r="D94" s="98"/>
      <c r="E94" s="98"/>
      <c r="F94" s="98"/>
      <c r="G94" s="98"/>
      <c r="H94" s="98"/>
      <c r="I94" s="98"/>
      <c r="J94" s="107" t="s">
        <v>86</v>
      </c>
      <c r="K94" s="98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8" t="s">
        <v>87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88</v>
      </c>
    </row>
    <row r="97" spans="1:31" s="9" customFormat="1" ht="24.95" customHeight="1">
      <c r="B97" s="109"/>
      <c r="D97" s="110" t="s">
        <v>89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1:31" s="10" customFormat="1" ht="19.899999999999999" customHeight="1">
      <c r="B98" s="113"/>
      <c r="D98" s="114" t="s">
        <v>90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91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12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194" t="str">
        <f>E7</f>
        <v>ZIMNÝ ŠTADIÓN LEVICE - prístavba šatní, bufetu a kancelárií</v>
      </c>
      <c r="F108" s="195"/>
      <c r="G108" s="195"/>
      <c r="H108" s="195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82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69" t="str">
        <f>E9</f>
        <v>03 - doplnenie, zmena ELEKTRO</v>
      </c>
      <c r="F110" s="196"/>
      <c r="G110" s="196"/>
      <c r="H110" s="19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16</v>
      </c>
      <c r="D112" s="26"/>
      <c r="E112" s="26"/>
      <c r="F112" s="21" t="str">
        <f>F12</f>
        <v>ul. Ľ.Podjavorinskej 21, Levice</v>
      </c>
      <c r="G112" s="26"/>
      <c r="H112" s="26"/>
      <c r="I112" s="23"/>
      <c r="J112" s="52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19</v>
      </c>
      <c r="D114" s="26"/>
      <c r="E114" s="26"/>
      <c r="F114" s="21" t="str">
        <f>E15</f>
        <v>SŠZ Levice</v>
      </c>
      <c r="G114" s="26"/>
      <c r="H114" s="26"/>
      <c r="I114" s="23"/>
      <c r="J114" s="24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23</v>
      </c>
      <c r="D115" s="26"/>
      <c r="E115" s="26"/>
      <c r="F115" s="21" t="str">
        <f>IF(E18="","",E18)</f>
        <v>výberovým konaním</v>
      </c>
      <c r="G115" s="26"/>
      <c r="H115" s="26"/>
      <c r="I115" s="23"/>
      <c r="J115" s="24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7"/>
      <c r="B117" s="118"/>
      <c r="C117" s="119" t="s">
        <v>92</v>
      </c>
      <c r="D117" s="120" t="s">
        <v>56</v>
      </c>
      <c r="E117" s="120" t="s">
        <v>52</v>
      </c>
      <c r="F117" s="120" t="s">
        <v>53</v>
      </c>
      <c r="G117" s="120" t="s">
        <v>93</v>
      </c>
      <c r="H117" s="120" t="s">
        <v>94</v>
      </c>
      <c r="I117" s="120" t="s">
        <v>95</v>
      </c>
      <c r="J117" s="121" t="s">
        <v>86</v>
      </c>
      <c r="K117" s="122" t="s">
        <v>96</v>
      </c>
      <c r="L117" s="123"/>
      <c r="M117" s="59" t="s">
        <v>1</v>
      </c>
      <c r="N117" s="60" t="s">
        <v>35</v>
      </c>
      <c r="O117" s="60" t="s">
        <v>97</v>
      </c>
      <c r="P117" s="60" t="s">
        <v>98</v>
      </c>
      <c r="Q117" s="60" t="s">
        <v>99</v>
      </c>
      <c r="R117" s="60" t="s">
        <v>100</v>
      </c>
      <c r="S117" s="60" t="s">
        <v>101</v>
      </c>
      <c r="T117" s="61" t="s">
        <v>102</v>
      </c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</row>
    <row r="118" spans="1:65" s="2" customFormat="1" ht="22.9" customHeight="1">
      <c r="A118" s="26"/>
      <c r="B118" s="27"/>
      <c r="C118" s="66" t="s">
        <v>87</v>
      </c>
      <c r="D118" s="26"/>
      <c r="E118" s="26"/>
      <c r="F118" s="26"/>
      <c r="G118" s="26"/>
      <c r="H118" s="26"/>
      <c r="I118" s="26"/>
      <c r="J118" s="124">
        <f>BK118</f>
        <v>0</v>
      </c>
      <c r="K118" s="26"/>
      <c r="L118" s="27"/>
      <c r="M118" s="62"/>
      <c r="N118" s="53"/>
      <c r="O118" s="63"/>
      <c r="P118" s="125">
        <f>P119</f>
        <v>223.88108</v>
      </c>
      <c r="Q118" s="63"/>
      <c r="R118" s="125">
        <f>R119</f>
        <v>1.7680000000000001E-2</v>
      </c>
      <c r="S118" s="63"/>
      <c r="T118" s="126">
        <f>T119</f>
        <v>1.5911999999999999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70</v>
      </c>
      <c r="AU118" s="14" t="s">
        <v>88</v>
      </c>
      <c r="BK118" s="127">
        <f>BK119</f>
        <v>0</v>
      </c>
    </row>
    <row r="119" spans="1:65" s="12" customFormat="1" ht="25.9" customHeight="1">
      <c r="B119" s="128"/>
      <c r="D119" s="129" t="s">
        <v>70</v>
      </c>
      <c r="E119" s="130" t="s">
        <v>103</v>
      </c>
      <c r="F119" s="130" t="s">
        <v>104</v>
      </c>
      <c r="J119" s="131">
        <f>BK119</f>
        <v>0</v>
      </c>
      <c r="L119" s="128"/>
      <c r="M119" s="132"/>
      <c r="N119" s="133"/>
      <c r="O119" s="133"/>
      <c r="P119" s="134">
        <f>P120</f>
        <v>223.88108</v>
      </c>
      <c r="Q119" s="133"/>
      <c r="R119" s="134">
        <f>R120</f>
        <v>1.7680000000000001E-2</v>
      </c>
      <c r="S119" s="133"/>
      <c r="T119" s="135">
        <f>T120</f>
        <v>1.5911999999999999</v>
      </c>
      <c r="AR119" s="129" t="s">
        <v>79</v>
      </c>
      <c r="AT119" s="136" t="s">
        <v>70</v>
      </c>
      <c r="AU119" s="136" t="s">
        <v>71</v>
      </c>
      <c r="AY119" s="129" t="s">
        <v>105</v>
      </c>
      <c r="BK119" s="137">
        <f>BK120</f>
        <v>0</v>
      </c>
    </row>
    <row r="120" spans="1:65" s="12" customFormat="1" ht="22.9" customHeight="1">
      <c r="B120" s="128"/>
      <c r="D120" s="129" t="s">
        <v>70</v>
      </c>
      <c r="E120" s="138" t="s">
        <v>106</v>
      </c>
      <c r="F120" s="138" t="s">
        <v>107</v>
      </c>
      <c r="J120" s="139">
        <f>BK120</f>
        <v>0</v>
      </c>
      <c r="L120" s="128"/>
      <c r="M120" s="132"/>
      <c r="N120" s="133"/>
      <c r="O120" s="133"/>
      <c r="P120" s="134">
        <f>SUM(P121:P126)</f>
        <v>223.88108</v>
      </c>
      <c r="Q120" s="133"/>
      <c r="R120" s="134">
        <f>SUM(R121:R126)</f>
        <v>1.7680000000000001E-2</v>
      </c>
      <c r="S120" s="133"/>
      <c r="T120" s="135">
        <f>SUM(T121:T126)</f>
        <v>1.5911999999999999</v>
      </c>
      <c r="AR120" s="129" t="s">
        <v>79</v>
      </c>
      <c r="AT120" s="136" t="s">
        <v>70</v>
      </c>
      <c r="AU120" s="136" t="s">
        <v>79</v>
      </c>
      <c r="AY120" s="129" t="s">
        <v>105</v>
      </c>
      <c r="BK120" s="137">
        <f>SUM(BK121:BK126)</f>
        <v>0</v>
      </c>
    </row>
    <row r="121" spans="1:65" s="2" customFormat="1" ht="24.2" customHeight="1">
      <c r="A121" s="26"/>
      <c r="B121" s="140"/>
      <c r="C121" s="141" t="s">
        <v>79</v>
      </c>
      <c r="D121" s="141" t="s">
        <v>108</v>
      </c>
      <c r="E121" s="142" t="s">
        <v>109</v>
      </c>
      <c r="F121" s="143" t="s">
        <v>110</v>
      </c>
      <c r="G121" s="144" t="s">
        <v>111</v>
      </c>
      <c r="H121" s="145">
        <v>884</v>
      </c>
      <c r="I121" s="145"/>
      <c r="J121" s="145">
        <f t="shared" ref="J121:J126" si="0">ROUND(I121*H121,2)</f>
        <v>0</v>
      </c>
      <c r="K121" s="146"/>
      <c r="L121" s="27"/>
      <c r="M121" s="147" t="s">
        <v>1</v>
      </c>
      <c r="N121" s="148" t="s">
        <v>37</v>
      </c>
      <c r="O121" s="149">
        <v>0.25</v>
      </c>
      <c r="P121" s="149">
        <f t="shared" ref="P121:P126" si="1">O121*H121</f>
        <v>221</v>
      </c>
      <c r="Q121" s="149">
        <v>2.0000000000000002E-5</v>
      </c>
      <c r="R121" s="149">
        <f t="shared" ref="R121:R126" si="2">Q121*H121</f>
        <v>1.7680000000000001E-2</v>
      </c>
      <c r="S121" s="149">
        <v>1.8E-3</v>
      </c>
      <c r="T121" s="150">
        <f t="shared" ref="T121:T126" si="3">S121*H121</f>
        <v>1.5911999999999999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1" t="s">
        <v>112</v>
      </c>
      <c r="AT121" s="151" t="s">
        <v>108</v>
      </c>
      <c r="AU121" s="151" t="s">
        <v>113</v>
      </c>
      <c r="AY121" s="14" t="s">
        <v>105</v>
      </c>
      <c r="BE121" s="152">
        <f t="shared" ref="BE121:BE126" si="4">IF(N121="základná",J121,0)</f>
        <v>0</v>
      </c>
      <c r="BF121" s="152">
        <f t="shared" ref="BF121:BF126" si="5">IF(N121="znížená",J121,0)</f>
        <v>0</v>
      </c>
      <c r="BG121" s="152">
        <f t="shared" ref="BG121:BG126" si="6">IF(N121="zákl. prenesená",J121,0)</f>
        <v>0</v>
      </c>
      <c r="BH121" s="152">
        <f t="shared" ref="BH121:BH126" si="7">IF(N121="zníž. prenesená",J121,0)</f>
        <v>0</v>
      </c>
      <c r="BI121" s="152">
        <f t="shared" ref="BI121:BI126" si="8">IF(N121="nulová",J121,0)</f>
        <v>0</v>
      </c>
      <c r="BJ121" s="14" t="s">
        <v>113</v>
      </c>
      <c r="BK121" s="152">
        <f t="shared" ref="BK121:BK126" si="9">ROUND(I121*H121,2)</f>
        <v>0</v>
      </c>
      <c r="BL121" s="14" t="s">
        <v>112</v>
      </c>
      <c r="BM121" s="151" t="s">
        <v>114</v>
      </c>
    </row>
    <row r="122" spans="1:65" s="2" customFormat="1" ht="21.75" customHeight="1">
      <c r="A122" s="26"/>
      <c r="B122" s="140"/>
      <c r="C122" s="141" t="s">
        <v>113</v>
      </c>
      <c r="D122" s="141" t="s">
        <v>108</v>
      </c>
      <c r="E122" s="142" t="s">
        <v>115</v>
      </c>
      <c r="F122" s="143" t="s">
        <v>116</v>
      </c>
      <c r="G122" s="144" t="s">
        <v>117</v>
      </c>
      <c r="H122" s="145">
        <v>1.59</v>
      </c>
      <c r="I122" s="145"/>
      <c r="J122" s="145">
        <f t="shared" si="0"/>
        <v>0</v>
      </c>
      <c r="K122" s="146"/>
      <c r="L122" s="27"/>
      <c r="M122" s="147" t="s">
        <v>1</v>
      </c>
      <c r="N122" s="148" t="s">
        <v>37</v>
      </c>
      <c r="O122" s="149">
        <v>0.59799999999999998</v>
      </c>
      <c r="P122" s="149">
        <f t="shared" si="1"/>
        <v>0.95082</v>
      </c>
      <c r="Q122" s="149">
        <v>0</v>
      </c>
      <c r="R122" s="149">
        <f t="shared" si="2"/>
        <v>0</v>
      </c>
      <c r="S122" s="149">
        <v>0</v>
      </c>
      <c r="T122" s="150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1" t="s">
        <v>112</v>
      </c>
      <c r="AT122" s="151" t="s">
        <v>108</v>
      </c>
      <c r="AU122" s="151" t="s">
        <v>113</v>
      </c>
      <c r="AY122" s="14" t="s">
        <v>105</v>
      </c>
      <c r="BE122" s="152">
        <f t="shared" si="4"/>
        <v>0</v>
      </c>
      <c r="BF122" s="152">
        <f t="shared" si="5"/>
        <v>0</v>
      </c>
      <c r="BG122" s="152">
        <f t="shared" si="6"/>
        <v>0</v>
      </c>
      <c r="BH122" s="152">
        <f t="shared" si="7"/>
        <v>0</v>
      </c>
      <c r="BI122" s="152">
        <f t="shared" si="8"/>
        <v>0</v>
      </c>
      <c r="BJ122" s="14" t="s">
        <v>113</v>
      </c>
      <c r="BK122" s="152">
        <f t="shared" si="9"/>
        <v>0</v>
      </c>
      <c r="BL122" s="14" t="s">
        <v>112</v>
      </c>
      <c r="BM122" s="151" t="s">
        <v>118</v>
      </c>
    </row>
    <row r="123" spans="1:65" s="2" customFormat="1" ht="24.2" customHeight="1">
      <c r="A123" s="26"/>
      <c r="B123" s="140"/>
      <c r="C123" s="141" t="s">
        <v>119</v>
      </c>
      <c r="D123" s="141" t="s">
        <v>108</v>
      </c>
      <c r="E123" s="142" t="s">
        <v>120</v>
      </c>
      <c r="F123" s="143" t="s">
        <v>121</v>
      </c>
      <c r="G123" s="144" t="s">
        <v>117</v>
      </c>
      <c r="H123" s="145">
        <v>39.75</v>
      </c>
      <c r="I123" s="145"/>
      <c r="J123" s="145">
        <f t="shared" si="0"/>
        <v>0</v>
      </c>
      <c r="K123" s="146"/>
      <c r="L123" s="27"/>
      <c r="M123" s="147" t="s">
        <v>1</v>
      </c>
      <c r="N123" s="148" t="s">
        <v>37</v>
      </c>
      <c r="O123" s="149">
        <v>7.0000000000000001E-3</v>
      </c>
      <c r="P123" s="149">
        <f t="shared" si="1"/>
        <v>0.27825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1" t="s">
        <v>112</v>
      </c>
      <c r="AT123" s="151" t="s">
        <v>108</v>
      </c>
      <c r="AU123" s="151" t="s">
        <v>113</v>
      </c>
      <c r="AY123" s="14" t="s">
        <v>105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4" t="s">
        <v>113</v>
      </c>
      <c r="BK123" s="152">
        <f t="shared" si="9"/>
        <v>0</v>
      </c>
      <c r="BL123" s="14" t="s">
        <v>112</v>
      </c>
      <c r="BM123" s="151" t="s">
        <v>122</v>
      </c>
    </row>
    <row r="124" spans="1:65" s="2" customFormat="1" ht="24.2" customHeight="1">
      <c r="A124" s="26"/>
      <c r="B124" s="140"/>
      <c r="C124" s="141" t="s">
        <v>112</v>
      </c>
      <c r="D124" s="141" t="s">
        <v>108</v>
      </c>
      <c r="E124" s="142" t="s">
        <v>123</v>
      </c>
      <c r="F124" s="143" t="s">
        <v>124</v>
      </c>
      <c r="G124" s="144" t="s">
        <v>117</v>
      </c>
      <c r="H124" s="145">
        <v>1.59</v>
      </c>
      <c r="I124" s="145"/>
      <c r="J124" s="145">
        <f t="shared" si="0"/>
        <v>0</v>
      </c>
      <c r="K124" s="146"/>
      <c r="L124" s="27"/>
      <c r="M124" s="147" t="s">
        <v>1</v>
      </c>
      <c r="N124" s="148" t="s">
        <v>37</v>
      </c>
      <c r="O124" s="149">
        <v>0.89</v>
      </c>
      <c r="P124" s="149">
        <f t="shared" si="1"/>
        <v>1.4151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1" t="s">
        <v>112</v>
      </c>
      <c r="AT124" s="151" t="s">
        <v>108</v>
      </c>
      <c r="AU124" s="151" t="s">
        <v>113</v>
      </c>
      <c r="AY124" s="14" t="s">
        <v>105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4" t="s">
        <v>113</v>
      </c>
      <c r="BK124" s="152">
        <f t="shared" si="9"/>
        <v>0</v>
      </c>
      <c r="BL124" s="14" t="s">
        <v>112</v>
      </c>
      <c r="BM124" s="151" t="s">
        <v>125</v>
      </c>
    </row>
    <row r="125" spans="1:65" s="2" customFormat="1" ht="24.2" customHeight="1">
      <c r="A125" s="26"/>
      <c r="B125" s="140"/>
      <c r="C125" s="141" t="s">
        <v>126</v>
      </c>
      <c r="D125" s="141" t="s">
        <v>108</v>
      </c>
      <c r="E125" s="142" t="s">
        <v>127</v>
      </c>
      <c r="F125" s="143" t="s">
        <v>128</v>
      </c>
      <c r="G125" s="144" t="s">
        <v>117</v>
      </c>
      <c r="H125" s="145">
        <v>1.59</v>
      </c>
      <c r="I125" s="145"/>
      <c r="J125" s="145">
        <f t="shared" si="0"/>
        <v>0</v>
      </c>
      <c r="K125" s="146"/>
      <c r="L125" s="27"/>
      <c r="M125" s="147" t="s">
        <v>1</v>
      </c>
      <c r="N125" s="148" t="s">
        <v>37</v>
      </c>
      <c r="O125" s="149">
        <v>0.14899999999999999</v>
      </c>
      <c r="P125" s="149">
        <f t="shared" si="1"/>
        <v>0.23691000000000001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112</v>
      </c>
      <c r="AT125" s="151" t="s">
        <v>108</v>
      </c>
      <c r="AU125" s="151" t="s">
        <v>113</v>
      </c>
      <c r="AY125" s="14" t="s">
        <v>105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4" t="s">
        <v>113</v>
      </c>
      <c r="BK125" s="152">
        <f t="shared" si="9"/>
        <v>0</v>
      </c>
      <c r="BL125" s="14" t="s">
        <v>112</v>
      </c>
      <c r="BM125" s="151" t="s">
        <v>129</v>
      </c>
    </row>
    <row r="126" spans="1:65" s="2" customFormat="1" ht="24.2" customHeight="1">
      <c r="A126" s="26"/>
      <c r="B126" s="140"/>
      <c r="C126" s="141" t="s">
        <v>130</v>
      </c>
      <c r="D126" s="141" t="s">
        <v>108</v>
      </c>
      <c r="E126" s="142" t="s">
        <v>131</v>
      </c>
      <c r="F126" s="143" t="s">
        <v>132</v>
      </c>
      <c r="G126" s="144" t="s">
        <v>117</v>
      </c>
      <c r="H126" s="145">
        <v>1.59</v>
      </c>
      <c r="I126" s="145"/>
      <c r="J126" s="145">
        <f t="shared" si="0"/>
        <v>0</v>
      </c>
      <c r="K126" s="146"/>
      <c r="L126" s="27"/>
      <c r="M126" s="153" t="s">
        <v>1</v>
      </c>
      <c r="N126" s="154" t="s">
        <v>37</v>
      </c>
      <c r="O126" s="155">
        <v>0</v>
      </c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1" t="s">
        <v>112</v>
      </c>
      <c r="AT126" s="151" t="s">
        <v>108</v>
      </c>
      <c r="AU126" s="151" t="s">
        <v>113</v>
      </c>
      <c r="AY126" s="14" t="s">
        <v>105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4" t="s">
        <v>113</v>
      </c>
      <c r="BK126" s="152">
        <f t="shared" si="9"/>
        <v>0</v>
      </c>
      <c r="BL126" s="14" t="s">
        <v>112</v>
      </c>
      <c r="BM126" s="151" t="s">
        <v>133</v>
      </c>
    </row>
    <row r="127" spans="1:65" s="2" customFormat="1" ht="6.95" customHeight="1">
      <c r="A127" s="26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27"/>
      <c r="M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</sheetData>
  <autoFilter ref="C117:K126" xr:uid="{00000000-0009-0000-0000-000001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03 - doplnenie, zmena ELE...</vt:lpstr>
      <vt:lpstr>'03 - doplnenie, zmena ELE...'!Názvy_tlače</vt:lpstr>
      <vt:lpstr>'Rekapitulácia stavby'!Názvy_tlače</vt:lpstr>
      <vt:lpstr>'03 - doplnenie, zmena ELE...'!Oblasť_tlače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DESKTOP-4VR8R8L\asus</dc:creator>
  <cp:lastModifiedBy>hp</cp:lastModifiedBy>
  <dcterms:created xsi:type="dcterms:W3CDTF">2022-08-18T08:02:32Z</dcterms:created>
  <dcterms:modified xsi:type="dcterms:W3CDTF">2022-08-18T08:39:28Z</dcterms:modified>
</cp:coreProperties>
</file>