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va.katarina\Desktop\"/>
    </mc:Choice>
  </mc:AlternateContent>
  <xr:revisionPtr revIDLastSave="0" documentId="8_{0EE93739-914B-445A-9022-701AA8A71D5C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Rekapitulácia stavby" sheetId="1" r:id="rId1"/>
    <sheet name="20200601_01 - Časť archit..." sheetId="2" r:id="rId2"/>
    <sheet name="20200601_z - Vodovodná a ..." sheetId="3" r:id="rId3"/>
    <sheet name="20200601_el - Časť Elektr..." sheetId="4" r:id="rId4"/>
    <sheet name="Zoznam figúr" sheetId="5" r:id="rId5"/>
  </sheets>
  <definedNames>
    <definedName name="_xlnm._FilterDatabase" localSheetId="1" hidden="1">'20200601_01 - Časť archit...'!$C$125:$K$210</definedName>
    <definedName name="_xlnm._FilterDatabase" localSheetId="3" hidden="1">'20200601_el - Časť Elektr...'!$C$120:$K$168</definedName>
    <definedName name="_xlnm._FilterDatabase" localSheetId="2" hidden="1">'20200601_z - Vodovodná a ...'!$C$127:$K$213</definedName>
    <definedName name="_xlnm.Print_Titles" localSheetId="1">'20200601_01 - Časť archit...'!$125:$125</definedName>
    <definedName name="_xlnm.Print_Titles" localSheetId="3">'20200601_el - Časť Elektr...'!$120:$120</definedName>
    <definedName name="_xlnm.Print_Titles" localSheetId="2">'20200601_z - Vodovodná a ...'!$127:$127</definedName>
    <definedName name="_xlnm.Print_Titles" localSheetId="0">'Rekapitulácia stavby'!$92:$92</definedName>
    <definedName name="_xlnm.Print_Titles" localSheetId="4">'Zoznam figúr'!$9:$9</definedName>
    <definedName name="_xlnm.Print_Area" localSheetId="1">'20200601_01 - Časť archit...'!$C$4:$J$76,'20200601_01 - Časť archit...'!$C$113:$K$210</definedName>
    <definedName name="_xlnm.Print_Area" localSheetId="3">'20200601_el - Časť Elektr...'!$C$4:$J$76,'20200601_el - Časť Elektr...'!$C$108:$K$168</definedName>
    <definedName name="_xlnm.Print_Area" localSheetId="2">'20200601_z - Vodovodná a ...'!$C$4:$J$76,'20200601_z - Vodovodná a ...'!$C$115:$K$213</definedName>
    <definedName name="_xlnm.Print_Area" localSheetId="0">'Rekapitulácia stavby'!$D$4:$AO$76,'Rekapitulácia stavby'!$C$82:$AQ$98</definedName>
    <definedName name="_xlnm.Print_Area" localSheetId="4">'Zoznam figúr'!$C$4:$G$13</definedName>
  </definedNames>
  <calcPr calcId="191029"/>
</workbook>
</file>

<file path=xl/calcChain.xml><?xml version="1.0" encoding="utf-8"?>
<calcChain xmlns="http://schemas.openxmlformats.org/spreadsheetml/2006/main">
  <c r="J198" i="2" l="1"/>
  <c r="J199" i="2"/>
  <c r="J197" i="2"/>
  <c r="D7" i="5"/>
  <c r="J37" i="4"/>
  <c r="J36" i="4"/>
  <c r="AY97" i="1"/>
  <c r="J35" i="4"/>
  <c r="AX97" i="1"/>
  <c r="BI168" i="4"/>
  <c r="BH168" i="4"/>
  <c r="BG168" i="4"/>
  <c r="BE168" i="4"/>
  <c r="BK168" i="4"/>
  <c r="J168" i="4" s="1"/>
  <c r="BF168" i="4" s="1"/>
  <c r="BI167" i="4"/>
  <c r="BH167" i="4"/>
  <c r="BG167" i="4"/>
  <c r="BE167" i="4"/>
  <c r="BK167" i="4"/>
  <c r="J167" i="4" s="1"/>
  <c r="BF167" i="4" s="1"/>
  <c r="BI166" i="4"/>
  <c r="BH166" i="4"/>
  <c r="BG166" i="4"/>
  <c r="BE166" i="4"/>
  <c r="BK166" i="4"/>
  <c r="J166" i="4"/>
  <c r="BF166" i="4" s="1"/>
  <c r="BI165" i="4"/>
  <c r="BH165" i="4"/>
  <c r="BG165" i="4"/>
  <c r="BE165" i="4"/>
  <c r="BK165" i="4"/>
  <c r="J165" i="4" s="1"/>
  <c r="BF165" i="4" s="1"/>
  <c r="BI164" i="4"/>
  <c r="BH164" i="4"/>
  <c r="BG164" i="4"/>
  <c r="BE164" i="4"/>
  <c r="BK164" i="4"/>
  <c r="J164" i="4" s="1"/>
  <c r="BF164" i="4" s="1"/>
  <c r="BI163" i="4"/>
  <c r="BH163" i="4"/>
  <c r="BG163" i="4"/>
  <c r="BE163" i="4"/>
  <c r="BK163" i="4"/>
  <c r="J163" i="4" s="1"/>
  <c r="BF163" i="4" s="1"/>
  <c r="BI162" i="4"/>
  <c r="BH162" i="4"/>
  <c r="BG162" i="4"/>
  <c r="BE162" i="4"/>
  <c r="BK162" i="4"/>
  <c r="J162" i="4"/>
  <c r="BF162" i="4" s="1"/>
  <c r="BI161" i="4"/>
  <c r="BH161" i="4"/>
  <c r="BG161" i="4"/>
  <c r="BE161" i="4"/>
  <c r="BK161" i="4"/>
  <c r="J161" i="4" s="1"/>
  <c r="BF161" i="4" s="1"/>
  <c r="BI160" i="4"/>
  <c r="BH160" i="4"/>
  <c r="BG160" i="4"/>
  <c r="BE160" i="4"/>
  <c r="BK160" i="4"/>
  <c r="J160" i="4" s="1"/>
  <c r="BF160" i="4" s="1"/>
  <c r="BI159" i="4"/>
  <c r="BH159" i="4"/>
  <c r="BG159" i="4"/>
  <c r="BE159" i="4"/>
  <c r="BK159" i="4"/>
  <c r="J159" i="4" s="1"/>
  <c r="BF159" i="4" s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J118" i="4"/>
  <c r="J117" i="4"/>
  <c r="F117" i="4"/>
  <c r="F115" i="4"/>
  <c r="E113" i="4"/>
  <c r="J92" i="4"/>
  <c r="J91" i="4"/>
  <c r="F91" i="4"/>
  <c r="F89" i="4"/>
  <c r="E87" i="4"/>
  <c r="J18" i="4"/>
  <c r="E18" i="4"/>
  <c r="F118" i="4" s="1"/>
  <c r="J17" i="4"/>
  <c r="J12" i="4"/>
  <c r="J115" i="4" s="1"/>
  <c r="E7" i="4"/>
  <c r="E85" i="4"/>
  <c r="J37" i="3"/>
  <c r="J36" i="3"/>
  <c r="AY96" i="1" s="1"/>
  <c r="J35" i="3"/>
  <c r="AX96" i="1" s="1"/>
  <c r="BI213" i="3"/>
  <c r="BH213" i="3"/>
  <c r="BG213" i="3"/>
  <c r="BE213" i="3"/>
  <c r="BK213" i="3"/>
  <c r="J213" i="3" s="1"/>
  <c r="BF213" i="3" s="1"/>
  <c r="BI212" i="3"/>
  <c r="BH212" i="3"/>
  <c r="BG212" i="3"/>
  <c r="BE212" i="3"/>
  <c r="BK212" i="3"/>
  <c r="J212" i="3" s="1"/>
  <c r="BF212" i="3" s="1"/>
  <c r="BI211" i="3"/>
  <c r="BH211" i="3"/>
  <c r="BG211" i="3"/>
  <c r="BE211" i="3"/>
  <c r="BK211" i="3"/>
  <c r="J211" i="3" s="1"/>
  <c r="BF211" i="3" s="1"/>
  <c r="BI210" i="3"/>
  <c r="BH210" i="3"/>
  <c r="BG210" i="3"/>
  <c r="BE210" i="3"/>
  <c r="BK210" i="3"/>
  <c r="J210" i="3"/>
  <c r="BF210" i="3" s="1"/>
  <c r="BI209" i="3"/>
  <c r="BH209" i="3"/>
  <c r="BG209" i="3"/>
  <c r="BE209" i="3"/>
  <c r="BK209" i="3"/>
  <c r="J209" i="3" s="1"/>
  <c r="BF209" i="3" s="1"/>
  <c r="BI208" i="3"/>
  <c r="BH208" i="3"/>
  <c r="BG208" i="3"/>
  <c r="BE208" i="3"/>
  <c r="BK208" i="3"/>
  <c r="J208" i="3" s="1"/>
  <c r="BF208" i="3" s="1"/>
  <c r="BI207" i="3"/>
  <c r="BH207" i="3"/>
  <c r="BG207" i="3"/>
  <c r="BE207" i="3"/>
  <c r="BK207" i="3"/>
  <c r="J207" i="3" s="1"/>
  <c r="BF207" i="3" s="1"/>
  <c r="BI206" i="3"/>
  <c r="BH206" i="3"/>
  <c r="BG206" i="3"/>
  <c r="BE206" i="3"/>
  <c r="BK206" i="3"/>
  <c r="J206" i="3"/>
  <c r="BF206" i="3" s="1"/>
  <c r="BI205" i="3"/>
  <c r="BH205" i="3"/>
  <c r="BG205" i="3"/>
  <c r="BE205" i="3"/>
  <c r="BK205" i="3"/>
  <c r="J205" i="3" s="1"/>
  <c r="BF205" i="3" s="1"/>
  <c r="BI204" i="3"/>
  <c r="BH204" i="3"/>
  <c r="BG204" i="3"/>
  <c r="BE204" i="3"/>
  <c r="BK204" i="3"/>
  <c r="J204" i="3" s="1"/>
  <c r="BF204" i="3" s="1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T140" i="3"/>
  <c r="R141" i="3"/>
  <c r="R140" i="3" s="1"/>
  <c r="P141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J125" i="3"/>
  <c r="J124" i="3"/>
  <c r="F124" i="3"/>
  <c r="F122" i="3"/>
  <c r="E120" i="3"/>
  <c r="J92" i="3"/>
  <c r="J91" i="3"/>
  <c r="F91" i="3"/>
  <c r="F89" i="3"/>
  <c r="E87" i="3"/>
  <c r="J18" i="3"/>
  <c r="E18" i="3"/>
  <c r="F92" i="3" s="1"/>
  <c r="J17" i="3"/>
  <c r="J12" i="3"/>
  <c r="J89" i="3" s="1"/>
  <c r="E7" i="3"/>
  <c r="E118" i="3" s="1"/>
  <c r="J143" i="2"/>
  <c r="J37" i="2"/>
  <c r="J36" i="2"/>
  <c r="AY95" i="1" s="1"/>
  <c r="J35" i="2"/>
  <c r="AX95" i="1" s="1"/>
  <c r="BI210" i="2"/>
  <c r="BH210" i="2"/>
  <c r="BG210" i="2"/>
  <c r="BE210" i="2"/>
  <c r="BK210" i="2"/>
  <c r="J210" i="2" s="1"/>
  <c r="BF210" i="2" s="1"/>
  <c r="BI209" i="2"/>
  <c r="BH209" i="2"/>
  <c r="BG209" i="2"/>
  <c r="BE209" i="2"/>
  <c r="BK209" i="2"/>
  <c r="J209" i="2" s="1"/>
  <c r="BF209" i="2" s="1"/>
  <c r="BI208" i="2"/>
  <c r="BH208" i="2"/>
  <c r="BG208" i="2"/>
  <c r="BE208" i="2"/>
  <c r="BK208" i="2"/>
  <c r="J208" i="2" s="1"/>
  <c r="BF208" i="2" s="1"/>
  <c r="BI207" i="2"/>
  <c r="BH207" i="2"/>
  <c r="BG207" i="2"/>
  <c r="BE207" i="2"/>
  <c r="BK207" i="2"/>
  <c r="J207" i="2" s="1"/>
  <c r="BF207" i="2" s="1"/>
  <c r="BI206" i="2"/>
  <c r="BH206" i="2"/>
  <c r="BG206" i="2"/>
  <c r="BE206" i="2"/>
  <c r="BK206" i="2"/>
  <c r="J206" i="2" s="1"/>
  <c r="BF206" i="2" s="1"/>
  <c r="BI205" i="2"/>
  <c r="BH205" i="2"/>
  <c r="BG205" i="2"/>
  <c r="BE205" i="2"/>
  <c r="BK205" i="2"/>
  <c r="J205" i="2" s="1"/>
  <c r="BF205" i="2" s="1"/>
  <c r="BI204" i="2"/>
  <c r="BH204" i="2"/>
  <c r="BG204" i="2"/>
  <c r="BE204" i="2"/>
  <c r="BK204" i="2"/>
  <c r="J204" i="2" s="1"/>
  <c r="BF204" i="2" s="1"/>
  <c r="BI203" i="2"/>
  <c r="BH203" i="2"/>
  <c r="BG203" i="2"/>
  <c r="BE203" i="2"/>
  <c r="BK203" i="2"/>
  <c r="J203" i="2" s="1"/>
  <c r="BF203" i="2" s="1"/>
  <c r="BI202" i="2"/>
  <c r="BH202" i="2"/>
  <c r="BG202" i="2"/>
  <c r="BE202" i="2"/>
  <c r="BK202" i="2"/>
  <c r="J202" i="2" s="1"/>
  <c r="BF202" i="2" s="1"/>
  <c r="BI201" i="2"/>
  <c r="BH201" i="2"/>
  <c r="BG201" i="2"/>
  <c r="BE201" i="2"/>
  <c r="BK201" i="2"/>
  <c r="J201" i="2"/>
  <c r="BF201" i="2" s="1"/>
  <c r="BI199" i="2"/>
  <c r="BH199" i="2"/>
  <c r="BG199" i="2"/>
  <c r="BE199" i="2"/>
  <c r="T199" i="2"/>
  <c r="R199" i="2"/>
  <c r="P199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T190" i="2" s="1"/>
  <c r="R191" i="2"/>
  <c r="R190" i="2" s="1"/>
  <c r="P191" i="2"/>
  <c r="P190" i="2" s="1"/>
  <c r="BI189" i="2"/>
  <c r="BH189" i="2"/>
  <c r="BG189" i="2"/>
  <c r="BE189" i="2"/>
  <c r="T189" i="2"/>
  <c r="T188" i="2" s="1"/>
  <c r="R189" i="2"/>
  <c r="R188" i="2"/>
  <c r="P189" i="2"/>
  <c r="P188" i="2" s="1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J100" i="2"/>
  <c r="BI139" i="2"/>
  <c r="BH139" i="2"/>
  <c r="BG139" i="2"/>
  <c r="BE139" i="2"/>
  <c r="T139" i="2"/>
  <c r="T138" i="2" s="1"/>
  <c r="R139" i="2"/>
  <c r="R138" i="2" s="1"/>
  <c r="P139" i="2"/>
  <c r="P138" i="2" s="1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2" i="2"/>
  <c r="J91" i="2"/>
  <c r="F91" i="2"/>
  <c r="F89" i="2"/>
  <c r="E87" i="2"/>
  <c r="J18" i="2"/>
  <c r="E18" i="2"/>
  <c r="F92" i="2" s="1"/>
  <c r="J17" i="2"/>
  <c r="J12" i="2"/>
  <c r="J120" i="2" s="1"/>
  <c r="E7" i="2"/>
  <c r="E116" i="2" s="1"/>
  <c r="L90" i="1"/>
  <c r="AM90" i="1"/>
  <c r="AM89" i="1"/>
  <c r="L89" i="1"/>
  <c r="AM87" i="1"/>
  <c r="L87" i="1"/>
  <c r="L85" i="1"/>
  <c r="L84" i="1"/>
  <c r="J157" i="4"/>
  <c r="J156" i="4"/>
  <c r="BK155" i="4"/>
  <c r="J154" i="4"/>
  <c r="J153" i="4"/>
  <c r="BK152" i="4"/>
  <c r="J151" i="4"/>
  <c r="J150" i="4"/>
  <c r="J149" i="4"/>
  <c r="BK148" i="4"/>
  <c r="BK147" i="4"/>
  <c r="J147" i="4"/>
  <c r="BK146" i="4"/>
  <c r="J144" i="4"/>
  <c r="J143" i="4"/>
  <c r="J140" i="4"/>
  <c r="J139" i="4"/>
  <c r="J138" i="4"/>
  <c r="J126" i="4"/>
  <c r="J199" i="3"/>
  <c r="BK198" i="3"/>
  <c r="J195" i="3"/>
  <c r="J192" i="3"/>
  <c r="BK184" i="3"/>
  <c r="BK182" i="3"/>
  <c r="BK181" i="3"/>
  <c r="BK179" i="3"/>
  <c r="J178" i="3"/>
  <c r="BK174" i="3"/>
  <c r="J169" i="3"/>
  <c r="J167" i="3"/>
  <c r="J164" i="3"/>
  <c r="J162" i="3"/>
  <c r="BK158" i="3"/>
  <c r="J156" i="3"/>
  <c r="J155" i="3"/>
  <c r="J153" i="3"/>
  <c r="J151" i="3"/>
  <c r="BK148" i="3"/>
  <c r="BK147" i="3"/>
  <c r="BK137" i="3"/>
  <c r="J135" i="3"/>
  <c r="BK132" i="3"/>
  <c r="J131" i="3"/>
  <c r="BK195" i="2"/>
  <c r="J176" i="2"/>
  <c r="J170" i="2"/>
  <c r="J162" i="2"/>
  <c r="J158" i="2"/>
  <c r="BK152" i="2"/>
  <c r="J147" i="2"/>
  <c r="J139" i="2"/>
  <c r="BK133" i="2"/>
  <c r="BK157" i="4"/>
  <c r="BK156" i="4"/>
  <c r="J155" i="4"/>
  <c r="BK154" i="4"/>
  <c r="BK153" i="4"/>
  <c r="J152" i="4"/>
  <c r="BK151" i="4"/>
  <c r="BK150" i="4"/>
  <c r="BK149" i="4"/>
  <c r="J148" i="4"/>
  <c r="J146" i="4"/>
  <c r="J145" i="4"/>
  <c r="BK144" i="4"/>
  <c r="J141" i="4"/>
  <c r="BK140" i="4"/>
  <c r="BK135" i="4"/>
  <c r="BK132" i="4"/>
  <c r="J131" i="4"/>
  <c r="J129" i="4"/>
  <c r="J128" i="4"/>
  <c r="BK127" i="4"/>
  <c r="BK126" i="4"/>
  <c r="J125" i="4"/>
  <c r="BK123" i="4"/>
  <c r="BK202" i="3"/>
  <c r="BK201" i="3"/>
  <c r="J189" i="3"/>
  <c r="J188" i="3"/>
  <c r="BK173" i="3"/>
  <c r="BK172" i="3"/>
  <c r="BK171" i="3"/>
  <c r="BK164" i="3"/>
  <c r="J163" i="3"/>
  <c r="BK161" i="3"/>
  <c r="J157" i="3"/>
  <c r="BK154" i="3"/>
  <c r="BK145" i="3"/>
  <c r="J144" i="3"/>
  <c r="BK141" i="3"/>
  <c r="J136" i="3"/>
  <c r="J194" i="2"/>
  <c r="J187" i="2"/>
  <c r="J168" i="2"/>
  <c r="BK162" i="2"/>
  <c r="BK158" i="2"/>
  <c r="J155" i="2"/>
  <c r="J145" i="2"/>
  <c r="BK139" i="2"/>
  <c r="BK135" i="2"/>
  <c r="BK131" i="2"/>
  <c r="AS94" i="1"/>
  <c r="J137" i="4"/>
  <c r="BK134" i="4"/>
  <c r="BK133" i="4"/>
  <c r="J132" i="4"/>
  <c r="BK131" i="4"/>
  <c r="BK129" i="4"/>
  <c r="J127" i="4"/>
  <c r="BK125" i="4"/>
  <c r="J123" i="4"/>
  <c r="BK122" i="4"/>
  <c r="J201" i="3"/>
  <c r="BK194" i="3"/>
  <c r="BK191" i="3"/>
  <c r="BK189" i="3"/>
  <c r="J181" i="3"/>
  <c r="J180" i="3"/>
  <c r="J174" i="3"/>
  <c r="BK167" i="3"/>
  <c r="J166" i="3"/>
  <c r="BK165" i="3"/>
  <c r="BK162" i="3"/>
  <c r="BK157" i="3"/>
  <c r="J154" i="3"/>
  <c r="BK153" i="3"/>
  <c r="J152" i="3"/>
  <c r="J149" i="3"/>
  <c r="J137" i="3"/>
  <c r="J132" i="3"/>
  <c r="BK194" i="2"/>
  <c r="BK187" i="2"/>
  <c r="BK184" i="2"/>
  <c r="BK176" i="2"/>
  <c r="BK174" i="2"/>
  <c r="BK164" i="2"/>
  <c r="BK160" i="2"/>
  <c r="BK136" i="2"/>
  <c r="J133" i="2"/>
  <c r="BK145" i="4"/>
  <c r="BK143" i="4"/>
  <c r="BK141" i="4"/>
  <c r="BK139" i="4"/>
  <c r="BK138" i="4"/>
  <c r="BK137" i="4"/>
  <c r="J135" i="4"/>
  <c r="J134" i="4"/>
  <c r="J133" i="4"/>
  <c r="BK128" i="4"/>
  <c r="J122" i="4"/>
  <c r="J165" i="3"/>
  <c r="BK163" i="3"/>
  <c r="J161" i="3"/>
  <c r="J160" i="3"/>
  <c r="BK159" i="3"/>
  <c r="BK151" i="3"/>
  <c r="BK150" i="3"/>
  <c r="BK149" i="3"/>
  <c r="BK143" i="3"/>
  <c r="J139" i="3"/>
  <c r="BK136" i="3"/>
  <c r="J191" i="2"/>
  <c r="J182" i="2"/>
  <c r="BK170" i="2"/>
  <c r="J160" i="2"/>
  <c r="BK157" i="2"/>
  <c r="BK155" i="2"/>
  <c r="BK153" i="2"/>
  <c r="J150" i="2"/>
  <c r="J149" i="2"/>
  <c r="BK147" i="2"/>
  <c r="J134" i="2"/>
  <c r="BK132" i="2"/>
  <c r="BK199" i="3"/>
  <c r="J198" i="3"/>
  <c r="BK193" i="3"/>
  <c r="J191" i="3"/>
  <c r="J190" i="3"/>
  <c r="BK180" i="3"/>
  <c r="J170" i="3"/>
  <c r="BK138" i="3"/>
  <c r="BK135" i="3"/>
  <c r="BK131" i="3"/>
  <c r="BK199" i="2"/>
  <c r="BK196" i="2"/>
  <c r="BK186" i="2"/>
  <c r="BK183" i="2"/>
  <c r="J174" i="2"/>
  <c r="BK168" i="2"/>
  <c r="BK150" i="2"/>
  <c r="BK149" i="2"/>
  <c r="BK145" i="2"/>
  <c r="J136" i="2"/>
  <c r="J135" i="2"/>
  <c r="BK134" i="2"/>
  <c r="J132" i="2"/>
  <c r="J131" i="2"/>
  <c r="J129" i="2"/>
  <c r="J194" i="3"/>
  <c r="J193" i="3"/>
  <c r="BK188" i="3"/>
  <c r="BK187" i="3"/>
  <c r="BK183" i="3"/>
  <c r="J175" i="3"/>
  <c r="BK168" i="3"/>
  <c r="J159" i="3"/>
  <c r="J158" i="3"/>
  <c r="BK156" i="3"/>
  <c r="J148" i="3"/>
  <c r="J141" i="3"/>
  <c r="J138" i="3"/>
  <c r="J134" i="3"/>
  <c r="BK191" i="2"/>
  <c r="BK189" i="2"/>
  <c r="BK182" i="2"/>
  <c r="J180" i="2"/>
  <c r="BK172" i="2"/>
  <c r="J157" i="2"/>
  <c r="J153" i="2"/>
  <c r="J202" i="3"/>
  <c r="BK192" i="3"/>
  <c r="BK190" i="3"/>
  <c r="J183" i="3"/>
  <c r="J182" i="3"/>
  <c r="J179" i="3"/>
  <c r="BK178" i="3"/>
  <c r="BK177" i="3"/>
  <c r="J172" i="3"/>
  <c r="J171" i="3"/>
  <c r="BK170" i="3"/>
  <c r="BK169" i="3"/>
  <c r="J168" i="3"/>
  <c r="BK155" i="3"/>
  <c r="BK152" i="3"/>
  <c r="J150" i="3"/>
  <c r="J147" i="3"/>
  <c r="J145" i="3"/>
  <c r="BK144" i="3"/>
  <c r="J143" i="3"/>
  <c r="BK133" i="3"/>
  <c r="J196" i="2"/>
  <c r="J195" i="2"/>
  <c r="J186" i="2"/>
  <c r="J172" i="2"/>
  <c r="J164" i="2"/>
  <c r="BK195" i="3"/>
  <c r="J187" i="3"/>
  <c r="J184" i="3"/>
  <c r="J177" i="3"/>
  <c r="BK175" i="3"/>
  <c r="J173" i="3"/>
  <c r="BK166" i="3"/>
  <c r="BK160" i="3"/>
  <c r="BK139" i="3"/>
  <c r="BK134" i="3"/>
  <c r="J133" i="3"/>
  <c r="J189" i="2"/>
  <c r="J184" i="2"/>
  <c r="J183" i="2"/>
  <c r="BK180" i="2"/>
  <c r="J152" i="2"/>
  <c r="BK129" i="2"/>
  <c r="BK144" i="2" l="1"/>
  <c r="J144" i="2" s="1"/>
  <c r="J101" i="2" s="1"/>
  <c r="BK200" i="2"/>
  <c r="J200" i="2" s="1"/>
  <c r="J106" i="2" s="1"/>
  <c r="P144" i="2"/>
  <c r="P193" i="2"/>
  <c r="BK128" i="2"/>
  <c r="J128" i="2" s="1"/>
  <c r="J98" i="2" s="1"/>
  <c r="T156" i="2"/>
  <c r="R130" i="3"/>
  <c r="R146" i="3"/>
  <c r="P156" i="2"/>
  <c r="R193" i="2"/>
  <c r="P130" i="3"/>
  <c r="T146" i="3"/>
  <c r="R186" i="3"/>
  <c r="R185" i="3"/>
  <c r="P197" i="3"/>
  <c r="R200" i="3"/>
  <c r="R128" i="2"/>
  <c r="R156" i="2"/>
  <c r="BK193" i="2"/>
  <c r="J193" i="2" s="1"/>
  <c r="J105" i="2" s="1"/>
  <c r="BK146" i="3"/>
  <c r="J146" i="3" s="1"/>
  <c r="J101" i="3" s="1"/>
  <c r="P176" i="3"/>
  <c r="P186" i="3"/>
  <c r="P185" i="3" s="1"/>
  <c r="BK197" i="3"/>
  <c r="BK200" i="3"/>
  <c r="J200" i="3"/>
  <c r="J107" i="3" s="1"/>
  <c r="P128" i="2"/>
  <c r="P127" i="2" s="1"/>
  <c r="R144" i="2"/>
  <c r="T193" i="2"/>
  <c r="P146" i="3"/>
  <c r="R176" i="3"/>
  <c r="T186" i="3"/>
  <c r="T185" i="3"/>
  <c r="BK203" i="3"/>
  <c r="J203" i="3" s="1"/>
  <c r="J108" i="3" s="1"/>
  <c r="T144" i="2"/>
  <c r="T130" i="3"/>
  <c r="BK142" i="3"/>
  <c r="J142" i="3"/>
  <c r="J100" i="3"/>
  <c r="R142" i="3"/>
  <c r="T176" i="3"/>
  <c r="BK186" i="3"/>
  <c r="J186" i="3"/>
  <c r="J104" i="3"/>
  <c r="R197" i="3"/>
  <c r="R196" i="3"/>
  <c r="P200" i="3"/>
  <c r="BK124" i="4"/>
  <c r="J124" i="4" s="1"/>
  <c r="J97" i="4" s="1"/>
  <c r="P124" i="4"/>
  <c r="P121" i="4"/>
  <c r="AU97" i="1" s="1"/>
  <c r="R124" i="4"/>
  <c r="R121" i="4"/>
  <c r="T124" i="4"/>
  <c r="T121" i="4" s="1"/>
  <c r="BK130" i="4"/>
  <c r="J130" i="4"/>
  <c r="J98" i="4"/>
  <c r="P130" i="4"/>
  <c r="R130" i="4"/>
  <c r="T130" i="4"/>
  <c r="BK136" i="4"/>
  <c r="J136" i="4" s="1"/>
  <c r="J99" i="4" s="1"/>
  <c r="P136" i="4"/>
  <c r="R136" i="4"/>
  <c r="T136" i="4"/>
  <c r="BK142" i="4"/>
  <c r="J142" i="4"/>
  <c r="J100" i="4"/>
  <c r="P142" i="4"/>
  <c r="R142" i="4"/>
  <c r="T142" i="4"/>
  <c r="T128" i="2"/>
  <c r="BK156" i="2"/>
  <c r="J156" i="2" s="1"/>
  <c r="J102" i="2" s="1"/>
  <c r="BK130" i="3"/>
  <c r="P142" i="3"/>
  <c r="T142" i="3"/>
  <c r="BK176" i="3"/>
  <c r="J176" i="3"/>
  <c r="J102" i="3"/>
  <c r="T197" i="3"/>
  <c r="T196" i="3" s="1"/>
  <c r="T200" i="3"/>
  <c r="BK158" i="4"/>
  <c r="J158" i="4"/>
  <c r="J101" i="4" s="1"/>
  <c r="BF135" i="2"/>
  <c r="BF147" i="2"/>
  <c r="BF149" i="2"/>
  <c r="BF150" i="2"/>
  <c r="BF155" i="2"/>
  <c r="BF160" i="2"/>
  <c r="BF170" i="2"/>
  <c r="BF174" i="2"/>
  <c r="J122" i="3"/>
  <c r="BF136" i="3"/>
  <c r="BF143" i="3"/>
  <c r="BF147" i="3"/>
  <c r="BF148" i="3"/>
  <c r="BF149" i="3"/>
  <c r="BF162" i="3"/>
  <c r="BF171" i="3"/>
  <c r="BF181" i="3"/>
  <c r="BF192" i="3"/>
  <c r="BF193" i="3"/>
  <c r="BF122" i="4"/>
  <c r="BF153" i="2"/>
  <c r="BF158" i="2"/>
  <c r="BF176" i="2"/>
  <c r="BF187" i="2"/>
  <c r="BF191" i="2"/>
  <c r="BK188" i="2"/>
  <c r="J188" i="2" s="1"/>
  <c r="J103" i="2" s="1"/>
  <c r="BF137" i="3"/>
  <c r="BF138" i="3"/>
  <c r="BF151" i="3"/>
  <c r="BF167" i="3"/>
  <c r="BF172" i="3"/>
  <c r="BF180" i="3"/>
  <c r="BF187" i="3"/>
  <c r="BF133" i="2"/>
  <c r="BF162" i="2"/>
  <c r="BF168" i="2"/>
  <c r="BF186" i="2"/>
  <c r="BF194" i="2"/>
  <c r="BF199" i="2"/>
  <c r="BK138" i="2"/>
  <c r="J138" i="2" s="1"/>
  <c r="J99" i="2" s="1"/>
  <c r="BF131" i="3"/>
  <c r="BF152" i="3"/>
  <c r="BF153" i="3"/>
  <c r="BF154" i="3"/>
  <c r="BF161" i="3"/>
  <c r="BF165" i="3"/>
  <c r="BF169" i="3"/>
  <c r="E85" i="2"/>
  <c r="BF189" i="2"/>
  <c r="E85" i="3"/>
  <c r="BF141" i="3"/>
  <c r="BF144" i="3"/>
  <c r="BF182" i="3"/>
  <c r="BF183" i="3"/>
  <c r="BF201" i="3"/>
  <c r="BF202" i="3"/>
  <c r="F92" i="4"/>
  <c r="F123" i="2"/>
  <c r="BF139" i="2"/>
  <c r="BF184" i="2"/>
  <c r="F125" i="3"/>
  <c r="BF134" i="3"/>
  <c r="BF156" i="3"/>
  <c r="BF170" i="3"/>
  <c r="E111" i="4"/>
  <c r="BF132" i="4"/>
  <c r="BF137" i="4"/>
  <c r="BF140" i="4"/>
  <c r="BF156" i="4"/>
  <c r="BF129" i="2"/>
  <c r="BF157" i="2"/>
  <c r="BF195" i="2"/>
  <c r="BF133" i="3"/>
  <c r="BF135" i="3"/>
  <c r="BF139" i="3"/>
  <c r="BF155" i="3"/>
  <c r="BF159" i="3"/>
  <c r="BF163" i="3"/>
  <c r="BF164" i="3"/>
  <c r="BF177" i="3"/>
  <c r="BF195" i="3"/>
  <c r="BF133" i="4"/>
  <c r="BF134" i="4"/>
  <c r="BF132" i="2"/>
  <c r="BF134" i="2"/>
  <c r="BF136" i="2"/>
  <c r="BF152" i="2"/>
  <c r="BF183" i="2"/>
  <c r="BF132" i="3"/>
  <c r="BF158" i="3"/>
  <c r="BF166" i="3"/>
  <c r="BF168" i="3"/>
  <c r="BF173" i="3"/>
  <c r="BF174" i="3"/>
  <c r="BF175" i="3"/>
  <c r="BF178" i="3"/>
  <c r="BF179" i="3"/>
  <c r="BF184" i="3"/>
  <c r="BF190" i="3"/>
  <c r="BF191" i="3"/>
  <c r="BF194" i="3"/>
  <c r="BF198" i="3"/>
  <c r="BF199" i="3"/>
  <c r="J89" i="4"/>
  <c r="BF123" i="4"/>
  <c r="BF126" i="4"/>
  <c r="BF127" i="4"/>
  <c r="BF131" i="4"/>
  <c r="BF141" i="4"/>
  <c r="BF143" i="4"/>
  <c r="BF145" i="4"/>
  <c r="BF146" i="4"/>
  <c r="BF148" i="4"/>
  <c r="BF149" i="4"/>
  <c r="BF150" i="4"/>
  <c r="BF151" i="4"/>
  <c r="BF152" i="4"/>
  <c r="BF153" i="4"/>
  <c r="BF155" i="4"/>
  <c r="BF157" i="4"/>
  <c r="J89" i="2"/>
  <c r="BF131" i="2"/>
  <c r="BF145" i="2"/>
  <c r="BF164" i="2"/>
  <c r="BF172" i="2"/>
  <c r="BF180" i="2"/>
  <c r="BF182" i="2"/>
  <c r="BF196" i="2"/>
  <c r="BK190" i="2"/>
  <c r="J190" i="2" s="1"/>
  <c r="J104" i="2" s="1"/>
  <c r="BF145" i="3"/>
  <c r="BF150" i="3"/>
  <c r="BF157" i="3"/>
  <c r="BF160" i="3"/>
  <c r="BF188" i="3"/>
  <c r="BF189" i="3"/>
  <c r="BK140" i="3"/>
  <c r="J140" i="3" s="1"/>
  <c r="J99" i="3" s="1"/>
  <c r="BF125" i="4"/>
  <c r="BF128" i="4"/>
  <c r="BF129" i="4"/>
  <c r="BF135" i="4"/>
  <c r="BF138" i="4"/>
  <c r="BF139" i="4"/>
  <c r="BF144" i="4"/>
  <c r="BF147" i="4"/>
  <c r="BF154" i="4"/>
  <c r="F35" i="2"/>
  <c r="BB95" i="1" s="1"/>
  <c r="F37" i="2"/>
  <c r="BD95" i="1" s="1"/>
  <c r="F33" i="4"/>
  <c r="AZ97" i="1" s="1"/>
  <c r="F33" i="2"/>
  <c r="AZ95" i="1" s="1"/>
  <c r="F33" i="3"/>
  <c r="AZ96" i="1" s="1"/>
  <c r="F37" i="4"/>
  <c r="BD97" i="1"/>
  <c r="J33" i="3"/>
  <c r="AV96" i="1" s="1"/>
  <c r="F36" i="2"/>
  <c r="BC95" i="1" s="1"/>
  <c r="J33" i="4"/>
  <c r="AV97" i="1" s="1"/>
  <c r="F35" i="3"/>
  <c r="BB96" i="1" s="1"/>
  <c r="J33" i="2"/>
  <c r="AV95" i="1" s="1"/>
  <c r="F37" i="3"/>
  <c r="BD96" i="1"/>
  <c r="F35" i="4"/>
  <c r="BB97" i="1" s="1"/>
  <c r="F36" i="3"/>
  <c r="BC96" i="1" s="1"/>
  <c r="F36" i="4"/>
  <c r="BC97" i="1"/>
  <c r="T127" i="2" l="1"/>
  <c r="T126" i="2" s="1"/>
  <c r="P126" i="2"/>
  <c r="AU95" i="1" s="1"/>
  <c r="BK121" i="4"/>
  <c r="J121" i="4" s="1"/>
  <c r="J30" i="4" s="1"/>
  <c r="AG97" i="1" s="1"/>
  <c r="BK129" i="3"/>
  <c r="T129" i="3"/>
  <c r="T128" i="3" s="1"/>
  <c r="BK196" i="3"/>
  <c r="J196" i="3"/>
  <c r="J105" i="3" s="1"/>
  <c r="P196" i="3"/>
  <c r="R127" i="2"/>
  <c r="R126" i="2" s="1"/>
  <c r="P129" i="3"/>
  <c r="P128" i="3" s="1"/>
  <c r="AU96" i="1" s="1"/>
  <c r="AU94" i="1" s="1"/>
  <c r="R129" i="3"/>
  <c r="R128" i="3" s="1"/>
  <c r="BK127" i="2"/>
  <c r="BK126" i="2" s="1"/>
  <c r="J126" i="2" s="1"/>
  <c r="J96" i="2" s="1"/>
  <c r="BK185" i="3"/>
  <c r="J185" i="3"/>
  <c r="J103" i="3"/>
  <c r="J130" i="3"/>
  <c r="J98" i="3"/>
  <c r="J197" i="3"/>
  <c r="J106" i="3" s="1"/>
  <c r="J96" i="4"/>
  <c r="J34" i="3"/>
  <c r="AW96" i="1" s="1"/>
  <c r="AT96" i="1" s="1"/>
  <c r="BC94" i="1"/>
  <c r="W32" i="1" s="1"/>
  <c r="F34" i="2"/>
  <c r="BA95" i="1" s="1"/>
  <c r="BD94" i="1"/>
  <c r="W33" i="1" s="1"/>
  <c r="F34" i="4"/>
  <c r="BA97" i="1"/>
  <c r="BB94" i="1"/>
  <c r="AX94" i="1" s="1"/>
  <c r="J34" i="2"/>
  <c r="AW95" i="1" s="1"/>
  <c r="AT95" i="1" s="1"/>
  <c r="F34" i="3"/>
  <c r="BA96" i="1" s="1"/>
  <c r="AZ94" i="1"/>
  <c r="W29" i="1" s="1"/>
  <c r="J34" i="4"/>
  <c r="AW97" i="1" s="1"/>
  <c r="AT97" i="1" s="1"/>
  <c r="BK128" i="3" l="1"/>
  <c r="J128" i="3"/>
  <c r="J96" i="3"/>
  <c r="J127" i="2"/>
  <c r="J97" i="2" s="1"/>
  <c r="J39" i="4"/>
  <c r="J129" i="3"/>
  <c r="J97" i="3"/>
  <c r="AN97" i="1"/>
  <c r="J30" i="2"/>
  <c r="AG95" i="1" s="1"/>
  <c r="AN95" i="1" s="1"/>
  <c r="BA94" i="1"/>
  <c r="AW94" i="1" s="1"/>
  <c r="AK30" i="1" s="1"/>
  <c r="W31" i="1"/>
  <c r="AY94" i="1"/>
  <c r="AV94" i="1"/>
  <c r="AK29" i="1" s="1"/>
  <c r="J39" i="2" l="1"/>
  <c r="J30" i="3"/>
  <c r="AG96" i="1"/>
  <c r="AN96" i="1" s="1"/>
  <c r="W30" i="1"/>
  <c r="AT94" i="1"/>
  <c r="J39" i="3" l="1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<sst xmlns="http://schemas.openxmlformats.org/spreadsheetml/2006/main" count="3116" uniqueCount="620">
  <si>
    <t>Export Komplet</t>
  </si>
  <si>
    <t/>
  </si>
  <si>
    <t>2.0</t>
  </si>
  <si>
    <t>False</t>
  </si>
  <si>
    <t>{ee15b9ab-f867-4c1d-b515-172be24b9f9a}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</si>
  <si>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</si>
  <si>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</si>
  <si>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</si>
  <si>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</si>
  <si>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</si>
  <si>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</si>
  <si>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</si>
  <si>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</si>
  <si>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20200601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</si>
  <si>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</si>
  <si>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</si>
  <si>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Sociálne zariadenie vodičov MHD Slávičie údolie</t>
  </si>
  <si>
    <t>JKSO:</t>
  </si>
  <si>
    <t>KS:</t>
  </si>
  <si>
    <t>Miesto:</t>
  </si>
  <si>
    <t>Parkovisko cintorína Slávičie údolie</t>
  </si>
  <si>
    <t>Dátum:</t>
  </si>
  <si>
    <t>12. 6. 2020</t>
  </si>
  <si>
    <t>Objednávateľ:</t>
  </si>
  <si>
    <t>IČO:</t>
  </si>
  <si>
    <t>Dopravný podnik Bratislava, a.s., Olejkárska 1, BA</t>
  </si>
  <si>
    <t>IČ DPH:</t>
  </si>
  <si>
    <t>Zhotoviteľ:</t>
  </si>
  <si>
    <t>Vyplň údaj</t>
  </si>
  <si>
    <t>Projektant:</t>
  </si>
  <si>
    <t>mfarch, s.r.o., Bratislava</t>
  </si>
  <si>
    <t>True</t>
  </si>
  <si>
    <t>Spracovateľ:</t>
  </si>
  <si>
    <t>Ing. Natália Voltmannová</t>
  </si>
  <si>
    <t>Poznámka:</t>
  </si>
  <si>
    <t xml:space="preserve">Ide len o orientačný rozpočet k projektu. K  správnemu naceneniu výkazu výmer je potrebné naštudovanie PD a obhliadka  stavby. Naceniť je potrebné výkaz výmer podľa pokynov tendrového  zadávateľa, resp. zmluvy o dielo. Rozdiely uviesť pod čiaru._x000D_
Zmeny,  opravy VV a návrhy na možné zníženie stav. nákladov dodávateľ nacení rovnako  pod čiaru a priloží k ponukovému rozpočtu. 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</si>
  <si>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</si>
  <si>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</si>
  <si>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</si>
  <si>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</si>
  <si>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</si>
  <si>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</si>
  <si>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</si>
  <si>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</si>
  <si>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</si>
  <si>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</si>
  <si>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</si>
  <si>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</si>
  <si>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</si>
  <si>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</si>
  <si>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</si>
  <si>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</si>
  <si>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</si>
  <si>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</si>
  <si>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</si>
  <si>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</si>
  <si>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</si>
  <si>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</si>
  <si>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</si>
  <si>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</si>
  <si>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</si>
  <si>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</si>
  <si>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</si>
  <si>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</si>
  <si>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</si>
  <si>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</si>
  <si>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</si>
  <si>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</si>
  <si>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</si>
  <si>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</si>
  <si>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</si>
  <si>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</si>
  <si>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</si>
  <si>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</si>
  <si>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</si>
  <si>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</si>
  <si>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</si>
  <si>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</si>
  <si>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</si>
  <si>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</si>
  <si>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</si>
  <si>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20200601_01</t>
  </si>
  <si>
    <t>Časť architektonicko-konštrukčná</t>
  </si>
  <si>
    <t>STA</t>
  </si>
  <si>
    <t>1</t>
  </si>
  <si>
    <t>{70a68359-b56f-448f-8e96-050813cbd913}</t>
  </si>
  <si>
    <t>20200601_z</t>
  </si>
  <si>
    <t>Vodovodná a kanalizačná prípojka</t>
  </si>
  <si>
    <t>{d1f7620c-111c-4d7a-a552-e5e3452c3ce0}</t>
  </si>
  <si>
    <t xml:space="preserve"> </t>
  </si>
  <si>
    <t>20200601_el</t>
  </si>
  <si>
    <t>Časť Elektroinštalácie - Príojka NN a uzemnenie</t>
  </si>
  <si>
    <t>{1f39a756-9b8b-412d-bc00-befab2a308d2}</t>
  </si>
  <si>
    <t>KRYCÍ LIST ROZPOČTU</t>
  </si>
  <si>
    <t>Objekt:</t>
  </si>
  <si>
    <t>20200601_01 - Časť architektonicko-konštrukčná</t>
  </si>
  <si>
    <t>Bratislava</t>
  </si>
  <si>
    <t>Ide len o orientačný rozpočet k projektu. K  správnemu naceneniu výkazu výmer je potrebné naštudovanie PD a obhliadka  stavby. Naceniť je potrebné výkaz výmer podľa pokynov tendrového  zadávateľa, resp. zmluvy o dielo. Rozdiely uviesť pod čiaru.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</si>
  <si>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</si>
  <si>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</si>
  <si>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</si>
  <si>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</si>
  <si>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</si>
  <si>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</si>
  <si>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</si>
  <si>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</si>
  <si>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</si>
  <si>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</si>
  <si>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</si>
  <si>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</si>
  <si>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</si>
  <si>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>VRN - Vedľajšie rozpočtové náklady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</si>
  <si>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</si>
  <si>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</si>
  <si>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</si>
  <si>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</si>
  <si>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</si>
  <si>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</si>
  <si>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</si>
  <si>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</si>
  <si>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</si>
  <si>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</si>
  <si>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</si>
  <si>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</si>
  <si>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</si>
  <si>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</si>
  <si>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</si>
  <si>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</si>
  <si>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</si>
  <si>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</si>
  <si>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132211101.S</t>
  </si>
  <si>
    <t>Hĺbenie rýh šírky do 600 mm v  hornine tr.3 súdržných - ručným náradím</t>
  </si>
  <si>
    <t>m3</t>
  </si>
  <si>
    <t>4</t>
  </si>
  <si>
    <t>2</t>
  </si>
  <si>
    <t>1248875304</t>
  </si>
  <si>
    <t>VV</t>
  </si>
  <si>
    <t>"bet zaklad patky doprav znacky" 0,8*0,5*0,5</t>
  </si>
  <si>
    <t>132211119.S</t>
  </si>
  <si>
    <t>Príplatok za lepivosť pri hĺbení rýh š do 600 mm ručným náradím v hornine tr. 3</t>
  </si>
  <si>
    <t>335470480</t>
  </si>
  <si>
    <t>3</t>
  </si>
  <si>
    <t>162201101.S</t>
  </si>
  <si>
    <t>Vodorovné premiestnenie výkopku z horniny 1-4 do 20m</t>
  </si>
  <si>
    <t>-37463791</t>
  </si>
  <si>
    <t>171201201.S</t>
  </si>
  <si>
    <t>Uloženie sypaniny na skládky do 100 m3</t>
  </si>
  <si>
    <t>-913932892</t>
  </si>
  <si>
    <t>5</t>
  </si>
  <si>
    <t>174101001.S</t>
  </si>
  <si>
    <t>Zásyp sypaninou so zhutnením jám, šachiet, rýh, zárezov alebo okolo objektov do 100 m3</t>
  </si>
  <si>
    <t>353800475</t>
  </si>
  <si>
    <t>6</t>
  </si>
  <si>
    <t>180402111.S</t>
  </si>
  <si>
    <t>Založenie trávnika parkového výsevom v rovine do 1:5</t>
  </si>
  <si>
    <t>m2</t>
  </si>
  <si>
    <t>-701753864</t>
  </si>
  <si>
    <t>7</t>
  </si>
  <si>
    <t>M</t>
  </si>
  <si>
    <t>005720001400.S</t>
  </si>
  <si>
    <t>Osivá tráv - semená parkovej zmesi</t>
  </si>
  <si>
    <t>kg</t>
  </si>
  <si>
    <t>8</t>
  </si>
  <si>
    <t>-1348324438</t>
  </si>
  <si>
    <t>20*0,0309 'Přepočítané koeficientom množstva</t>
  </si>
  <si>
    <t>Zakladanie</t>
  </si>
  <si>
    <t>275313611.S</t>
  </si>
  <si>
    <t>Betón základových pätiek, prostý tr. C 16/20</t>
  </si>
  <si>
    <t>-1023678295</t>
  </si>
  <si>
    <t>"+3,5%stratne" 0,035*0,2</t>
  </si>
  <si>
    <t>Súčet</t>
  </si>
  <si>
    <t>Zvislé a kompletné konštrukcie</t>
  </si>
  <si>
    <t>Úpravy povrchov, podlahy, osadenie</t>
  </si>
  <si>
    <t>9</t>
  </si>
  <si>
    <t>631316013.S</t>
  </si>
  <si>
    <t>Mazanina z betónu s polypropylénovými vláknami  (m3) tr.C25/30 hr. nad 50 do 80 mm</t>
  </si>
  <si>
    <t>-1586256407</t>
  </si>
  <si>
    <t>"ulozny bod P1" 0,4*0,4*8*0,05</t>
  </si>
  <si>
    <t>10</t>
  </si>
  <si>
    <t>631319151.S</t>
  </si>
  <si>
    <t>Príplatok za prehlad. povrchu betónovej mazaniny min. tr.C 8/10 oceľ. hlad. hr. 50-80 mm</t>
  </si>
  <si>
    <t>-776021695</t>
  </si>
  <si>
    <t>11</t>
  </si>
  <si>
    <t>631319171.S</t>
  </si>
  <si>
    <t>Príplatok za strhnutie povrchu mazaniny latou pre hr. obidvoch vrstiev mazaniny nad 50 do 80 mm</t>
  </si>
  <si>
    <t>-287252825</t>
  </si>
  <si>
    <t>12</t>
  </si>
  <si>
    <t>631351101.S</t>
  </si>
  <si>
    <t>Debnenie stien, rýh a otvorov v podlahách zhotovenie</t>
  </si>
  <si>
    <t>1650257683</t>
  </si>
  <si>
    <t>"ulozny bod P1" 0,4*0,05*4*8</t>
  </si>
  <si>
    <t>13</t>
  </si>
  <si>
    <t>631351102.S</t>
  </si>
  <si>
    <t>Debnenie stien, rýh a otvorov v podlahách odstránenie</t>
  </si>
  <si>
    <t>300063216</t>
  </si>
  <si>
    <t>14</t>
  </si>
  <si>
    <t>632001051.S</t>
  </si>
  <si>
    <t>Zhotovenie jednonásobného penetračného náteru pre potery a stierky</t>
  </si>
  <si>
    <t>-1727236633</t>
  </si>
  <si>
    <t>"ulozny bod P1" 0,4*0,4*8</t>
  </si>
  <si>
    <t>15</t>
  </si>
  <si>
    <t>585520008700.S</t>
  </si>
  <si>
    <t>Penetračný náter na nasiakavé podklady pod potery, samonivelizačné hmoty a stavebné lepidlá</t>
  </si>
  <si>
    <t>-1837102727</t>
  </si>
  <si>
    <t>Ostatné konštrukcie a práce-búranie</t>
  </si>
  <si>
    <t>16</t>
  </si>
  <si>
    <t>914001111.S</t>
  </si>
  <si>
    <t>Osadenie a montáž cestnej zvislej dopravnej značky na stĺpik, stĺp, konzolu alebo objekt</t>
  </si>
  <si>
    <t>ks</t>
  </si>
  <si>
    <t>777336659</t>
  </si>
  <si>
    <t>17</t>
  </si>
  <si>
    <t>404490008500.S</t>
  </si>
  <si>
    <t>Stĺpik Zn, rozmer 40x40 mm, dĺžka 2 m, (červeno - biely reflexný polep), pre dopravné značky</t>
  </si>
  <si>
    <t>899577273</t>
  </si>
  <si>
    <t>100*0,01 'Přepočítané koeficientom množstva</t>
  </si>
  <si>
    <t>18</t>
  </si>
  <si>
    <t>404440000200.S</t>
  </si>
  <si>
    <t>Úchyt na stĺpik, d 40x40 mm</t>
  </si>
  <si>
    <t>570272912</t>
  </si>
  <si>
    <t>200*0,01 'Přepočítané koeficientom množstva</t>
  </si>
  <si>
    <t>19</t>
  </si>
  <si>
    <t>404490008700.S</t>
  </si>
  <si>
    <t>Krytka stĺpika, 40x40 mm</t>
  </si>
  <si>
    <t>-54903630</t>
  </si>
  <si>
    <t>915711212.S</t>
  </si>
  <si>
    <t>Vodorovné dopravné značenie striekané farbou deliacich čiar súvislých šírky 125 mm biela retroreflexná</t>
  </si>
  <si>
    <t>m</t>
  </si>
  <si>
    <t>150864675</t>
  </si>
  <si>
    <t>"nove 1 parkovacie miesto" 5+2*3,6*2</t>
  </si>
  <si>
    <t>"stare miesta preznacenie" 5*2+3,6*2</t>
  </si>
  <si>
    <t>21</t>
  </si>
  <si>
    <t>915721212.S</t>
  </si>
  <si>
    <t>Vodorovné dopravné značenie striekané farbou prechodov pre chodcov, šípky, symboly a pod., biela retroreflexná</t>
  </si>
  <si>
    <t>-826057549</t>
  </si>
  <si>
    <t>"parkovacie miesta" 0,5*0,5*2</t>
  </si>
  <si>
    <t>22</t>
  </si>
  <si>
    <t>919732111.S</t>
  </si>
  <si>
    <t>Úprava povrchu cementobetónového krytu brúsením, hr. do 2 mm</t>
  </si>
  <si>
    <t>761375836</t>
  </si>
  <si>
    <t>23</t>
  </si>
  <si>
    <t>919748111.S</t>
  </si>
  <si>
    <t>Vykonanie postreku, príp. zdrsnenie povrchu ochrannou emulziou</t>
  </si>
  <si>
    <t>-23360083</t>
  </si>
  <si>
    <t>24</t>
  </si>
  <si>
    <t>111630000300.S</t>
  </si>
  <si>
    <t>Asfaltová emulzia katiónaktívna v železničnej cisterne</t>
  </si>
  <si>
    <t>t</t>
  </si>
  <si>
    <t>-1686253194</t>
  </si>
  <si>
    <t>1,28*0,00101 'Přepočítané koeficientom množstva</t>
  </si>
  <si>
    <t>25</t>
  </si>
  <si>
    <t>938908401.S</t>
  </si>
  <si>
    <t>Očistenie povrchu chodníkov ručne zametaním</t>
  </si>
  <si>
    <t>1748326515</t>
  </si>
  <si>
    <t>8*4</t>
  </si>
  <si>
    <t>"parking" 12*6</t>
  </si>
  <si>
    <t>26</t>
  </si>
  <si>
    <t>938908411.S</t>
  </si>
  <si>
    <t>Očistenie povrchu krytu alebo podkladu asfaltového, betónového alebo dláždeného tlakom vody</t>
  </si>
  <si>
    <t>1473617503</t>
  </si>
  <si>
    <t>"ulozny bod P1" 1*1*8</t>
  </si>
  <si>
    <t>27</t>
  </si>
  <si>
    <t>966006132.S</t>
  </si>
  <si>
    <t>Odstránenie značky, len stĺpiky s bet. pätkami,  -0,08200t</t>
  </si>
  <si>
    <t>-1459758568</t>
  </si>
  <si>
    <t>28</t>
  </si>
  <si>
    <t>966006211x</t>
  </si>
  <si>
    <t>Odstránenie (demontáž) zvislej dopravnej značky zo stĺpov, stĺpikov alebo konzol, pre opätovnú montáž</t>
  </si>
  <si>
    <t>-1683638809</t>
  </si>
  <si>
    <t>29</t>
  </si>
  <si>
    <t>966083411.S</t>
  </si>
  <si>
    <t>Odstránenie vodorovného dopravného značenia vodným lúčom čiar šírky 250 mm</t>
  </si>
  <si>
    <t>-1356370056</t>
  </si>
  <si>
    <t>"odstranenie 1 parkovacieho miesta" 5+2*3,6</t>
  </si>
  <si>
    <t>30</t>
  </si>
  <si>
    <t>979082111</t>
  </si>
  <si>
    <t>Vnútrostavenisková doprava sutiny a vybúraných hmôt do 10 m</t>
  </si>
  <si>
    <t>1300877219</t>
  </si>
  <si>
    <t>31</t>
  </si>
  <si>
    <t>979089713</t>
  </si>
  <si>
    <t>Prenájom kontajneru 7 m3</t>
  </si>
  <si>
    <t>1893070071</t>
  </si>
  <si>
    <t>99</t>
  </si>
  <si>
    <t>Presun hmôt HSV</t>
  </si>
  <si>
    <t>32</t>
  </si>
  <si>
    <t>998011001.S</t>
  </si>
  <si>
    <t>Presun hmôt pre budovy (801, 803, 812), zvislá konštr. z tehál, tvárnic, z kovu výšky do 6 m</t>
  </si>
  <si>
    <t>-1334617324</t>
  </si>
  <si>
    <t>PSV</t>
  </si>
  <si>
    <t>Práce a dodávky PSV</t>
  </si>
  <si>
    <t>33</t>
  </si>
  <si>
    <t>776990105</t>
  </si>
  <si>
    <t>Vysávanie podkladu</t>
  </si>
  <si>
    <t>-1281688314</t>
  </si>
  <si>
    <t>VRN</t>
  </si>
  <si>
    <t>Vedľajšie rozpočtové náklady</t>
  </si>
  <si>
    <t>34</t>
  </si>
  <si>
    <t>000300014.S</t>
  </si>
  <si>
    <t>Geodetické práce - vykonávané pred výstavbou zameranie existujúceho objektu</t>
  </si>
  <si>
    <t>kmpl</t>
  </si>
  <si>
    <t>1024</t>
  </si>
  <si>
    <t>2083840804</t>
  </si>
  <si>
    <t>35</t>
  </si>
  <si>
    <t>000300016.S</t>
  </si>
  <si>
    <t>Geodetické práce - vykonávané pred výstavbou určenie vytyčovacej siete, vytýčenie staveniska, staveb. objektu</t>
  </si>
  <si>
    <t>505903403</t>
  </si>
  <si>
    <t>36</t>
  </si>
  <si>
    <t>000300031.S</t>
  </si>
  <si>
    <t>Geodetické práce - vykonávané po výstavbe zameranie skutočného vyhotovenia stavby</t>
  </si>
  <si>
    <t>1660497002</t>
  </si>
  <si>
    <t>37</t>
  </si>
  <si>
    <t>0003000x</t>
  </si>
  <si>
    <t>Vklad do digitálnej mapy mesta</t>
  </si>
  <si>
    <t>1605906165</t>
  </si>
  <si>
    <t>VP</t>
  </si>
  <si>
    <t xml:space="preserve">  Práce naviac</t>
  </si>
  <si>
    <t>PN</t>
  </si>
  <si>
    <t>20200601_z - Vodovodná a kanalizačná prípojka</t>
  </si>
  <si>
    <t xml:space="preserve">Ing. Švec    </t>
  </si>
  <si>
    <t xml:space="preserve">Ing. Švec                                         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</si>
  <si>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</si>
  <si>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</si>
  <si>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</si>
  <si>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</si>
  <si>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</si>
  <si>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</si>
  <si>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D2 - PRÁCE A DODÁVKY PSV</t>
  </si>
  <si>
    <t xml:space="preserve">    722 - Vnútorný vodovod</t>
  </si>
  <si>
    <t>D3 - PRÁCE A DODÁVKY M</t>
  </si>
  <si>
    <t xml:space="preserve">    272 - Vedenia rúrové vonkajšie - plynovody</t>
  </si>
  <si>
    <t xml:space="preserve">    999 - MCE ostatné</t>
  </si>
  <si>
    <t>D1</t>
  </si>
  <si>
    <t>PRÁCE A DODÁVKY HSV</t>
  </si>
  <si>
    <t>ZEMNE PRÁCE</t>
  </si>
  <si>
    <t>11001-1010</t>
  </si>
  <si>
    <t>Vytýčenie trasy vodovodu, kanalizácie v rovine</t>
  </si>
  <si>
    <t>km</t>
  </si>
  <si>
    <t>13220-1201</t>
  </si>
  <si>
    <t>Hĺbenie rýh šírka do 2 m v horn. tr. 3 do 100 m3</t>
  </si>
  <si>
    <t>13220-2509</t>
  </si>
  <si>
    <t>Príplatok za lepivosť horniny tr.3</t>
  </si>
  <si>
    <t>16110-1101</t>
  </si>
  <si>
    <t>Zvislé premiestnenie výkopu horn. tr. 1-4 nad 1 m do 2,5 m</t>
  </si>
  <si>
    <t>16270-1105</t>
  </si>
  <si>
    <t>Vodorovné premiestnenie výkopu do 10000 m horn. tr. 1-4</t>
  </si>
  <si>
    <t>16710-1101</t>
  </si>
  <si>
    <t>Nakladanie výkopku do 100 m3 v horn. tr. 1-4</t>
  </si>
  <si>
    <t>16710-1103</t>
  </si>
  <si>
    <t>Skladanie alebo prekladanie výkopu v horn. tr. 1-4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</si>
  <si>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</si>
  <si>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</si>
  <si>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</si>
  <si>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</si>
  <si>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</si>
  <si>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45154-1111</t>
  </si>
  <si>
    <t>Lôžko pod potrubie, zásyp potrubia, stoky v otvorenom výkope zo štrkodrvy</t>
  </si>
  <si>
    <t>KOMUNIKÁCIE</t>
  </si>
  <si>
    <t>56660-1113</t>
  </si>
  <si>
    <t>Úprava doterajš. krytu z kameniva drv. s dopln. kamen. drv. hr. 15 cm</t>
  </si>
  <si>
    <t>56690-5123</t>
  </si>
  <si>
    <t>Vysprav. podkl. po prekopoch podkladným betónom hr. 20 cm</t>
  </si>
  <si>
    <t>57295-2122</t>
  </si>
  <si>
    <t>Vyspravenie krytov vozov. po prekopoch asfaltobetónom hr. 70 mm</t>
  </si>
  <si>
    <t>RÚROVÉ VEDENIA</t>
  </si>
  <si>
    <t>83126-3195</t>
  </si>
  <si>
    <t>Príplatok za zhotovenie kanalizačnej prípojky DN 100-300</t>
  </si>
  <si>
    <t>kus</t>
  </si>
  <si>
    <t>422 240500</t>
  </si>
  <si>
    <t>Posúvač domovej prípojky DN25</t>
  </si>
  <si>
    <t>422 435030</t>
  </si>
  <si>
    <t>Pásy navrtávacie</t>
  </si>
  <si>
    <t>422 911100</t>
  </si>
  <si>
    <t>Súprava zemná ventilová Y1021 DN 25</t>
  </si>
  <si>
    <t>87116-1121</t>
  </si>
  <si>
    <t>Montáž potrubia z tlakových rúrok polyetylénových d 32</t>
  </si>
  <si>
    <t>286 138400</t>
  </si>
  <si>
    <t>Rúrka PVC tlaková ťažká LPE d 32x 2,9x6000 voda</t>
  </si>
  <si>
    <t>38</t>
  </si>
  <si>
    <t>87131-3121</t>
  </si>
  <si>
    <t>Montáž potrubia z kanalizačných rúr z PVC v otvorenom výkope do 20% DN 150, tesnenie gum. krúžkami</t>
  </si>
  <si>
    <t>40</t>
  </si>
  <si>
    <t>286 110200</t>
  </si>
  <si>
    <t>Rúrka PVC kanalizačná spoj gum. krúžkom 160x4,7x5000</t>
  </si>
  <si>
    <t>42</t>
  </si>
  <si>
    <t>87917-2199</t>
  </si>
  <si>
    <t>Príplatok za montáž vodovodných prípojok DN 32-80</t>
  </si>
  <si>
    <t>44</t>
  </si>
  <si>
    <t>108 543000</t>
  </si>
  <si>
    <t>Hasiaci prístroj, 6kg - v zmysle požiadavky PO</t>
  </si>
  <si>
    <t>46</t>
  </si>
  <si>
    <t>89116-3111</t>
  </si>
  <si>
    <t>Montáž vodovodných ventilov hlavných pre prípojky DN 25</t>
  </si>
  <si>
    <t>48</t>
  </si>
  <si>
    <t>89210-1111</t>
  </si>
  <si>
    <t>Skúška tesnosti kanalizačného potrubia DN do 200 vodou</t>
  </si>
  <si>
    <t>50</t>
  </si>
  <si>
    <t>89223-3111</t>
  </si>
  <si>
    <t>Preplachovanie a dezinfekcia vodovodného potrubia DN 40-70</t>
  </si>
  <si>
    <t>52</t>
  </si>
  <si>
    <t>89224-1111</t>
  </si>
  <si>
    <t>Tlaková skúška vodovodného potrubia DN do 80</t>
  </si>
  <si>
    <t>54</t>
  </si>
  <si>
    <t>89331-2111</t>
  </si>
  <si>
    <t>Šachty armatúrne železobetónové, strop z dielcov, vnútorná plocha do 1.5 m2</t>
  </si>
  <si>
    <t>56</t>
  </si>
  <si>
    <t>552 421500</t>
  </si>
  <si>
    <t>Poklop vstupný-nosnosť 15T 60x60</t>
  </si>
  <si>
    <t>58</t>
  </si>
  <si>
    <t>89442-1121</t>
  </si>
  <si>
    <t>Osadenie prefabrikovaných šachiet 4 - 10 t</t>
  </si>
  <si>
    <t>60</t>
  </si>
  <si>
    <t>89480-8015</t>
  </si>
  <si>
    <t>Montáž revíznej šachty z PVC, DN šachty 600, DN potrubia 160, hl. do 1500 mm</t>
  </si>
  <si>
    <t>62</t>
  </si>
  <si>
    <t>286 5A2303</t>
  </si>
  <si>
    <t>TEGRA 600 - dno šachtové - 600/160x0° - RF110000</t>
  </si>
  <si>
    <t>64</t>
  </si>
  <si>
    <t>286 5A2405</t>
  </si>
  <si>
    <t>TEGRA 600 - rúra šachtová vlnovcová s hrdlom ID600x3650 - RP365000</t>
  </si>
  <si>
    <t>66</t>
  </si>
  <si>
    <t>286 5A2451</t>
  </si>
  <si>
    <t>TEGRA 600 - tesnenie šacht. rúry 600 - RF999900</t>
  </si>
  <si>
    <t>68</t>
  </si>
  <si>
    <t>286 5A2472</t>
  </si>
  <si>
    <t>TEGRA 600 - prstenec roznášací betónový - 1100/680/150 - RF600000</t>
  </si>
  <si>
    <t>70</t>
  </si>
  <si>
    <t>286 5A2504</t>
  </si>
  <si>
    <t>TEGRA 600 - poklop liatinový D600 WAVIN D600- MF730000</t>
  </si>
  <si>
    <t>72</t>
  </si>
  <si>
    <t>89910-1111</t>
  </si>
  <si>
    <t>Osadenie poklopov liatinových, oceľových s rámom do 50 kg</t>
  </si>
  <si>
    <t>74</t>
  </si>
  <si>
    <t>89940-1111</t>
  </si>
  <si>
    <t>Osadenie poklopov liatinových ventilových</t>
  </si>
  <si>
    <t>76</t>
  </si>
  <si>
    <t>39</t>
  </si>
  <si>
    <t>89962-3111</t>
  </si>
  <si>
    <t>Betónové dosky pod šachty</t>
  </si>
  <si>
    <t>78</t>
  </si>
  <si>
    <t>89973-1101</t>
  </si>
  <si>
    <t>Uloženie výstražná PVC fólia-biela vodovod hr.0,3mm, š.200 mm na obsyp</t>
  </si>
  <si>
    <t>80</t>
  </si>
  <si>
    <t>41</t>
  </si>
  <si>
    <t>283 2F0508</t>
  </si>
  <si>
    <t>Fólia výstražná Biela, šír.300, hr.0,075 mm - 84 30 65</t>
  </si>
  <si>
    <t>82</t>
  </si>
  <si>
    <t>89973-9101</t>
  </si>
  <si>
    <t>Montáž výstražnej PVC fólie-biela vodovod hr.0,2-0,3 mm, š.200 do 300 mm na obsyp</t>
  </si>
  <si>
    <t>84</t>
  </si>
  <si>
    <t>OSTATNÉ KONŠTRUKCIE A PRÁCE</t>
  </si>
  <si>
    <t>43</t>
  </si>
  <si>
    <t>97404-2577</t>
  </si>
  <si>
    <t>Vysekanie rýh v betón. dlažbe hl. do 20 cm š. do 30 cm</t>
  </si>
  <si>
    <t>86</t>
  </si>
  <si>
    <t>97908-1111</t>
  </si>
  <si>
    <t>Odvoz sute a vybúraných hmôt na skládku do 1 km</t>
  </si>
  <si>
    <t>88</t>
  </si>
  <si>
    <t>45</t>
  </si>
  <si>
    <t>97908-1121</t>
  </si>
  <si>
    <t>Odvoz sute a vybúraných hmôt na skládku každý ďalší 1 km</t>
  </si>
  <si>
    <t>90</t>
  </si>
  <si>
    <t>97908-2111</t>
  </si>
  <si>
    <t>Vnútrostavenisková doprava sute a vybúraných hmôt do 10 m</t>
  </si>
  <si>
    <t>92</t>
  </si>
  <si>
    <t>47</t>
  </si>
  <si>
    <t>97908-7212</t>
  </si>
  <si>
    <t>Nakladanie sute na dopravný prostriedok</t>
  </si>
  <si>
    <t>94</t>
  </si>
  <si>
    <t>97913-1410</t>
  </si>
  <si>
    <t>Poplatok za ulož.a znešk.stav.sute na urč.sklád. -z demol.vozoviek "O"-ost.odpad</t>
  </si>
  <si>
    <t>96</t>
  </si>
  <si>
    <t>49</t>
  </si>
  <si>
    <t>97913-1413</t>
  </si>
  <si>
    <t>Poplatok za ulož.a znešk.stav.odp na urč.sklád.-hlušina a kamenivo "O"-ost.odpad</t>
  </si>
  <si>
    <t>98</t>
  </si>
  <si>
    <t>99827-1101</t>
  </si>
  <si>
    <t>Presun hmôt pre lôžko a obsyp vonkajšieho vodovodného a kanalizačného potrubia</t>
  </si>
  <si>
    <t>100</t>
  </si>
  <si>
    <t>D2</t>
  </si>
  <si>
    <t>PRÁCE A DODÁVKY PSV</t>
  </si>
  <si>
    <t>722</t>
  </si>
  <si>
    <t>Vnútorný vodovod</t>
  </si>
  <si>
    <t>51</t>
  </si>
  <si>
    <t>72223-0103</t>
  </si>
  <si>
    <t>Armat. vodov. s 2 závitmi, ventil priamy KE 83 T G 1</t>
  </si>
  <si>
    <t>102</t>
  </si>
  <si>
    <t>72223-1063</t>
  </si>
  <si>
    <t>Armat. vodov. s 2 závitmi, ventil spätný VE 3030 G 1</t>
  </si>
  <si>
    <t>104</t>
  </si>
  <si>
    <t>53</t>
  </si>
  <si>
    <t>72223-9102</t>
  </si>
  <si>
    <t>Montáž vodov. armatúr s 2 závitmi G 3/4</t>
  </si>
  <si>
    <t>106</t>
  </si>
  <si>
    <t>422 607330</t>
  </si>
  <si>
    <t>Filter závitový mosadz, závit vnútorný-vnútorný PN16 typ 08412 3/4"</t>
  </si>
  <si>
    <t>108</t>
  </si>
  <si>
    <t>55</t>
  </si>
  <si>
    <t>72223-9103</t>
  </si>
  <si>
    <t>Montáž vodov. armatúr s 2 závitmi G 1</t>
  </si>
  <si>
    <t>110</t>
  </si>
  <si>
    <t>72226-2201</t>
  </si>
  <si>
    <t>Montáž vodomera pre vodu do 30° C závitového G 3/4</t>
  </si>
  <si>
    <t>112</t>
  </si>
  <si>
    <t>57</t>
  </si>
  <si>
    <t>72226-2211</t>
  </si>
  <si>
    <t>Vodomer pre vodu do 30° C závitový G 3/4 VM 3-5V</t>
  </si>
  <si>
    <t>114</t>
  </si>
  <si>
    <t>72299-9904</t>
  </si>
  <si>
    <t>Vnútorný vodovod HZS T4</t>
  </si>
  <si>
    <t>hod</t>
  </si>
  <si>
    <t>116</t>
  </si>
  <si>
    <t>59</t>
  </si>
  <si>
    <t>99872-2101</t>
  </si>
  <si>
    <t>Presun hmôt pre vnút. vodovod v objektoch výšky do 6 m</t>
  </si>
  <si>
    <t>118</t>
  </si>
  <si>
    <t>D3</t>
  </si>
  <si>
    <t>PRÁCE A DODÁVKY M</t>
  </si>
  <si>
    <t>272</t>
  </si>
  <si>
    <t>Vedenia rúrové vonkajšie - plynovody</t>
  </si>
  <si>
    <t>80322-1010</t>
  </si>
  <si>
    <t>Vyhľadávací vodič na potrubí z PE D do 150</t>
  </si>
  <si>
    <t>120</t>
  </si>
  <si>
    <t>61</t>
  </si>
  <si>
    <t>422 914020</t>
  </si>
  <si>
    <t>Príklop Y4510-ventilový</t>
  </si>
  <si>
    <t>122</t>
  </si>
  <si>
    <t>999</t>
  </si>
  <si>
    <t>MCE ostatné</t>
  </si>
  <si>
    <t>99088-0010</t>
  </si>
  <si>
    <t>Presun hmôt pre montáž potrubia do 1000 m</t>
  </si>
  <si>
    <t>124</t>
  </si>
  <si>
    <t>63</t>
  </si>
  <si>
    <t>286 532530</t>
  </si>
  <si>
    <t>Prechodka LDPE tlaková (rPE) d 32/G 1</t>
  </si>
  <si>
    <t>126</t>
  </si>
  <si>
    <t>20200601_el - Časť Elektroinštalácie - Príojka NN a uzemnenie</t>
  </si>
  <si>
    <t>Ing. Rastislav Švec</t>
  </si>
  <si>
    <t>PRONES s.r.o.</t>
  </si>
  <si>
    <t>D1 - Prípojka NN</t>
  </si>
  <si>
    <t>D2 - Zemné práce</t>
  </si>
  <si>
    <t>D3 - Uzemnenie</t>
  </si>
  <si>
    <t>D4 - HZS , Ostatné</t>
  </si>
  <si>
    <t>Pol33</t>
  </si>
  <si>
    <t>Elektromerový rozvádzač RE (podľa výkresu E1), dodávka, napojenie a montáž vrátane vodorovnej a zvislej dopravy, drobného spojovacieho materálu, odvozu a likvidácie odpadu, zaústenia a zapojenia káblov a všetkých prác súvisiacich s realizovaním danej polo</t>
  </si>
  <si>
    <t>Pol34</t>
  </si>
  <si>
    <t>Prípojková skriňa SR5 (podľa výkresu E1), dodávka, napojenie a montáž vrátane vodorovnej a zvislej dopravy, drobného spojovacieho materálu, odvozu a likvidácie odpadu, zaústenia a zapojenia káblov a všetkých prác súvisiacich s realizovaním danej položky.</t>
  </si>
  <si>
    <t>Prípojka NN</t>
  </si>
  <si>
    <t>Pol35</t>
  </si>
  <si>
    <t>Kábel NAYY-J 3x240 + 120mm²</t>
  </si>
  <si>
    <t>Pol36</t>
  </si>
  <si>
    <t>Kábel NAYY-J 4x25mm²</t>
  </si>
  <si>
    <t>Pol37</t>
  </si>
  <si>
    <t>Kábel CYKY-J 5x6</t>
  </si>
  <si>
    <t>Pol38</t>
  </si>
  <si>
    <t>Káblová spojka NN, 150-240mm, typ POLJ-0,1/4X 150-240</t>
  </si>
  <si>
    <t>Pol39</t>
  </si>
  <si>
    <t>Káblová prechodka do 35mm</t>
  </si>
  <si>
    <t>Pol40</t>
  </si>
  <si>
    <t>Výkop v chodníku do hĺbky 80 cm v dlažbe (asfalte), odvoz sutiny na skládku, pokládka kábla, fólia, piesok, pokládka guľatiny (pásiku), pokládka novej dlažby (asfaltu + podkladu), uvedenie do pôvodného stavu</t>
  </si>
  <si>
    <t>Pol41</t>
  </si>
  <si>
    <t>Rezanie betónovej plochy, drážka 50x50mm + vysprávka pevnostou maltou</t>
  </si>
  <si>
    <t>Pol42</t>
  </si>
  <si>
    <t>Základ z prostého betónu s dopravou zmesi a betonážou do prírodnej zeminy bez debnenia</t>
  </si>
  <si>
    <t>Pol43</t>
  </si>
  <si>
    <t>Fólia červená-blesk, šírka 300mm, balenie  250m</t>
  </si>
  <si>
    <t>Pol44</t>
  </si>
  <si>
    <t>Chránička FXKVR DN110</t>
  </si>
  <si>
    <t>Uzemnenie</t>
  </si>
  <si>
    <t>Pol45</t>
  </si>
  <si>
    <t>Práškova hmota na vylepšenie odporu uzemnenia OEC 25, balenie 25 kg (OBO Bettermann)</t>
  </si>
  <si>
    <t>Pol46</t>
  </si>
  <si>
    <t>Svorka spájacia/krížová 255 A-FL30 FT, pásik-pásik, FT (OBO Bettermann)</t>
  </si>
  <si>
    <t>Pol47</t>
  </si>
  <si>
    <t>Rúrkovy uzemňovač 219 20 ST FT, dĺžka 1m, nadstaviteľný, FT (OBO Bettermann)</t>
  </si>
  <si>
    <t>Pol48</t>
  </si>
  <si>
    <t>Prijovovacia a ukončovacia sada pre rúrkový uzemňovač 1819 20BP+2760 20 FT, (OBO Bettermann)</t>
  </si>
  <si>
    <t>Pol49</t>
  </si>
  <si>
    <t>Uzemňovacie vedenie 5052 DIN 30x3,5, so zaoblenou hranou, uložené v zemi, rozmer 30x3,5mm, FT (OBO Bettermann)</t>
  </si>
  <si>
    <t>D4</t>
  </si>
  <si>
    <t>HZS , Ostatné</t>
  </si>
  <si>
    <t>Pol50</t>
  </si>
  <si>
    <t>Nepredvídané práce</t>
  </si>
  <si>
    <t>kpl</t>
  </si>
  <si>
    <t>Pol51</t>
  </si>
  <si>
    <t>Zaistenie vypnutého stavu</t>
  </si>
  <si>
    <t>Pol52</t>
  </si>
  <si>
    <t>Funkčné skúšky, zaškolenie obsluhy</t>
  </si>
  <si>
    <t>Pol53</t>
  </si>
  <si>
    <t>Murárska výpomoc</t>
  </si>
  <si>
    <t>Pol54</t>
  </si>
  <si>
    <t>Revízia a vypracovanie revíznej správy</t>
  </si>
  <si>
    <t>Pol55</t>
  </si>
  <si>
    <t>Podruž. mat / WAGO-svorky,sádra,klince,štítky, pásky, natlkacie skrut.,.... /  (percentuálny podiel bez rozvádzačov a svietidiel)</t>
  </si>
  <si>
    <t>%</t>
  </si>
  <si>
    <t>Pol56</t>
  </si>
  <si>
    <t>Podiel pridružných výkonov</t>
  </si>
  <si>
    <t>Pol57</t>
  </si>
  <si>
    <t>Naloženie zeminy, odvoz do 1 km a zloženie na skládke a jazda späť</t>
  </si>
  <si>
    <t>Pol58</t>
  </si>
  <si>
    <t>Zaizolovanie prestupu káblov proti vode</t>
  </si>
  <si>
    <t>Pol59</t>
  </si>
  <si>
    <t>Páska sťahovacia  100x2,5 prírodná</t>
  </si>
  <si>
    <t>Pol60</t>
  </si>
  <si>
    <t>Doprava (do 20km)</t>
  </si>
  <si>
    <t>Pol61</t>
  </si>
  <si>
    <t>Projektová dokumentácia (projekt skutočného vyhotovenia)</t>
  </si>
  <si>
    <t>Pol62</t>
  </si>
  <si>
    <t>Polohopisné a výškopisné ( geodetické )zameranie</t>
  </si>
  <si>
    <t>Pol63</t>
  </si>
  <si>
    <t>Inžiniering + konzultácie na rozvodných závodoch ZSDIS a.s.</t>
  </si>
  <si>
    <t>Pol64</t>
  </si>
  <si>
    <t>Pollatok u dodávateľa el. energie za navýšenie spotreby (konzultovať s investorom) - 57,62 €/kW</t>
  </si>
  <si>
    <t>kW</t>
  </si>
  <si>
    <t>ZOZNAM FIGÚR</t>
  </si>
  <si>
    <t>Výmera</t>
  </si>
  <si>
    <t xml:space="preserve"> 20200601_01</t>
  </si>
  <si>
    <t>DV1</t>
  </si>
  <si>
    <t>V1</t>
  </si>
  <si>
    <t>výkop</t>
  </si>
  <si>
    <t>Projektová dokumentácia</t>
  </si>
  <si>
    <t>Projekt organizácie dopravy počas výstavby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</si>
</sst>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1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4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36" fillId="0" borderId="16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/>
    </xf>
    <xf numFmtId="167" fontId="36" fillId="0" borderId="18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4" fontId="21" fillId="6" borderId="22" xfId="0" applyNumberFormat="1" applyFont="1" applyFill="1" applyBorder="1" applyAlignment="1" applyProtection="1">
      <alignment vertical="center"/>
      <protection locked="0"/>
    </xf>
    <xf numFmtId="0" fontId="0" fillId="6" borderId="0" xfId="0" applyFill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opLeftCell="A94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" customHeight="1">
      <c r="AR2" s="263" t="s">
        <v>5</v>
      </c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S2" s="16" t="s">
        <v>6</v>
      </c>
      <c r="BT2" s="16" t="s">
        <v>7</v>
      </c>
    </row>
    <row r="3" spans="1:74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28" t="s">
        <v>13</v>
      </c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R5" s="19"/>
      <c r="BE5" s="225" t="s">
        <v>14</v>
      </c>
      <c r="BS5" s="16" t="s">
        <v>6</v>
      </c>
    </row>
    <row r="6" spans="1:74" s="1" customFormat="1" ht="36.9" customHeight="1">
      <c r="B6" s="19"/>
      <c r="D6" s="25" t="s">
        <v>15</v>
      </c>
      <c r="K6" s="230" t="s">
        <v>16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R6" s="19"/>
      <c r="BE6" s="226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26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26"/>
      <c r="BS8" s="16" t="s">
        <v>6</v>
      </c>
    </row>
    <row r="9" spans="1:74" s="1" customFormat="1" ht="14.4" customHeight="1">
      <c r="B9" s="19"/>
      <c r="AR9" s="19"/>
      <c r="BE9" s="226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26"/>
      <c r="BS10" s="16" t="s">
        <v>6</v>
      </c>
    </row>
    <row r="11" spans="1:74" s="1" customFormat="1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26"/>
      <c r="BS11" s="16" t="s">
        <v>6</v>
      </c>
    </row>
    <row r="12" spans="1:74" s="1" customFormat="1" ht="6.9" customHeight="1">
      <c r="B12" s="19"/>
      <c r="AR12" s="19"/>
      <c r="BE12" s="226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26"/>
      <c r="BS13" s="16" t="s">
        <v>6</v>
      </c>
    </row>
    <row r="14" spans="1:74" ht="13.2">
      <c r="B14" s="19"/>
      <c r="E14" s="231" t="s">
        <v>28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6" t="s">
        <v>26</v>
      </c>
      <c r="AN14" s="28" t="s">
        <v>28</v>
      </c>
      <c r="AR14" s="19"/>
      <c r="BE14" s="226"/>
      <c r="BS14" s="16" t="s">
        <v>6</v>
      </c>
    </row>
    <row r="15" spans="1:74" s="1" customFormat="1" ht="6.9" customHeight="1">
      <c r="B15" s="19"/>
      <c r="AR15" s="19"/>
      <c r="BE15" s="226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26"/>
      <c r="BS16" s="16" t="s">
        <v>3</v>
      </c>
    </row>
    <row r="17" spans="1:71" s="1" customFormat="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26"/>
      <c r="BS17" s="16" t="s">
        <v>31</v>
      </c>
    </row>
    <row r="18" spans="1:71" s="1" customFormat="1" ht="6.9" customHeight="1">
      <c r="B18" s="19"/>
      <c r="AR18" s="19"/>
      <c r="BE18" s="226"/>
      <c r="BS18" s="16" t="s">
        <v>6</v>
      </c>
    </row>
    <row r="19" spans="1:71" s="1" customFormat="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26"/>
      <c r="BS19" s="16" t="s">
        <v>6</v>
      </c>
    </row>
    <row r="20" spans="1:71" s="1" customFormat="1" ht="18.45" customHeight="1">
      <c r="B20" s="19"/>
      <c r="E20" s="24" t="s">
        <v>33</v>
      </c>
      <c r="AK20" s="26" t="s">
        <v>26</v>
      </c>
      <c r="AN20" s="24" t="s">
        <v>1</v>
      </c>
      <c r="AR20" s="19"/>
      <c r="BE20" s="226"/>
      <c r="BS20" s="16" t="s">
        <v>31</v>
      </c>
    </row>
    <row r="21" spans="1:71" s="1" customFormat="1" ht="6.9" customHeight="1">
      <c r="B21" s="19"/>
      <c r="AR21" s="19"/>
      <c r="BE21" s="226"/>
    </row>
    <row r="22" spans="1:71" s="1" customFormat="1" ht="12" customHeight="1">
      <c r="B22" s="19"/>
      <c r="D22" s="26" t="s">
        <v>34</v>
      </c>
      <c r="AR22" s="19"/>
      <c r="BE22" s="226"/>
    </row>
    <row r="23" spans="1:71" s="1" customFormat="1" ht="72" customHeight="1">
      <c r="B23" s="19"/>
      <c r="E23" s="233" t="s">
        <v>35</v>
      </c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R23" s="19"/>
      <c r="BE23" s="226"/>
    </row>
    <row r="24" spans="1:71" s="1" customFormat="1" ht="6.9" customHeight="1">
      <c r="B24" s="19"/>
      <c r="AR24" s="19"/>
      <c r="BE24" s="226"/>
    </row>
    <row r="25" spans="1:71" s="1" customFormat="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6"/>
    </row>
    <row r="26" spans="1:71" s="2" customFormat="1" ht="25.95" customHeight="1">
      <c r="A26" s="31"/>
      <c r="B26" s="32"/>
      <c r="C26" s="31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4">
        <f>ROUND(AG94,2)</f>
        <v>0</v>
      </c>
      <c r="AL26" s="235"/>
      <c r="AM26" s="235"/>
      <c r="AN26" s="235"/>
      <c r="AO26" s="235"/>
      <c r="AP26" s="31"/>
      <c r="AQ26" s="31"/>
      <c r="AR26" s="32"/>
      <c r="BE26" s="226"/>
    </row>
    <row r="27" spans="1:71" s="2" customFormat="1" ht="6.9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26"/>
    </row>
    <row r="28" spans="1:71" s="2" customFormat="1" ht="13.2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36" t="s">
        <v>37</v>
      </c>
      <c r="M28" s="236"/>
      <c r="N28" s="236"/>
      <c r="O28" s="236"/>
      <c r="P28" s="236"/>
      <c r="Q28" s="31"/>
      <c r="R28" s="31"/>
      <c r="S28" s="31"/>
      <c r="T28" s="31"/>
      <c r="U28" s="31"/>
      <c r="V28" s="31"/>
      <c r="W28" s="236" t="s">
        <v>38</v>
      </c>
      <c r="X28" s="236"/>
      <c r="Y28" s="236"/>
      <c r="Z28" s="236"/>
      <c r="AA28" s="236"/>
      <c r="AB28" s="236"/>
      <c r="AC28" s="236"/>
      <c r="AD28" s="236"/>
      <c r="AE28" s="236"/>
      <c r="AF28" s="31"/>
      <c r="AG28" s="31"/>
      <c r="AH28" s="31"/>
      <c r="AI28" s="31"/>
      <c r="AJ28" s="31"/>
      <c r="AK28" s="236" t="s">
        <v>39</v>
      </c>
      <c r="AL28" s="236"/>
      <c r="AM28" s="236"/>
      <c r="AN28" s="236"/>
      <c r="AO28" s="236"/>
      <c r="AP28" s="31"/>
      <c r="AQ28" s="31"/>
      <c r="AR28" s="32"/>
      <c r="BE28" s="226"/>
    </row>
    <row r="29" spans="1:71" s="3" customFormat="1" ht="14.4" customHeight="1">
      <c r="B29" s="36"/>
      <c r="D29" s="26" t="s">
        <v>40</v>
      </c>
      <c r="F29" s="26" t="s">
        <v>41</v>
      </c>
      <c r="L29" s="239">
        <v>0.2</v>
      </c>
      <c r="M29" s="238"/>
      <c r="N29" s="238"/>
      <c r="O29" s="238"/>
      <c r="P29" s="238"/>
      <c r="W29" s="237">
        <f>ROUND(AZ94, 2)</f>
        <v>0</v>
      </c>
      <c r="X29" s="238"/>
      <c r="Y29" s="238"/>
      <c r="Z29" s="238"/>
      <c r="AA29" s="238"/>
      <c r="AB29" s="238"/>
      <c r="AC29" s="238"/>
      <c r="AD29" s="238"/>
      <c r="AE29" s="238"/>
      <c r="AK29" s="237">
        <f>ROUND(AV94, 2)</f>
        <v>0</v>
      </c>
      <c r="AL29" s="238"/>
      <c r="AM29" s="238"/>
      <c r="AN29" s="238"/>
      <c r="AO29" s="238"/>
      <c r="AR29" s="36"/>
      <c r="BE29" s="227"/>
    </row>
    <row r="30" spans="1:71" s="3" customFormat="1" ht="14.4" customHeight="1">
      <c r="B30" s="36"/>
      <c r="F30" s="26" t="s">
        <v>42</v>
      </c>
      <c r="L30" s="239">
        <v>0.2</v>
      </c>
      <c r="M30" s="238"/>
      <c r="N30" s="238"/>
      <c r="O30" s="238"/>
      <c r="P30" s="238"/>
      <c r="W30" s="237">
        <f>ROUND(BA94, 2)</f>
        <v>0</v>
      </c>
      <c r="X30" s="238"/>
      <c r="Y30" s="238"/>
      <c r="Z30" s="238"/>
      <c r="AA30" s="238"/>
      <c r="AB30" s="238"/>
      <c r="AC30" s="238"/>
      <c r="AD30" s="238"/>
      <c r="AE30" s="238"/>
      <c r="AK30" s="237">
        <f>ROUND(AW94, 2)</f>
        <v>0</v>
      </c>
      <c r="AL30" s="238"/>
      <c r="AM30" s="238"/>
      <c r="AN30" s="238"/>
      <c r="AO30" s="238"/>
      <c r="AR30" s="36"/>
      <c r="BE30" s="227"/>
    </row>
    <row r="31" spans="1:71" s="3" customFormat="1" ht="14.4" hidden="1" customHeight="1">
      <c r="B31" s="36"/>
      <c r="F31" s="26" t="s">
        <v>43</v>
      </c>
      <c r="L31" s="239">
        <v>0.2</v>
      </c>
      <c r="M31" s="238"/>
      <c r="N31" s="238"/>
      <c r="O31" s="238"/>
      <c r="P31" s="238"/>
      <c r="W31" s="237">
        <f>ROUND(BB94,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6"/>
      <c r="BE31" s="227"/>
    </row>
    <row r="32" spans="1:71" s="3" customFormat="1" ht="14.4" hidden="1" customHeight="1">
      <c r="B32" s="36"/>
      <c r="F32" s="26" t="s">
        <v>44</v>
      </c>
      <c r="L32" s="239">
        <v>0.2</v>
      </c>
      <c r="M32" s="238"/>
      <c r="N32" s="238"/>
      <c r="O32" s="238"/>
      <c r="P32" s="238"/>
      <c r="W32" s="237">
        <f>ROUND(BC94,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6"/>
      <c r="BE32" s="227"/>
    </row>
    <row r="33" spans="1:57" s="3" customFormat="1" ht="14.4" hidden="1" customHeight="1">
      <c r="B33" s="36"/>
      <c r="F33" s="26" t="s">
        <v>45</v>
      </c>
      <c r="L33" s="239">
        <v>0</v>
      </c>
      <c r="M33" s="238"/>
      <c r="N33" s="238"/>
      <c r="O33" s="238"/>
      <c r="P33" s="238"/>
      <c r="W33" s="237">
        <f>ROUND(BD94, 2)</f>
        <v>0</v>
      </c>
      <c r="X33" s="238"/>
      <c r="Y33" s="238"/>
      <c r="Z33" s="238"/>
      <c r="AA33" s="238"/>
      <c r="AB33" s="238"/>
      <c r="AC33" s="238"/>
      <c r="AD33" s="238"/>
      <c r="AE33" s="238"/>
      <c r="AK33" s="237">
        <v>0</v>
      </c>
      <c r="AL33" s="238"/>
      <c r="AM33" s="238"/>
      <c r="AN33" s="238"/>
      <c r="AO33" s="238"/>
      <c r="AR33" s="36"/>
      <c r="BE33" s="227"/>
    </row>
    <row r="34" spans="1:57" s="2" customFormat="1" ht="6.9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26"/>
    </row>
    <row r="35" spans="1:57" s="2" customFormat="1" ht="25.95" customHeight="1">
      <c r="A35" s="31"/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40" t="s">
        <v>48</v>
      </c>
      <c r="Y35" s="241"/>
      <c r="Z35" s="241"/>
      <c r="AA35" s="241"/>
      <c r="AB35" s="241"/>
      <c r="AC35" s="39"/>
      <c r="AD35" s="39"/>
      <c r="AE35" s="39"/>
      <c r="AF35" s="39"/>
      <c r="AG35" s="39"/>
      <c r="AH35" s="39"/>
      <c r="AI35" s="39"/>
      <c r="AJ35" s="39"/>
      <c r="AK35" s="242">
        <f>SUM(AK26:AK33)</f>
        <v>0</v>
      </c>
      <c r="AL35" s="241"/>
      <c r="AM35" s="241"/>
      <c r="AN35" s="241"/>
      <c r="AO35" s="243"/>
      <c r="AP35" s="37"/>
      <c r="AQ35" s="37"/>
      <c r="AR35" s="32"/>
      <c r="BE35" s="31"/>
    </row>
    <row r="36" spans="1:57" s="2" customFormat="1" ht="6.9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" customHeight="1">
      <c r="B38" s="19"/>
      <c r="AR38" s="19"/>
    </row>
    <row r="39" spans="1:57" s="1" customFormat="1" ht="14.4" customHeight="1">
      <c r="B39" s="19"/>
      <c r="AR39" s="19"/>
    </row>
    <row r="40" spans="1:57" s="1" customFormat="1" ht="14.4" customHeight="1">
      <c r="B40" s="19"/>
      <c r="AR40" s="19"/>
    </row>
    <row r="41" spans="1:57" s="1" customFormat="1" ht="14.4" customHeight="1">
      <c r="B41" s="19"/>
      <c r="AR41" s="19"/>
    </row>
    <row r="42" spans="1:57" s="1" customFormat="1" ht="14.4" customHeight="1">
      <c r="B42" s="19"/>
      <c r="AR42" s="19"/>
    </row>
    <row r="43" spans="1:57" s="1" customFormat="1" ht="14.4" customHeight="1">
      <c r="B43" s="19"/>
      <c r="AR43" s="19"/>
    </row>
    <row r="44" spans="1:57" s="1" customFormat="1" ht="14.4" customHeight="1">
      <c r="B44" s="19"/>
      <c r="AR44" s="19"/>
    </row>
    <row r="45" spans="1:57" s="1" customFormat="1" ht="14.4" customHeight="1">
      <c r="B45" s="19"/>
      <c r="AR45" s="19"/>
    </row>
    <row r="46" spans="1:57" s="1" customFormat="1" ht="14.4" customHeight="1">
      <c r="B46" s="19"/>
      <c r="AR46" s="19"/>
    </row>
    <row r="47" spans="1:57" s="1" customFormat="1" ht="14.4" customHeight="1">
      <c r="B47" s="19"/>
      <c r="AR47" s="19"/>
    </row>
    <row r="48" spans="1:57" s="1" customFormat="1" ht="14.4" customHeight="1">
      <c r="B48" s="19"/>
      <c r="AR48" s="19"/>
    </row>
    <row r="49" spans="1:57" s="2" customFormat="1" ht="14.4" customHeight="1">
      <c r="B49" s="41"/>
      <c r="D49" s="42" t="s">
        <v>49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50</v>
      </c>
      <c r="AI49" s="43"/>
      <c r="AJ49" s="43"/>
      <c r="AK49" s="43"/>
      <c r="AL49" s="43"/>
      <c r="AM49" s="43"/>
      <c r="AN49" s="43"/>
      <c r="AO49" s="43"/>
      <c r="AR49" s="41"/>
    </row>
    <row r="50" spans="1:57" ht="10.199999999999999">
      <c r="B50" s="19"/>
      <c r="AR50" s="19"/>
    </row>
    <row r="51" spans="1:57" ht="10.199999999999999">
      <c r="B51" s="19"/>
      <c r="AR51" s="19"/>
    </row>
    <row r="52" spans="1:57" ht="10.199999999999999">
      <c r="B52" s="19"/>
      <c r="AR52" s="19"/>
    </row>
    <row r="53" spans="1:57" ht="10.199999999999999">
      <c r="B53" s="19"/>
      <c r="AR53" s="19"/>
    </row>
    <row r="54" spans="1:57" ht="10.199999999999999">
      <c r="B54" s="19"/>
      <c r="AR54" s="19"/>
    </row>
    <row r="55" spans="1:57" ht="10.199999999999999">
      <c r="B55" s="19"/>
      <c r="AR55" s="19"/>
    </row>
    <row r="56" spans="1:57" ht="10.199999999999999">
      <c r="B56" s="19"/>
      <c r="AR56" s="19"/>
    </row>
    <row r="57" spans="1:57" ht="10.199999999999999">
      <c r="B57" s="19"/>
      <c r="AR57" s="19"/>
    </row>
    <row r="58" spans="1:57" ht="10.199999999999999">
      <c r="B58" s="19"/>
      <c r="AR58" s="19"/>
    </row>
    <row r="59" spans="1:57" ht="10.199999999999999">
      <c r="B59" s="19"/>
      <c r="AR59" s="19"/>
    </row>
    <row r="60" spans="1:57" s="2" customFormat="1" ht="13.2">
      <c r="A60" s="31"/>
      <c r="B60" s="32"/>
      <c r="C60" s="31"/>
      <c r="D60" s="44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51</v>
      </c>
      <c r="AI60" s="34"/>
      <c r="AJ60" s="34"/>
      <c r="AK60" s="34"/>
      <c r="AL60" s="34"/>
      <c r="AM60" s="44" t="s">
        <v>52</v>
      </c>
      <c r="AN60" s="34"/>
      <c r="AO60" s="34"/>
      <c r="AP60" s="31"/>
      <c r="AQ60" s="31"/>
      <c r="AR60" s="32"/>
      <c r="BE60" s="31"/>
    </row>
    <row r="61" spans="1:57" ht="10.199999999999999">
      <c r="B61" s="19"/>
      <c r="AR61" s="19"/>
    </row>
    <row r="62" spans="1:57" ht="10.199999999999999">
      <c r="B62" s="19"/>
      <c r="AR62" s="19"/>
    </row>
    <row r="63" spans="1:57" ht="10.199999999999999">
      <c r="B63" s="19"/>
      <c r="AR63" s="19"/>
    </row>
    <row r="64" spans="1:57" s="2" customFormat="1" ht="13.2">
      <c r="A64" s="31"/>
      <c r="B64" s="32"/>
      <c r="C64" s="31"/>
      <c r="D64" s="42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54</v>
      </c>
      <c r="AI64" s="45"/>
      <c r="AJ64" s="45"/>
      <c r="AK64" s="45"/>
      <c r="AL64" s="45"/>
      <c r="AM64" s="45"/>
      <c r="AN64" s="45"/>
      <c r="AO64" s="45"/>
      <c r="AP64" s="31"/>
      <c r="AQ64" s="31"/>
      <c r="AR64" s="32"/>
      <c r="BE64" s="31"/>
    </row>
    <row r="65" spans="1:57" ht="10.199999999999999">
      <c r="B65" s="19"/>
      <c r="AR65" s="19"/>
    </row>
    <row r="66" spans="1:57" ht="10.199999999999999">
      <c r="B66" s="19"/>
      <c r="AR66" s="19"/>
    </row>
    <row r="67" spans="1:57" ht="10.199999999999999">
      <c r="B67" s="19"/>
      <c r="AR67" s="19"/>
    </row>
    <row r="68" spans="1:57" ht="10.199999999999999">
      <c r="B68" s="19"/>
      <c r="AR68" s="19"/>
    </row>
    <row r="69" spans="1:57" ht="10.199999999999999">
      <c r="B69" s="19"/>
      <c r="AR69" s="19"/>
    </row>
    <row r="70" spans="1:57" ht="10.199999999999999">
      <c r="B70" s="19"/>
      <c r="AR70" s="19"/>
    </row>
    <row r="71" spans="1:57" ht="10.199999999999999">
      <c r="B71" s="19"/>
      <c r="AR71" s="19"/>
    </row>
    <row r="72" spans="1:57" ht="10.199999999999999">
      <c r="B72" s="19"/>
      <c r="AR72" s="19"/>
    </row>
    <row r="73" spans="1:57" ht="10.199999999999999">
      <c r="B73" s="19"/>
      <c r="AR73" s="19"/>
    </row>
    <row r="74" spans="1:57" ht="10.199999999999999">
      <c r="B74" s="19"/>
      <c r="AR74" s="19"/>
    </row>
    <row r="75" spans="1:57" s="2" customFormat="1" ht="13.2">
      <c r="A75" s="31"/>
      <c r="B75" s="32"/>
      <c r="C75" s="31"/>
      <c r="D75" s="44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51</v>
      </c>
      <c r="AI75" s="34"/>
      <c r="AJ75" s="34"/>
      <c r="AK75" s="34"/>
      <c r="AL75" s="34"/>
      <c r="AM75" s="44" t="s">
        <v>52</v>
      </c>
      <c r="AN75" s="34"/>
      <c r="AO75" s="34"/>
      <c r="AP75" s="31"/>
      <c r="AQ75" s="31"/>
      <c r="AR75" s="32"/>
      <c r="BE75" s="31"/>
    </row>
    <row r="76" spans="1:57" s="2" customFormat="1" ht="10.199999999999999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" customHeight="1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2"/>
      <c r="BE77" s="31"/>
    </row>
    <row r="81" spans="1:91" s="2" customFormat="1" ht="6.9" customHeight="1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2"/>
      <c r="BE81" s="31"/>
    </row>
    <row r="82" spans="1:91" s="2" customFormat="1" ht="24.9" customHeight="1">
      <c r="A82" s="31"/>
      <c r="B82" s="32"/>
      <c r="C82" s="20" t="s">
        <v>55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0"/>
      <c r="C84" s="26" t="s">
        <v>12</v>
      </c>
      <c r="L84" s="4" t="str">
        <f>K5</f>
        <v>20200601</v>
      </c>
      <c r="AR84" s="50"/>
    </row>
    <row r="85" spans="1:91" s="5" customFormat="1" ht="36.9" customHeight="1">
      <c r="B85" s="51"/>
      <c r="C85" s="52" t="s">
        <v>15</v>
      </c>
      <c r="L85" s="244" t="str">
        <f>K6</f>
        <v>Sociálne zariadenie vodičov MHD Slávičie údolie</v>
      </c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R85" s="51"/>
    </row>
    <row r="86" spans="1:91" s="2" customFormat="1" ht="6.9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>Parkovisko cintorína Slávičie údolie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46" t="str">
        <f>IF(AN8= "","",AN8)</f>
        <v>12. 6. 2020</v>
      </c>
      <c r="AN87" s="246"/>
      <c r="AO87" s="31"/>
      <c r="AP87" s="31"/>
      <c r="AQ87" s="31"/>
      <c r="AR87" s="32"/>
      <c r="BE87" s="31"/>
    </row>
    <row r="88" spans="1:91" s="2" customFormat="1" ht="6.9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15" customHeight="1">
      <c r="A89" s="31"/>
      <c r="B89" s="32"/>
      <c r="C89" s="26" t="s">
        <v>23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Dopravný podnik Bratislava, a.s., Olejkárska 1, BA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29</v>
      </c>
      <c r="AJ89" s="31"/>
      <c r="AK89" s="31"/>
      <c r="AL89" s="31"/>
      <c r="AM89" s="247" t="str">
        <f>IF(E17="","",E17)</f>
        <v>mfarch, s.r.o., Bratislava</v>
      </c>
      <c r="AN89" s="248"/>
      <c r="AO89" s="248"/>
      <c r="AP89" s="248"/>
      <c r="AQ89" s="31"/>
      <c r="AR89" s="32"/>
      <c r="AS89" s="249" t="s">
        <v>56</v>
      </c>
      <c r="AT89" s="250"/>
      <c r="AU89" s="55"/>
      <c r="AV89" s="55"/>
      <c r="AW89" s="55"/>
      <c r="AX89" s="55"/>
      <c r="AY89" s="55"/>
      <c r="AZ89" s="55"/>
      <c r="BA89" s="55"/>
      <c r="BB89" s="55"/>
      <c r="BC89" s="55"/>
      <c r="BD89" s="56"/>
      <c r="BE89" s="31"/>
    </row>
    <row r="90" spans="1:91" s="2" customFormat="1" ht="15.15" customHeight="1">
      <c r="A90" s="31"/>
      <c r="B90" s="32"/>
      <c r="C90" s="26" t="s">
        <v>27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32</v>
      </c>
      <c r="AJ90" s="31"/>
      <c r="AK90" s="31"/>
      <c r="AL90" s="31"/>
      <c r="AM90" s="247" t="str">
        <f>IF(E20="","",E20)</f>
        <v>Ing. Natália Voltmannová</v>
      </c>
      <c r="AN90" s="248"/>
      <c r="AO90" s="248"/>
      <c r="AP90" s="248"/>
      <c r="AQ90" s="31"/>
      <c r="AR90" s="32"/>
      <c r="AS90" s="251"/>
      <c r="AT90" s="252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31"/>
    </row>
    <row r="91" spans="1:91" s="2" customFormat="1" ht="10.8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51"/>
      <c r="AT91" s="252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31"/>
    </row>
    <row r="92" spans="1:91" s="2" customFormat="1" ht="29.25" customHeight="1">
      <c r="A92" s="31"/>
      <c r="B92" s="32"/>
      <c r="C92" s="253" t="s">
        <v>57</v>
      </c>
      <c r="D92" s="254"/>
      <c r="E92" s="254"/>
      <c r="F92" s="254"/>
      <c r="G92" s="254"/>
      <c r="H92" s="59"/>
      <c r="I92" s="255" t="s">
        <v>58</v>
      </c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6" t="s">
        <v>59</v>
      </c>
      <c r="AH92" s="254"/>
      <c r="AI92" s="254"/>
      <c r="AJ92" s="254"/>
      <c r="AK92" s="254"/>
      <c r="AL92" s="254"/>
      <c r="AM92" s="254"/>
      <c r="AN92" s="255" t="s">
        <v>60</v>
      </c>
      <c r="AO92" s="254"/>
      <c r="AP92" s="257"/>
      <c r="AQ92" s="60" t="s">
        <v>61</v>
      </c>
      <c r="AR92" s="32"/>
      <c r="AS92" s="61" t="s">
        <v>62</v>
      </c>
      <c r="AT92" s="62" t="s">
        <v>63</v>
      </c>
      <c r="AU92" s="62" t="s">
        <v>64</v>
      </c>
      <c r="AV92" s="62" t="s">
        <v>65</v>
      </c>
      <c r="AW92" s="62" t="s">
        <v>66</v>
      </c>
      <c r="AX92" s="62" t="s">
        <v>67</v>
      </c>
      <c r="AY92" s="62" t="s">
        <v>68</v>
      </c>
      <c r="AZ92" s="62" t="s">
        <v>69</v>
      </c>
      <c r="BA92" s="62" t="s">
        <v>70</v>
      </c>
      <c r="BB92" s="62" t="s">
        <v>71</v>
      </c>
      <c r="BC92" s="62" t="s">
        <v>72</v>
      </c>
      <c r="BD92" s="63" t="s">
        <v>73</v>
      </c>
      <c r="BE92" s="31"/>
    </row>
    <row r="93" spans="1:91" s="2" customFormat="1" ht="10.8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4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6"/>
      <c r="BE93" s="31"/>
    </row>
    <row r="94" spans="1:91" s="6" customFormat="1" ht="32.4" customHeight="1">
      <c r="B94" s="67"/>
      <c r="C94" s="68" t="s">
        <v>74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261">
        <f>ROUND(SUM(AG95:AG97),2)</f>
        <v>0</v>
      </c>
      <c r="AH94" s="261"/>
      <c r="AI94" s="261"/>
      <c r="AJ94" s="261"/>
      <c r="AK94" s="261"/>
      <c r="AL94" s="261"/>
      <c r="AM94" s="261"/>
      <c r="AN94" s="262">
        <f>SUM(AG94,AT94)</f>
        <v>0</v>
      </c>
      <c r="AO94" s="262"/>
      <c r="AP94" s="262"/>
      <c r="AQ94" s="71" t="s">
        <v>1</v>
      </c>
      <c r="AR94" s="67"/>
      <c r="AS94" s="72">
        <f>ROUND(SUM(AS95:AS97),2)</f>
        <v>0</v>
      </c>
      <c r="AT94" s="73">
        <f>ROUND(SUM(AV94:AW94),2)</f>
        <v>0</v>
      </c>
      <c r="AU94" s="74">
        <f>ROUND(SUM(AU95:AU97),5)</f>
        <v>0</v>
      </c>
      <c r="AV94" s="73">
        <f>ROUND(AZ94*L29,2)</f>
        <v>0</v>
      </c>
      <c r="AW94" s="73">
        <f>ROUND(BA94*L30,2)</f>
        <v>0</v>
      </c>
      <c r="AX94" s="73">
        <f>ROUND(BB94*L29,2)</f>
        <v>0</v>
      </c>
      <c r="AY94" s="73">
        <f>ROUND(BC94*L30,2)</f>
        <v>0</v>
      </c>
      <c r="AZ94" s="73">
        <f>ROUND(SUM(AZ95:AZ97),2)</f>
        <v>0</v>
      </c>
      <c r="BA94" s="73">
        <f>ROUND(SUM(BA95:BA97),2)</f>
        <v>0</v>
      </c>
      <c r="BB94" s="73">
        <f>ROUND(SUM(BB95:BB97),2)</f>
        <v>0</v>
      </c>
      <c r="BC94" s="73">
        <f>ROUND(SUM(BC95:BC97),2)</f>
        <v>0</v>
      </c>
      <c r="BD94" s="75">
        <f>ROUND(SUM(BD95:BD97),2)</f>
        <v>0</v>
      </c>
      <c r="BS94" s="76" t="s">
        <v>75</v>
      </c>
      <c r="BT94" s="76" t="s">
        <v>76</v>
      </c>
      <c r="BU94" s="77" t="s">
        <v>77</v>
      </c>
      <c r="BV94" s="76" t="s">
        <v>78</v>
      </c>
      <c r="BW94" s="76" t="s">
        <v>4</v>
      </c>
      <c r="BX94" s="76" t="s">
        <v>79</v>
      </c>
      <c r="CL94" s="76" t="s">
        <v>1</v>
      </c>
    </row>
    <row r="95" spans="1:91" s="7" customFormat="1" ht="24.75" customHeight="1">
      <c r="A95" s="78" t="s">
        <v>80</v>
      </c>
      <c r="B95" s="79"/>
      <c r="C95" s="80"/>
      <c r="D95" s="260" t="s">
        <v>81</v>
      </c>
      <c r="E95" s="260"/>
      <c r="F95" s="260"/>
      <c r="G95" s="260"/>
      <c r="H95" s="260"/>
      <c r="I95" s="81"/>
      <c r="J95" s="260" t="s">
        <v>82</v>
      </c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58">
        <f>'20200601_01 - Časť archit...'!J30</f>
        <v>0</v>
      </c>
      <c r="AH95" s="259"/>
      <c r="AI95" s="259"/>
      <c r="AJ95" s="259"/>
      <c r="AK95" s="259"/>
      <c r="AL95" s="259"/>
      <c r="AM95" s="259"/>
      <c r="AN95" s="258">
        <f>SUM(AG95,AT95)</f>
        <v>0</v>
      </c>
      <c r="AO95" s="259"/>
      <c r="AP95" s="259"/>
      <c r="AQ95" s="82" t="s">
        <v>83</v>
      </c>
      <c r="AR95" s="79"/>
      <c r="AS95" s="83">
        <v>0</v>
      </c>
      <c r="AT95" s="84">
        <f>ROUND(SUM(AV95:AW95),2)</f>
        <v>0</v>
      </c>
      <c r="AU95" s="85">
        <f>'20200601_01 - Časť archit...'!P126</f>
        <v>0</v>
      </c>
      <c r="AV95" s="84">
        <f>'20200601_01 - Časť archit...'!J33</f>
        <v>0</v>
      </c>
      <c r="AW95" s="84">
        <f>'20200601_01 - Časť archit...'!J34</f>
        <v>0</v>
      </c>
      <c r="AX95" s="84">
        <f>'20200601_01 - Časť archit...'!J35</f>
        <v>0</v>
      </c>
      <c r="AY95" s="84">
        <f>'20200601_01 - Časť archit...'!J36</f>
        <v>0</v>
      </c>
      <c r="AZ95" s="84">
        <f>'20200601_01 - Časť archit...'!F33</f>
        <v>0</v>
      </c>
      <c r="BA95" s="84">
        <f>'20200601_01 - Časť archit...'!F34</f>
        <v>0</v>
      </c>
      <c r="BB95" s="84">
        <f>'20200601_01 - Časť archit...'!F35</f>
        <v>0</v>
      </c>
      <c r="BC95" s="84">
        <f>'20200601_01 - Časť archit...'!F36</f>
        <v>0</v>
      </c>
      <c r="BD95" s="86">
        <f>'20200601_01 - Časť archit...'!F37</f>
        <v>0</v>
      </c>
      <c r="BT95" s="87" t="s">
        <v>84</v>
      </c>
      <c r="BV95" s="87" t="s">
        <v>78</v>
      </c>
      <c r="BW95" s="87" t="s">
        <v>85</v>
      </c>
      <c r="BX95" s="87" t="s">
        <v>4</v>
      </c>
      <c r="CL95" s="87" t="s">
        <v>1</v>
      </c>
      <c r="CM95" s="87" t="s">
        <v>76</v>
      </c>
    </row>
    <row r="96" spans="1:91" s="7" customFormat="1" ht="24.75" customHeight="1">
      <c r="A96" s="78" t="s">
        <v>80</v>
      </c>
      <c r="B96" s="79"/>
      <c r="C96" s="80"/>
      <c r="D96" s="260" t="s">
        <v>86</v>
      </c>
      <c r="E96" s="260"/>
      <c r="F96" s="260"/>
      <c r="G96" s="260"/>
      <c r="H96" s="260"/>
      <c r="I96" s="81"/>
      <c r="J96" s="260" t="s">
        <v>87</v>
      </c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58">
        <f>'20200601_z - Vodovodná a ...'!J30</f>
        <v>0</v>
      </c>
      <c r="AH96" s="259"/>
      <c r="AI96" s="259"/>
      <c r="AJ96" s="259"/>
      <c r="AK96" s="259"/>
      <c r="AL96" s="259"/>
      <c r="AM96" s="259"/>
      <c r="AN96" s="258">
        <f>SUM(AG96,AT96)</f>
        <v>0</v>
      </c>
      <c r="AO96" s="259"/>
      <c r="AP96" s="259"/>
      <c r="AQ96" s="82" t="s">
        <v>83</v>
      </c>
      <c r="AR96" s="79"/>
      <c r="AS96" s="83">
        <v>0</v>
      </c>
      <c r="AT96" s="84">
        <f>ROUND(SUM(AV96:AW96),2)</f>
        <v>0</v>
      </c>
      <c r="AU96" s="85">
        <f>'20200601_z - Vodovodná a ...'!P128</f>
        <v>0</v>
      </c>
      <c r="AV96" s="84">
        <f>'20200601_z - Vodovodná a ...'!J33</f>
        <v>0</v>
      </c>
      <c r="AW96" s="84">
        <f>'20200601_z - Vodovodná a ...'!J34</f>
        <v>0</v>
      </c>
      <c r="AX96" s="84">
        <f>'20200601_z - Vodovodná a ...'!J35</f>
        <v>0</v>
      </c>
      <c r="AY96" s="84">
        <f>'20200601_z - Vodovodná a ...'!J36</f>
        <v>0</v>
      </c>
      <c r="AZ96" s="84">
        <f>'20200601_z - Vodovodná a ...'!F33</f>
        <v>0</v>
      </c>
      <c r="BA96" s="84">
        <f>'20200601_z - Vodovodná a ...'!F34</f>
        <v>0</v>
      </c>
      <c r="BB96" s="84">
        <f>'20200601_z - Vodovodná a ...'!F35</f>
        <v>0</v>
      </c>
      <c r="BC96" s="84">
        <f>'20200601_z - Vodovodná a ...'!F36</f>
        <v>0</v>
      </c>
      <c r="BD96" s="86">
        <f>'20200601_z - Vodovodná a ...'!F37</f>
        <v>0</v>
      </c>
      <c r="BT96" s="87" t="s">
        <v>84</v>
      </c>
      <c r="BV96" s="87" t="s">
        <v>78</v>
      </c>
      <c r="BW96" s="87" t="s">
        <v>88</v>
      </c>
      <c r="BX96" s="87" t="s">
        <v>4</v>
      </c>
      <c r="CL96" s="87" t="s">
        <v>89</v>
      </c>
      <c r="CM96" s="87" t="s">
        <v>76</v>
      </c>
    </row>
    <row r="97" spans="1:91" s="7" customFormat="1" ht="24.75" customHeight="1">
      <c r="A97" s="78" t="s">
        <v>80</v>
      </c>
      <c r="B97" s="79"/>
      <c r="C97" s="80"/>
      <c r="D97" s="260" t="s">
        <v>90</v>
      </c>
      <c r="E97" s="260"/>
      <c r="F97" s="260"/>
      <c r="G97" s="260"/>
      <c r="H97" s="260"/>
      <c r="I97" s="81"/>
      <c r="J97" s="260" t="s">
        <v>91</v>
      </c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58">
        <f>'20200601_el - Časť Elektr...'!J30</f>
        <v>0</v>
      </c>
      <c r="AH97" s="259"/>
      <c r="AI97" s="259"/>
      <c r="AJ97" s="259"/>
      <c r="AK97" s="259"/>
      <c r="AL97" s="259"/>
      <c r="AM97" s="259"/>
      <c r="AN97" s="258">
        <f>SUM(AG97,AT97)</f>
        <v>0</v>
      </c>
      <c r="AO97" s="259"/>
      <c r="AP97" s="259"/>
      <c r="AQ97" s="82" t="s">
        <v>83</v>
      </c>
      <c r="AR97" s="79"/>
      <c r="AS97" s="88">
        <v>0</v>
      </c>
      <c r="AT97" s="89">
        <f>ROUND(SUM(AV97:AW97),2)</f>
        <v>0</v>
      </c>
      <c r="AU97" s="90">
        <f>'20200601_el - Časť Elektr...'!P121</f>
        <v>0</v>
      </c>
      <c r="AV97" s="89">
        <f>'20200601_el - Časť Elektr...'!J33</f>
        <v>0</v>
      </c>
      <c r="AW97" s="89">
        <f>'20200601_el - Časť Elektr...'!J34</f>
        <v>0</v>
      </c>
      <c r="AX97" s="89">
        <f>'20200601_el - Časť Elektr...'!J35</f>
        <v>0</v>
      </c>
      <c r="AY97" s="89">
        <f>'20200601_el - Časť Elektr...'!J36</f>
        <v>0</v>
      </c>
      <c r="AZ97" s="89">
        <f>'20200601_el - Časť Elektr...'!F33</f>
        <v>0</v>
      </c>
      <c r="BA97" s="89">
        <f>'20200601_el - Časť Elektr...'!F34</f>
        <v>0</v>
      </c>
      <c r="BB97" s="89">
        <f>'20200601_el - Časť Elektr...'!F35</f>
        <v>0</v>
      </c>
      <c r="BC97" s="89">
        <f>'20200601_el - Časť Elektr...'!F36</f>
        <v>0</v>
      </c>
      <c r="BD97" s="91">
        <f>'20200601_el - Časť Elektr...'!F37</f>
        <v>0</v>
      </c>
      <c r="BT97" s="87" t="s">
        <v>84</v>
      </c>
      <c r="BV97" s="87" t="s">
        <v>78</v>
      </c>
      <c r="BW97" s="87" t="s">
        <v>92</v>
      </c>
      <c r="BX97" s="87" t="s">
        <v>4</v>
      </c>
      <c r="CL97" s="87" t="s">
        <v>1</v>
      </c>
      <c r="CM97" s="87" t="s">
        <v>76</v>
      </c>
    </row>
    <row r="98" spans="1:91" s="2" customFormat="1" ht="30" customHeight="1">
      <c r="A98" s="31"/>
      <c r="B98" s="3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  <row r="99" spans="1:91" s="2" customFormat="1" ht="6.9" customHeight="1">
      <c r="A99" s="31"/>
      <c r="B99" s="46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32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</sheetData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00601_01 - Časť archit...'!C2" display="/" xr:uid="{00000000-0004-0000-0000-000000000000}"/>
    <hyperlink ref="A96" location="'20200601_z - Vodovodná a ...'!C2" display="/" xr:uid="{00000000-0004-0000-0000-000001000000}"/>
    <hyperlink ref="A97" location="'20200601_el - Časť Elektr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1"/>
  <sheetViews>
    <sheetView showGridLines="0" topLeftCell="A112" workbookViewId="0">
      <selection activeCell="W188" sqref="W188"/>
    </sheetView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2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2"/>
      <c r="L2" s="263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6" t="s">
        <v>85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I4" s="92"/>
      <c r="L4" s="19"/>
      <c r="M4" s="94" t="s">
        <v>9</v>
      </c>
      <c r="AT4" s="16" t="s">
        <v>3</v>
      </c>
    </row>
    <row r="5" spans="1:46" s="1" customFormat="1" ht="6.9" customHeight="1">
      <c r="B5" s="19"/>
      <c r="I5" s="92"/>
      <c r="L5" s="19"/>
    </row>
    <row r="6" spans="1:46" s="1" customFormat="1" ht="12" customHeight="1">
      <c r="B6" s="19"/>
      <c r="D6" s="26" t="s">
        <v>15</v>
      </c>
      <c r="I6" s="92"/>
      <c r="L6" s="19"/>
    </row>
    <row r="7" spans="1:46" s="1" customFormat="1" ht="16.5" customHeight="1">
      <c r="B7" s="19"/>
      <c r="E7" s="264" t="str">
        <f>'Rekapitulácia stavby'!K6</f>
        <v>Sociálne zariadenie vodičov MHD Slávičie údolie</v>
      </c>
      <c r="F7" s="265"/>
      <c r="G7" s="265"/>
      <c r="H7" s="265"/>
      <c r="I7" s="92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44" t="s">
        <v>95</v>
      </c>
      <c r="F9" s="266"/>
      <c r="G9" s="266"/>
      <c r="H9" s="266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96" t="s">
        <v>18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96</v>
      </c>
      <c r="G12" s="31"/>
      <c r="H12" s="31"/>
      <c r="I12" s="96" t="s">
        <v>21</v>
      </c>
      <c r="J12" s="54" t="str">
        <f>'Rekapitulácia stavby'!AN8</f>
        <v>12. 6. 2020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96" t="s">
        <v>24</v>
      </c>
      <c r="J14" s="24" t="s">
        <v>1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96" t="s">
        <v>26</v>
      </c>
      <c r="J15" s="24" t="s">
        <v>1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96" t="s">
        <v>24</v>
      </c>
      <c r="J17" s="27" t="str">
        <f>'Rekapitulácia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7" t="str">
        <f>'Rekapitulácia stavby'!E14</f>
        <v>Vyplň údaj</v>
      </c>
      <c r="F18" s="228"/>
      <c r="G18" s="228"/>
      <c r="H18" s="228"/>
      <c r="I18" s="96" t="s">
        <v>26</v>
      </c>
      <c r="J18" s="27" t="str">
        <f>'Rekapitulácia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96" t="s">
        <v>24</v>
      </c>
      <c r="J20" s="24" t="s">
        <v>1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30</v>
      </c>
      <c r="F21" s="31"/>
      <c r="G21" s="31"/>
      <c r="H21" s="31"/>
      <c r="I21" s="96" t="s">
        <v>26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96" t="s">
        <v>24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33</v>
      </c>
      <c r="F24" s="31"/>
      <c r="G24" s="31"/>
      <c r="H24" s="31"/>
      <c r="I24" s="96" t="s">
        <v>26</v>
      </c>
      <c r="J24" s="24" t="s">
        <v>1</v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47.25" customHeight="1">
      <c r="A27" s="97"/>
      <c r="B27" s="98"/>
      <c r="C27" s="97"/>
      <c r="D27" s="97"/>
      <c r="E27" s="233" t="s">
        <v>97</v>
      </c>
      <c r="F27" s="233"/>
      <c r="G27" s="233"/>
      <c r="H27" s="233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36</v>
      </c>
      <c r="E30" s="31"/>
      <c r="F30" s="31"/>
      <c r="G30" s="31"/>
      <c r="H30" s="31"/>
      <c r="I30" s="95"/>
      <c r="J30" s="70">
        <f>ROUND(J126,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103" t="s">
        <v>37</v>
      </c>
      <c r="J32" s="35" t="s">
        <v>39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4" t="s">
        <v>40</v>
      </c>
      <c r="E33" s="26" t="s">
        <v>41</v>
      </c>
      <c r="F33" s="105">
        <f>ROUND((ROUND((SUM(BE126:BE199)),  2) + SUM(BE201:BE210)), 2)</f>
        <v>0</v>
      </c>
      <c r="G33" s="31"/>
      <c r="H33" s="31"/>
      <c r="I33" s="106">
        <v>0.2</v>
      </c>
      <c r="J33" s="105">
        <f>ROUND((ROUND(((SUM(BE126:BE199))*I33),  2) + (SUM(BE201:BE210)*I33)),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26" t="s">
        <v>42</v>
      </c>
      <c r="F34" s="105">
        <f>ROUND((ROUND((SUM(BF126:BF199)),  2) + SUM(BF201:BF210)), 2)</f>
        <v>0</v>
      </c>
      <c r="G34" s="31"/>
      <c r="H34" s="31"/>
      <c r="I34" s="106">
        <v>0.2</v>
      </c>
      <c r="J34" s="105">
        <f>ROUND((ROUND(((SUM(BF126:BF199))*I34),  2) + (SUM(BF201:BF210)*I34)),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5">
        <f>ROUND((ROUND((SUM(BG126:BG199)),  2) + SUM(BG201:BG210)), 2)</f>
        <v>0</v>
      </c>
      <c r="G35" s="31"/>
      <c r="H35" s="31"/>
      <c r="I35" s="106">
        <v>0.2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5">
        <f>ROUND((ROUND((SUM(BH126:BH199)),  2) + SUM(BH201:BH210)), 2)</f>
        <v>0</v>
      </c>
      <c r="G36" s="31"/>
      <c r="H36" s="31"/>
      <c r="I36" s="106">
        <v>0.2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26" t="s">
        <v>45</v>
      </c>
      <c r="F37" s="105">
        <f>ROUND((ROUND((SUM(BI126:BI199)),  2) + SUM(BI201:BI210)),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46</v>
      </c>
      <c r="E39" s="59"/>
      <c r="F39" s="59"/>
      <c r="G39" s="109" t="s">
        <v>47</v>
      </c>
      <c r="H39" s="110" t="s">
        <v>48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I41" s="92"/>
      <c r="L41" s="19"/>
    </row>
    <row r="42" spans="1:31" s="1" customFormat="1" ht="14.4" customHeight="1">
      <c r="B42" s="19"/>
      <c r="I42" s="92"/>
      <c r="L42" s="19"/>
    </row>
    <row r="43" spans="1:31" s="1" customFormat="1" ht="14.4" customHeight="1">
      <c r="B43" s="19"/>
      <c r="I43" s="92"/>
      <c r="L43" s="19"/>
    </row>
    <row r="44" spans="1:31" s="1" customFormat="1" ht="14.4" customHeight="1">
      <c r="B44" s="19"/>
      <c r="I44" s="92"/>
      <c r="L44" s="19"/>
    </row>
    <row r="45" spans="1:31" s="1" customFormat="1" ht="14.4" customHeight="1">
      <c r="B45" s="19"/>
      <c r="I45" s="92"/>
      <c r="L45" s="19"/>
    </row>
    <row r="46" spans="1:31" s="1" customFormat="1" ht="14.4" customHeight="1">
      <c r="B46" s="19"/>
      <c r="I46" s="92"/>
      <c r="L46" s="19"/>
    </row>
    <row r="47" spans="1:31" s="1" customFormat="1" ht="14.4" customHeight="1">
      <c r="B47" s="19"/>
      <c r="I47" s="92"/>
      <c r="L47" s="19"/>
    </row>
    <row r="48" spans="1:31" s="1" customFormat="1" ht="14.4" customHeight="1">
      <c r="B48" s="19"/>
      <c r="I48" s="92"/>
      <c r="L48" s="19"/>
    </row>
    <row r="49" spans="1:31" s="1" customFormat="1" ht="14.4" customHeight="1">
      <c r="B49" s="19"/>
      <c r="I49" s="92"/>
      <c r="L49" s="19"/>
    </row>
    <row r="50" spans="1:31" s="2" customFormat="1" ht="14.4" customHeight="1">
      <c r="B50" s="41"/>
      <c r="D50" s="42" t="s">
        <v>49</v>
      </c>
      <c r="E50" s="43"/>
      <c r="F50" s="43"/>
      <c r="G50" s="42" t="s">
        <v>50</v>
      </c>
      <c r="H50" s="43"/>
      <c r="I50" s="114"/>
      <c r="J50" s="43"/>
      <c r="K50" s="43"/>
      <c r="L50" s="41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4" t="s">
        <v>51</v>
      </c>
      <c r="E61" s="34"/>
      <c r="F61" s="115" t="s">
        <v>52</v>
      </c>
      <c r="G61" s="44" t="s">
        <v>51</v>
      </c>
      <c r="H61" s="34"/>
      <c r="I61" s="116"/>
      <c r="J61" s="117" t="s">
        <v>52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2" t="s">
        <v>53</v>
      </c>
      <c r="E65" s="45"/>
      <c r="F65" s="45"/>
      <c r="G65" s="42" t="s">
        <v>54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4" t="s">
        <v>51</v>
      </c>
      <c r="E76" s="34"/>
      <c r="F76" s="115" t="s">
        <v>52</v>
      </c>
      <c r="G76" s="44" t="s">
        <v>51</v>
      </c>
      <c r="H76" s="34"/>
      <c r="I76" s="116"/>
      <c r="J76" s="117" t="s">
        <v>52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64" t="str">
        <f>E7</f>
        <v>Sociálne zariadenie vodičov MHD Slávičie údolie</v>
      </c>
      <c r="F85" s="265"/>
      <c r="G85" s="265"/>
      <c r="H85" s="265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44" t="str">
        <f>E9</f>
        <v>20200601_01 - Časť architektonicko-konštrukčná</v>
      </c>
      <c r="F87" s="266"/>
      <c r="G87" s="266"/>
      <c r="H87" s="266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Bratislava</v>
      </c>
      <c r="G89" s="31"/>
      <c r="H89" s="31"/>
      <c r="I89" s="96" t="s">
        <v>21</v>
      </c>
      <c r="J89" s="54" t="str">
        <f>IF(J12="","",J12)</f>
        <v>12. 6. 2020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6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96" t="s">
        <v>29</v>
      </c>
      <c r="J91" s="29" t="str">
        <f>E21</f>
        <v>mfarch, s.r.o., Bratislava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6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96" t="s">
        <v>32</v>
      </c>
      <c r="J92" s="29" t="str">
        <f>E24</f>
        <v>Ing. Natália Voltmannová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21" t="s">
        <v>99</v>
      </c>
      <c r="D94" s="107"/>
      <c r="E94" s="107"/>
      <c r="F94" s="107"/>
      <c r="G94" s="107"/>
      <c r="H94" s="107"/>
      <c r="I94" s="122"/>
      <c r="J94" s="123" t="s">
        <v>100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24" t="s">
        <v>101</v>
      </c>
      <c r="D96" s="31"/>
      <c r="E96" s="31"/>
      <c r="F96" s="31"/>
      <c r="G96" s="31"/>
      <c r="H96" s="31"/>
      <c r="I96" s="95"/>
      <c r="J96" s="70">
        <f>J126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25"/>
      <c r="D97" s="126" t="s">
        <v>103</v>
      </c>
      <c r="E97" s="127"/>
      <c r="F97" s="127"/>
      <c r="G97" s="127"/>
      <c r="H97" s="127"/>
      <c r="I97" s="128"/>
      <c r="J97" s="129">
        <f>J127</f>
        <v>0</v>
      </c>
      <c r="L97" s="125"/>
    </row>
    <row r="98" spans="1:31" s="10" customFormat="1" ht="19.95" hidden="1" customHeight="1">
      <c r="B98" s="130"/>
      <c r="D98" s="131" t="s">
        <v>104</v>
      </c>
      <c r="E98" s="132"/>
      <c r="F98" s="132"/>
      <c r="G98" s="132"/>
      <c r="H98" s="132"/>
      <c r="I98" s="133"/>
      <c r="J98" s="134">
        <f>J128</f>
        <v>0</v>
      </c>
      <c r="L98" s="130"/>
    </row>
    <row r="99" spans="1:31" s="10" customFormat="1" ht="19.95" hidden="1" customHeight="1">
      <c r="B99" s="130"/>
      <c r="D99" s="131" t="s">
        <v>105</v>
      </c>
      <c r="E99" s="132"/>
      <c r="F99" s="132"/>
      <c r="G99" s="132"/>
      <c r="H99" s="132"/>
      <c r="I99" s="133"/>
      <c r="J99" s="134">
        <f>J138</f>
        <v>0</v>
      </c>
      <c r="L99" s="130"/>
    </row>
    <row r="100" spans="1:31" s="10" customFormat="1" ht="19.95" hidden="1" customHeight="1">
      <c r="B100" s="130"/>
      <c r="D100" s="131" t="s">
        <v>106</v>
      </c>
      <c r="E100" s="132"/>
      <c r="F100" s="132"/>
      <c r="G100" s="132"/>
      <c r="H100" s="132"/>
      <c r="I100" s="133"/>
      <c r="J100" s="134">
        <f>J143</f>
        <v>0</v>
      </c>
      <c r="L100" s="130"/>
    </row>
    <row r="101" spans="1:31" s="10" customFormat="1" ht="19.95" hidden="1" customHeight="1">
      <c r="B101" s="130"/>
      <c r="D101" s="131" t="s">
        <v>107</v>
      </c>
      <c r="E101" s="132"/>
      <c r="F101" s="132"/>
      <c r="G101" s="132"/>
      <c r="H101" s="132"/>
      <c r="I101" s="133"/>
      <c r="J101" s="134">
        <f>J144</f>
        <v>0</v>
      </c>
      <c r="L101" s="130"/>
    </row>
    <row r="102" spans="1:31" s="10" customFormat="1" ht="19.95" hidden="1" customHeight="1">
      <c r="B102" s="130"/>
      <c r="D102" s="131" t="s">
        <v>108</v>
      </c>
      <c r="E102" s="132"/>
      <c r="F102" s="132"/>
      <c r="G102" s="132"/>
      <c r="H102" s="132"/>
      <c r="I102" s="133"/>
      <c r="J102" s="134">
        <f>J156</f>
        <v>0</v>
      </c>
      <c r="L102" s="130"/>
    </row>
    <row r="103" spans="1:31" s="10" customFormat="1" ht="19.95" hidden="1" customHeight="1">
      <c r="B103" s="130"/>
      <c r="D103" s="131" t="s">
        <v>109</v>
      </c>
      <c r="E103" s="132"/>
      <c r="F103" s="132"/>
      <c r="G103" s="132"/>
      <c r="H103" s="132"/>
      <c r="I103" s="133"/>
      <c r="J103" s="134">
        <f>J188</f>
        <v>0</v>
      </c>
      <c r="L103" s="130"/>
    </row>
    <row r="104" spans="1:31" s="9" customFormat="1" ht="24.9" hidden="1" customHeight="1">
      <c r="B104" s="125"/>
      <c r="D104" s="126" t="s">
        <v>110</v>
      </c>
      <c r="E104" s="127"/>
      <c r="F104" s="127"/>
      <c r="G104" s="127"/>
      <c r="H104" s="127"/>
      <c r="I104" s="128"/>
      <c r="J104" s="129">
        <f>J190</f>
        <v>0</v>
      </c>
      <c r="L104" s="125"/>
    </row>
    <row r="105" spans="1:31" s="9" customFormat="1" ht="24.9" hidden="1" customHeight="1">
      <c r="B105" s="125"/>
      <c r="D105" s="126" t="s">
        <v>111</v>
      </c>
      <c r="E105" s="127"/>
      <c r="F105" s="127"/>
      <c r="G105" s="127"/>
      <c r="H105" s="127"/>
      <c r="I105" s="128"/>
      <c r="J105" s="129">
        <f>J193</f>
        <v>0</v>
      </c>
      <c r="L105" s="125"/>
    </row>
    <row r="106" spans="1:31" s="9" customFormat="1" ht="21.75" hidden="1" customHeight="1">
      <c r="B106" s="125"/>
      <c r="D106" s="135" t="s">
        <v>112</v>
      </c>
      <c r="I106" s="136"/>
      <c r="J106" s="137">
        <f>J200</f>
        <v>0</v>
      </c>
      <c r="L106" s="125"/>
    </row>
    <row r="107" spans="1:31" s="2" customFormat="1" ht="21.75" hidden="1" customHeight="1">
      <c r="A107" s="31"/>
      <c r="B107" s="32"/>
      <c r="C107" s="31"/>
      <c r="D107" s="31"/>
      <c r="E107" s="31"/>
      <c r="F107" s="31"/>
      <c r="G107" s="31"/>
      <c r="H107" s="31"/>
      <c r="I107" s="95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" hidden="1" customHeight="1">
      <c r="A108" s="31"/>
      <c r="B108" s="46"/>
      <c r="C108" s="47"/>
      <c r="D108" s="47"/>
      <c r="E108" s="47"/>
      <c r="F108" s="47"/>
      <c r="G108" s="47"/>
      <c r="H108" s="47"/>
      <c r="I108" s="119"/>
      <c r="J108" s="47"/>
      <c r="K108" s="47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ht="10.199999999999999" hidden="1"/>
    <row r="110" spans="1:31" ht="10.199999999999999" hidden="1"/>
    <row r="111" spans="1:31" ht="10.199999999999999" hidden="1"/>
    <row r="112" spans="1:31" s="2" customFormat="1" ht="6.9" customHeight="1">
      <c r="A112" s="31"/>
      <c r="B112" s="48"/>
      <c r="C112" s="49"/>
      <c r="D112" s="49"/>
      <c r="E112" s="49"/>
      <c r="F112" s="49"/>
      <c r="G112" s="49"/>
      <c r="H112" s="49"/>
      <c r="I112" s="120"/>
      <c r="J112" s="49"/>
      <c r="K112" s="49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3" s="2" customFormat="1" ht="24.9" customHeight="1">
      <c r="A113" s="31"/>
      <c r="B113" s="32"/>
      <c r="C113" s="20" t="s">
        <v>113</v>
      </c>
      <c r="D113" s="31"/>
      <c r="E113" s="31"/>
      <c r="F113" s="31"/>
      <c r="G113" s="31"/>
      <c r="H113" s="31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6.9" customHeight="1">
      <c r="A114" s="31"/>
      <c r="B114" s="32"/>
      <c r="C114" s="31"/>
      <c r="D114" s="31"/>
      <c r="E114" s="31"/>
      <c r="F114" s="31"/>
      <c r="G114" s="31"/>
      <c r="H114" s="31"/>
      <c r="I114" s="95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12" customHeight="1">
      <c r="A115" s="31"/>
      <c r="B115" s="32"/>
      <c r="C115" s="26" t="s">
        <v>15</v>
      </c>
      <c r="D115" s="31"/>
      <c r="E115" s="31"/>
      <c r="F115" s="31"/>
      <c r="G115" s="31"/>
      <c r="H115" s="31"/>
      <c r="I115" s="95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6.5" customHeight="1">
      <c r="A116" s="31"/>
      <c r="B116" s="32"/>
      <c r="C116" s="31"/>
      <c r="D116" s="31"/>
      <c r="E116" s="264" t="str">
        <f>E7</f>
        <v>Sociálne zariadenie vodičov MHD Slávičie údolie</v>
      </c>
      <c r="F116" s="265"/>
      <c r="G116" s="265"/>
      <c r="H116" s="265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94</v>
      </c>
      <c r="D117" s="31"/>
      <c r="E117" s="31"/>
      <c r="F117" s="31"/>
      <c r="G117" s="31"/>
      <c r="H117" s="31"/>
      <c r="I117" s="95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44" t="str">
        <f>E9</f>
        <v>20200601_01 - Časť architektonicko-konštrukčná</v>
      </c>
      <c r="F118" s="266"/>
      <c r="G118" s="266"/>
      <c r="H118" s="266"/>
      <c r="I118" s="95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6.9" customHeight="1">
      <c r="A119" s="31"/>
      <c r="B119" s="32"/>
      <c r="C119" s="31"/>
      <c r="D119" s="31"/>
      <c r="E119" s="31"/>
      <c r="F119" s="31"/>
      <c r="G119" s="31"/>
      <c r="H119" s="31"/>
      <c r="I119" s="95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2" customHeight="1">
      <c r="A120" s="31"/>
      <c r="B120" s="32"/>
      <c r="C120" s="26" t="s">
        <v>19</v>
      </c>
      <c r="D120" s="31"/>
      <c r="E120" s="31"/>
      <c r="F120" s="24" t="str">
        <f>F12</f>
        <v>Bratislava</v>
      </c>
      <c r="G120" s="31"/>
      <c r="H120" s="31"/>
      <c r="I120" s="96" t="s">
        <v>21</v>
      </c>
      <c r="J120" s="54" t="str">
        <f>IF(J12="","",J12)</f>
        <v>12. 6. 2020</v>
      </c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" customHeight="1">
      <c r="A121" s="31"/>
      <c r="B121" s="32"/>
      <c r="C121" s="31"/>
      <c r="D121" s="31"/>
      <c r="E121" s="31"/>
      <c r="F121" s="31"/>
      <c r="G121" s="31"/>
      <c r="H121" s="31"/>
      <c r="I121" s="95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25.65" customHeight="1">
      <c r="A122" s="31"/>
      <c r="B122" s="32"/>
      <c r="C122" s="26" t="s">
        <v>23</v>
      </c>
      <c r="D122" s="31"/>
      <c r="E122" s="31"/>
      <c r="F122" s="24" t="str">
        <f>E15</f>
        <v>Dopravný podnik Bratislava, a.s., Olejkárska 1, BA</v>
      </c>
      <c r="G122" s="31"/>
      <c r="H122" s="31"/>
      <c r="I122" s="96" t="s">
        <v>29</v>
      </c>
      <c r="J122" s="29" t="str">
        <f>E21</f>
        <v>mfarch, s.r.o., Bratislava</v>
      </c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25.65" customHeight="1">
      <c r="A123" s="31"/>
      <c r="B123" s="32"/>
      <c r="C123" s="26" t="s">
        <v>27</v>
      </c>
      <c r="D123" s="31"/>
      <c r="E123" s="31"/>
      <c r="F123" s="24" t="str">
        <f>IF(E18="","",E18)</f>
        <v>Vyplň údaj</v>
      </c>
      <c r="G123" s="31"/>
      <c r="H123" s="31"/>
      <c r="I123" s="96" t="s">
        <v>32</v>
      </c>
      <c r="J123" s="29" t="str">
        <f>E24</f>
        <v>Ing. Natália Voltmannová</v>
      </c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0.35" customHeight="1">
      <c r="A124" s="31"/>
      <c r="B124" s="32"/>
      <c r="C124" s="31"/>
      <c r="D124" s="31"/>
      <c r="E124" s="31"/>
      <c r="F124" s="31"/>
      <c r="G124" s="31"/>
      <c r="H124" s="31"/>
      <c r="I124" s="95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11" customFormat="1" ht="29.25" customHeight="1">
      <c r="A125" s="138"/>
      <c r="B125" s="139"/>
      <c r="C125" s="140" t="s">
        <v>114</v>
      </c>
      <c r="D125" s="141" t="s">
        <v>61</v>
      </c>
      <c r="E125" s="141" t="s">
        <v>57</v>
      </c>
      <c r="F125" s="141" t="s">
        <v>58</v>
      </c>
      <c r="G125" s="141" t="s">
        <v>115</v>
      </c>
      <c r="H125" s="141" t="s">
        <v>116</v>
      </c>
      <c r="I125" s="142" t="s">
        <v>117</v>
      </c>
      <c r="J125" s="143" t="s">
        <v>100</v>
      </c>
      <c r="K125" s="144" t="s">
        <v>118</v>
      </c>
      <c r="L125" s="145"/>
      <c r="M125" s="61" t="s">
        <v>1</v>
      </c>
      <c r="N125" s="62" t="s">
        <v>40</v>
      </c>
      <c r="O125" s="62" t="s">
        <v>119</v>
      </c>
      <c r="P125" s="62" t="s">
        <v>120</v>
      </c>
      <c r="Q125" s="62" t="s">
        <v>121</v>
      </c>
      <c r="R125" s="62" t="s">
        <v>122</v>
      </c>
      <c r="S125" s="62" t="s">
        <v>123</v>
      </c>
      <c r="T125" s="63" t="s">
        <v>124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8" customHeight="1">
      <c r="A126" s="31"/>
      <c r="B126" s="32"/>
      <c r="C126" s="68" t="s">
        <v>101</v>
      </c>
      <c r="D126" s="31"/>
      <c r="E126" s="31"/>
      <c r="F126" s="31"/>
      <c r="G126" s="31"/>
      <c r="H126" s="31"/>
      <c r="I126" s="95"/>
      <c r="J126" s="146">
        <f>BK126</f>
        <v>0</v>
      </c>
      <c r="K126" s="31"/>
      <c r="L126" s="32"/>
      <c r="M126" s="64"/>
      <c r="N126" s="55"/>
      <c r="O126" s="65"/>
      <c r="P126" s="147">
        <f>P127+P190+P193+P200</f>
        <v>0</v>
      </c>
      <c r="Q126" s="65"/>
      <c r="R126" s="147">
        <f>R127+R190+R193+R200</f>
        <v>0.84499720999999994</v>
      </c>
      <c r="S126" s="65"/>
      <c r="T126" s="148">
        <f>T127+T190+T193+T200</f>
        <v>8.2000000000000003E-2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T126" s="16" t="s">
        <v>75</v>
      </c>
      <c r="AU126" s="16" t="s">
        <v>102</v>
      </c>
      <c r="BK126" s="149">
        <f>BK127+BK190+BK193+BK200</f>
        <v>0</v>
      </c>
    </row>
    <row r="127" spans="1:63" s="12" customFormat="1" ht="25.95" customHeight="1">
      <c r="B127" s="150"/>
      <c r="D127" s="151" t="s">
        <v>75</v>
      </c>
      <c r="E127" s="152" t="s">
        <v>125</v>
      </c>
      <c r="F127" s="152" t="s">
        <v>126</v>
      </c>
      <c r="I127" s="153"/>
      <c r="J127" s="137">
        <f>BK127</f>
        <v>0</v>
      </c>
      <c r="L127" s="150"/>
      <c r="M127" s="154"/>
      <c r="N127" s="155"/>
      <c r="O127" s="155"/>
      <c r="P127" s="156">
        <f>P128+P138+P143+P144+P156+P188</f>
        <v>0</v>
      </c>
      <c r="Q127" s="155"/>
      <c r="R127" s="156">
        <f>R128+R138+R143+R144+R156+R188</f>
        <v>0.84499720999999994</v>
      </c>
      <c r="S127" s="155"/>
      <c r="T127" s="157">
        <f>T128+T138+T143+T144+T156+T188</f>
        <v>8.2000000000000003E-2</v>
      </c>
      <c r="AR127" s="151" t="s">
        <v>84</v>
      </c>
      <c r="AT127" s="158" t="s">
        <v>75</v>
      </c>
      <c r="AU127" s="158" t="s">
        <v>76</v>
      </c>
      <c r="AY127" s="151" t="s">
        <v>127</v>
      </c>
      <c r="BK127" s="159">
        <f>BK128+BK138+BK143+BK144+BK156+BK188</f>
        <v>0</v>
      </c>
    </row>
    <row r="128" spans="1:63" s="12" customFormat="1" ht="22.8" customHeight="1">
      <c r="B128" s="150"/>
      <c r="D128" s="151" t="s">
        <v>75</v>
      </c>
      <c r="E128" s="160" t="s">
        <v>84</v>
      </c>
      <c r="F128" s="160" t="s">
        <v>128</v>
      </c>
      <c r="I128" s="153"/>
      <c r="J128" s="161">
        <f>BK128</f>
        <v>0</v>
      </c>
      <c r="L128" s="150"/>
      <c r="M128" s="154"/>
      <c r="N128" s="155"/>
      <c r="O128" s="155"/>
      <c r="P128" s="156">
        <f>SUM(P129:P137)</f>
        <v>0</v>
      </c>
      <c r="Q128" s="155"/>
      <c r="R128" s="156">
        <f>SUM(R129:R137)</f>
        <v>6.1800000000000006E-4</v>
      </c>
      <c r="S128" s="155"/>
      <c r="T128" s="157">
        <f>SUM(T129:T137)</f>
        <v>0</v>
      </c>
      <c r="AR128" s="151" t="s">
        <v>84</v>
      </c>
      <c r="AT128" s="158" t="s">
        <v>75</v>
      </c>
      <c r="AU128" s="158" t="s">
        <v>84</v>
      </c>
      <c r="AY128" s="151" t="s">
        <v>127</v>
      </c>
      <c r="BK128" s="159">
        <f>SUM(BK129:BK137)</f>
        <v>0</v>
      </c>
    </row>
    <row r="129" spans="1:65" s="2" customFormat="1" ht="21.75" customHeight="1">
      <c r="A129" s="31"/>
      <c r="B129" s="162"/>
      <c r="C129" s="163" t="s">
        <v>84</v>
      </c>
      <c r="D129" s="163" t="s">
        <v>129</v>
      </c>
      <c r="E129" s="164" t="s">
        <v>130</v>
      </c>
      <c r="F129" s="165" t="s">
        <v>131</v>
      </c>
      <c r="G129" s="166" t="s">
        <v>132</v>
      </c>
      <c r="H129" s="167">
        <v>0.2</v>
      </c>
      <c r="I129" s="168"/>
      <c r="J129" s="169">
        <f>ROUND(I129*H129,2)</f>
        <v>0</v>
      </c>
      <c r="K129" s="170"/>
      <c r="L129" s="32"/>
      <c r="M129" s="171" t="s">
        <v>1</v>
      </c>
      <c r="N129" s="172" t="s">
        <v>42</v>
      </c>
      <c r="O129" s="57"/>
      <c r="P129" s="173">
        <f>O129*H129</f>
        <v>0</v>
      </c>
      <c r="Q129" s="173">
        <v>0</v>
      </c>
      <c r="R129" s="173">
        <f>Q129*H129</f>
        <v>0</v>
      </c>
      <c r="S129" s="173">
        <v>0</v>
      </c>
      <c r="T129" s="174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75" t="s">
        <v>133</v>
      </c>
      <c r="AT129" s="175" t="s">
        <v>129</v>
      </c>
      <c r="AU129" s="175" t="s">
        <v>134</v>
      </c>
      <c r="AY129" s="16" t="s">
        <v>127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6" t="s">
        <v>134</v>
      </c>
      <c r="BK129" s="176">
        <f>ROUND(I129*H129,2)</f>
        <v>0</v>
      </c>
      <c r="BL129" s="16" t="s">
        <v>133</v>
      </c>
      <c r="BM129" s="175" t="s">
        <v>135</v>
      </c>
    </row>
    <row r="130" spans="1:65" s="13" customFormat="1" ht="10.199999999999999">
      <c r="B130" s="177"/>
      <c r="D130" s="178" t="s">
        <v>136</v>
      </c>
      <c r="E130" s="179" t="s">
        <v>1</v>
      </c>
      <c r="F130" s="180" t="s">
        <v>137</v>
      </c>
      <c r="H130" s="181">
        <v>0.2</v>
      </c>
      <c r="I130" s="182"/>
      <c r="L130" s="177"/>
      <c r="M130" s="183"/>
      <c r="N130" s="184"/>
      <c r="O130" s="184"/>
      <c r="P130" s="184"/>
      <c r="Q130" s="184"/>
      <c r="R130" s="184"/>
      <c r="S130" s="184"/>
      <c r="T130" s="185"/>
      <c r="AT130" s="179" t="s">
        <v>136</v>
      </c>
      <c r="AU130" s="179" t="s">
        <v>134</v>
      </c>
      <c r="AV130" s="13" t="s">
        <v>134</v>
      </c>
      <c r="AW130" s="13" t="s">
        <v>31</v>
      </c>
      <c r="AX130" s="13" t="s">
        <v>84</v>
      </c>
      <c r="AY130" s="179" t="s">
        <v>127</v>
      </c>
    </row>
    <row r="131" spans="1:65" s="2" customFormat="1" ht="21.75" customHeight="1">
      <c r="A131" s="31"/>
      <c r="B131" s="162"/>
      <c r="C131" s="163" t="s">
        <v>134</v>
      </c>
      <c r="D131" s="163" t="s">
        <v>129</v>
      </c>
      <c r="E131" s="164" t="s">
        <v>138</v>
      </c>
      <c r="F131" s="165" t="s">
        <v>139</v>
      </c>
      <c r="G131" s="166" t="s">
        <v>132</v>
      </c>
      <c r="H131" s="167">
        <v>0.2</v>
      </c>
      <c r="I131" s="168"/>
      <c r="J131" s="169">
        <f t="shared" ref="J131:J136" si="0">ROUND(I131*H131,2)</f>
        <v>0</v>
      </c>
      <c r="K131" s="170"/>
      <c r="L131" s="32"/>
      <c r="M131" s="171" t="s">
        <v>1</v>
      </c>
      <c r="N131" s="172" t="s">
        <v>42</v>
      </c>
      <c r="O131" s="57"/>
      <c r="P131" s="173">
        <f t="shared" ref="P131:P136" si="1">O131*H131</f>
        <v>0</v>
      </c>
      <c r="Q131" s="173">
        <v>0</v>
      </c>
      <c r="R131" s="173">
        <f t="shared" ref="R131:R136" si="2">Q131*H131</f>
        <v>0</v>
      </c>
      <c r="S131" s="173">
        <v>0</v>
      </c>
      <c r="T131" s="174">
        <f t="shared" ref="T131:T136" si="3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5" t="s">
        <v>133</v>
      </c>
      <c r="AT131" s="175" t="s">
        <v>129</v>
      </c>
      <c r="AU131" s="175" t="s">
        <v>134</v>
      </c>
      <c r="AY131" s="16" t="s">
        <v>127</v>
      </c>
      <c r="BE131" s="176">
        <f t="shared" ref="BE131:BE136" si="4">IF(N131="základná",J131,0)</f>
        <v>0</v>
      </c>
      <c r="BF131" s="176">
        <f t="shared" ref="BF131:BF136" si="5">IF(N131="znížená",J131,0)</f>
        <v>0</v>
      </c>
      <c r="BG131" s="176">
        <f t="shared" ref="BG131:BG136" si="6">IF(N131="zákl. prenesená",J131,0)</f>
        <v>0</v>
      </c>
      <c r="BH131" s="176">
        <f t="shared" ref="BH131:BH136" si="7">IF(N131="zníž. prenesená",J131,0)</f>
        <v>0</v>
      </c>
      <c r="BI131" s="176">
        <f t="shared" ref="BI131:BI136" si="8">IF(N131="nulová",J131,0)</f>
        <v>0</v>
      </c>
      <c r="BJ131" s="16" t="s">
        <v>134</v>
      </c>
      <c r="BK131" s="176">
        <f t="shared" ref="BK131:BK136" si="9">ROUND(I131*H131,2)</f>
        <v>0</v>
      </c>
      <c r="BL131" s="16" t="s">
        <v>133</v>
      </c>
      <c r="BM131" s="175" t="s">
        <v>140</v>
      </c>
    </row>
    <row r="132" spans="1:65" s="2" customFormat="1" ht="21.75" customHeight="1">
      <c r="A132" s="31"/>
      <c r="B132" s="162"/>
      <c r="C132" s="163" t="s">
        <v>141</v>
      </c>
      <c r="D132" s="163" t="s">
        <v>129</v>
      </c>
      <c r="E132" s="164" t="s">
        <v>142</v>
      </c>
      <c r="F132" s="165" t="s">
        <v>143</v>
      </c>
      <c r="G132" s="166" t="s">
        <v>132</v>
      </c>
      <c r="H132" s="167">
        <v>0.2</v>
      </c>
      <c r="I132" s="168"/>
      <c r="J132" s="169">
        <f t="shared" si="0"/>
        <v>0</v>
      </c>
      <c r="K132" s="170"/>
      <c r="L132" s="32"/>
      <c r="M132" s="171" t="s">
        <v>1</v>
      </c>
      <c r="N132" s="172" t="s">
        <v>42</v>
      </c>
      <c r="O132" s="57"/>
      <c r="P132" s="173">
        <f t="shared" si="1"/>
        <v>0</v>
      </c>
      <c r="Q132" s="173">
        <v>0</v>
      </c>
      <c r="R132" s="173">
        <f t="shared" si="2"/>
        <v>0</v>
      </c>
      <c r="S132" s="173">
        <v>0</v>
      </c>
      <c r="T132" s="174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5" t="s">
        <v>133</v>
      </c>
      <c r="AT132" s="175" t="s">
        <v>129</v>
      </c>
      <c r="AU132" s="175" t="s">
        <v>134</v>
      </c>
      <c r="AY132" s="16" t="s">
        <v>127</v>
      </c>
      <c r="BE132" s="176">
        <f t="shared" si="4"/>
        <v>0</v>
      </c>
      <c r="BF132" s="176">
        <f t="shared" si="5"/>
        <v>0</v>
      </c>
      <c r="BG132" s="176">
        <f t="shared" si="6"/>
        <v>0</v>
      </c>
      <c r="BH132" s="176">
        <f t="shared" si="7"/>
        <v>0</v>
      </c>
      <c r="BI132" s="176">
        <f t="shared" si="8"/>
        <v>0</v>
      </c>
      <c r="BJ132" s="16" t="s">
        <v>134</v>
      </c>
      <c r="BK132" s="176">
        <f t="shared" si="9"/>
        <v>0</v>
      </c>
      <c r="BL132" s="16" t="s">
        <v>133</v>
      </c>
      <c r="BM132" s="175" t="s">
        <v>144</v>
      </c>
    </row>
    <row r="133" spans="1:65" s="2" customFormat="1" ht="16.5" customHeight="1">
      <c r="A133" s="31"/>
      <c r="B133" s="162"/>
      <c r="C133" s="163" t="s">
        <v>133</v>
      </c>
      <c r="D133" s="163" t="s">
        <v>129</v>
      </c>
      <c r="E133" s="164" t="s">
        <v>145</v>
      </c>
      <c r="F133" s="165" t="s">
        <v>146</v>
      </c>
      <c r="G133" s="166" t="s">
        <v>132</v>
      </c>
      <c r="H133" s="167">
        <v>0.2</v>
      </c>
      <c r="I133" s="168"/>
      <c r="J133" s="169">
        <f t="shared" si="0"/>
        <v>0</v>
      </c>
      <c r="K133" s="170"/>
      <c r="L133" s="32"/>
      <c r="M133" s="171" t="s">
        <v>1</v>
      </c>
      <c r="N133" s="172" t="s">
        <v>42</v>
      </c>
      <c r="O133" s="57"/>
      <c r="P133" s="173">
        <f t="shared" si="1"/>
        <v>0</v>
      </c>
      <c r="Q133" s="173">
        <v>0</v>
      </c>
      <c r="R133" s="173">
        <f t="shared" si="2"/>
        <v>0</v>
      </c>
      <c r="S133" s="173">
        <v>0</v>
      </c>
      <c r="T133" s="174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5" t="s">
        <v>133</v>
      </c>
      <c r="AT133" s="175" t="s">
        <v>129</v>
      </c>
      <c r="AU133" s="175" t="s">
        <v>134</v>
      </c>
      <c r="AY133" s="16" t="s">
        <v>127</v>
      </c>
      <c r="BE133" s="176">
        <f t="shared" si="4"/>
        <v>0</v>
      </c>
      <c r="BF133" s="176">
        <f t="shared" si="5"/>
        <v>0</v>
      </c>
      <c r="BG133" s="176">
        <f t="shared" si="6"/>
        <v>0</v>
      </c>
      <c r="BH133" s="176">
        <f t="shared" si="7"/>
        <v>0</v>
      </c>
      <c r="BI133" s="176">
        <f t="shared" si="8"/>
        <v>0</v>
      </c>
      <c r="BJ133" s="16" t="s">
        <v>134</v>
      </c>
      <c r="BK133" s="176">
        <f t="shared" si="9"/>
        <v>0</v>
      </c>
      <c r="BL133" s="16" t="s">
        <v>133</v>
      </c>
      <c r="BM133" s="175" t="s">
        <v>147</v>
      </c>
    </row>
    <row r="134" spans="1:65" s="2" customFormat="1" ht="21.75" customHeight="1">
      <c r="A134" s="31"/>
      <c r="B134" s="162"/>
      <c r="C134" s="163" t="s">
        <v>148</v>
      </c>
      <c r="D134" s="163" t="s">
        <v>129</v>
      </c>
      <c r="E134" s="164" t="s">
        <v>149</v>
      </c>
      <c r="F134" s="165" t="s">
        <v>150</v>
      </c>
      <c r="G134" s="166" t="s">
        <v>132</v>
      </c>
      <c r="H134" s="167">
        <v>0.2</v>
      </c>
      <c r="I134" s="168"/>
      <c r="J134" s="169">
        <f t="shared" si="0"/>
        <v>0</v>
      </c>
      <c r="K134" s="170"/>
      <c r="L134" s="32"/>
      <c r="M134" s="171" t="s">
        <v>1</v>
      </c>
      <c r="N134" s="172" t="s">
        <v>42</v>
      </c>
      <c r="O134" s="57"/>
      <c r="P134" s="173">
        <f t="shared" si="1"/>
        <v>0</v>
      </c>
      <c r="Q134" s="173">
        <v>0</v>
      </c>
      <c r="R134" s="173">
        <f t="shared" si="2"/>
        <v>0</v>
      </c>
      <c r="S134" s="173">
        <v>0</v>
      </c>
      <c r="T134" s="174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5" t="s">
        <v>133</v>
      </c>
      <c r="AT134" s="175" t="s">
        <v>129</v>
      </c>
      <c r="AU134" s="175" t="s">
        <v>134</v>
      </c>
      <c r="AY134" s="16" t="s">
        <v>127</v>
      </c>
      <c r="BE134" s="176">
        <f t="shared" si="4"/>
        <v>0</v>
      </c>
      <c r="BF134" s="176">
        <f t="shared" si="5"/>
        <v>0</v>
      </c>
      <c r="BG134" s="176">
        <f t="shared" si="6"/>
        <v>0</v>
      </c>
      <c r="BH134" s="176">
        <f t="shared" si="7"/>
        <v>0</v>
      </c>
      <c r="BI134" s="176">
        <f t="shared" si="8"/>
        <v>0</v>
      </c>
      <c r="BJ134" s="16" t="s">
        <v>134</v>
      </c>
      <c r="BK134" s="176">
        <f t="shared" si="9"/>
        <v>0</v>
      </c>
      <c r="BL134" s="16" t="s">
        <v>133</v>
      </c>
      <c r="BM134" s="175" t="s">
        <v>151</v>
      </c>
    </row>
    <row r="135" spans="1:65" s="2" customFormat="1" ht="16.5" customHeight="1">
      <c r="A135" s="31"/>
      <c r="B135" s="162"/>
      <c r="C135" s="163" t="s">
        <v>152</v>
      </c>
      <c r="D135" s="163" t="s">
        <v>129</v>
      </c>
      <c r="E135" s="164" t="s">
        <v>153</v>
      </c>
      <c r="F135" s="165" t="s">
        <v>154</v>
      </c>
      <c r="G135" s="166" t="s">
        <v>155</v>
      </c>
      <c r="H135" s="167">
        <v>20</v>
      </c>
      <c r="I135" s="168"/>
      <c r="J135" s="169">
        <f t="shared" si="0"/>
        <v>0</v>
      </c>
      <c r="K135" s="170"/>
      <c r="L135" s="32"/>
      <c r="M135" s="171" t="s">
        <v>1</v>
      </c>
      <c r="N135" s="172" t="s">
        <v>42</v>
      </c>
      <c r="O135" s="57"/>
      <c r="P135" s="173">
        <f t="shared" si="1"/>
        <v>0</v>
      </c>
      <c r="Q135" s="173">
        <v>0</v>
      </c>
      <c r="R135" s="173">
        <f t="shared" si="2"/>
        <v>0</v>
      </c>
      <c r="S135" s="173">
        <v>0</v>
      </c>
      <c r="T135" s="174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5" t="s">
        <v>133</v>
      </c>
      <c r="AT135" s="175" t="s">
        <v>129</v>
      </c>
      <c r="AU135" s="175" t="s">
        <v>134</v>
      </c>
      <c r="AY135" s="16" t="s">
        <v>127</v>
      </c>
      <c r="BE135" s="176">
        <f t="shared" si="4"/>
        <v>0</v>
      </c>
      <c r="BF135" s="176">
        <f t="shared" si="5"/>
        <v>0</v>
      </c>
      <c r="BG135" s="176">
        <f t="shared" si="6"/>
        <v>0</v>
      </c>
      <c r="BH135" s="176">
        <f t="shared" si="7"/>
        <v>0</v>
      </c>
      <c r="BI135" s="176">
        <f t="shared" si="8"/>
        <v>0</v>
      </c>
      <c r="BJ135" s="16" t="s">
        <v>134</v>
      </c>
      <c r="BK135" s="176">
        <f t="shared" si="9"/>
        <v>0</v>
      </c>
      <c r="BL135" s="16" t="s">
        <v>133</v>
      </c>
      <c r="BM135" s="175" t="s">
        <v>156</v>
      </c>
    </row>
    <row r="136" spans="1:65" s="2" customFormat="1" ht="16.5" customHeight="1">
      <c r="A136" s="31"/>
      <c r="B136" s="162"/>
      <c r="C136" s="186" t="s">
        <v>157</v>
      </c>
      <c r="D136" s="186" t="s">
        <v>158</v>
      </c>
      <c r="E136" s="187" t="s">
        <v>159</v>
      </c>
      <c r="F136" s="188" t="s">
        <v>160</v>
      </c>
      <c r="G136" s="189" t="s">
        <v>161</v>
      </c>
      <c r="H136" s="190">
        <v>0.61799999999999999</v>
      </c>
      <c r="I136" s="191"/>
      <c r="J136" s="192">
        <f t="shared" si="0"/>
        <v>0</v>
      </c>
      <c r="K136" s="193"/>
      <c r="L136" s="194"/>
      <c r="M136" s="195" t="s">
        <v>1</v>
      </c>
      <c r="N136" s="196" t="s">
        <v>42</v>
      </c>
      <c r="O136" s="57"/>
      <c r="P136" s="173">
        <f t="shared" si="1"/>
        <v>0</v>
      </c>
      <c r="Q136" s="173">
        <v>1E-3</v>
      </c>
      <c r="R136" s="173">
        <f t="shared" si="2"/>
        <v>6.1800000000000006E-4</v>
      </c>
      <c r="S136" s="173">
        <v>0</v>
      </c>
      <c r="T136" s="174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5" t="s">
        <v>162</v>
      </c>
      <c r="AT136" s="175" t="s">
        <v>158</v>
      </c>
      <c r="AU136" s="175" t="s">
        <v>134</v>
      </c>
      <c r="AY136" s="16" t="s">
        <v>127</v>
      </c>
      <c r="BE136" s="176">
        <f t="shared" si="4"/>
        <v>0</v>
      </c>
      <c r="BF136" s="176">
        <f t="shared" si="5"/>
        <v>0</v>
      </c>
      <c r="BG136" s="176">
        <f t="shared" si="6"/>
        <v>0</v>
      </c>
      <c r="BH136" s="176">
        <f t="shared" si="7"/>
        <v>0</v>
      </c>
      <c r="BI136" s="176">
        <f t="shared" si="8"/>
        <v>0</v>
      </c>
      <c r="BJ136" s="16" t="s">
        <v>134</v>
      </c>
      <c r="BK136" s="176">
        <f t="shared" si="9"/>
        <v>0</v>
      </c>
      <c r="BL136" s="16" t="s">
        <v>133</v>
      </c>
      <c r="BM136" s="175" t="s">
        <v>163</v>
      </c>
    </row>
    <row r="137" spans="1:65" s="13" customFormat="1" ht="10.199999999999999">
      <c r="B137" s="177"/>
      <c r="D137" s="178" t="s">
        <v>136</v>
      </c>
      <c r="F137" s="180" t="s">
        <v>164</v>
      </c>
      <c r="H137" s="181">
        <v>0.61799999999999999</v>
      </c>
      <c r="I137" s="182"/>
      <c r="L137" s="177"/>
      <c r="M137" s="183"/>
      <c r="N137" s="184"/>
      <c r="O137" s="184"/>
      <c r="P137" s="184"/>
      <c r="Q137" s="184"/>
      <c r="R137" s="184"/>
      <c r="S137" s="184"/>
      <c r="T137" s="185"/>
      <c r="AT137" s="179" t="s">
        <v>136</v>
      </c>
      <c r="AU137" s="179" t="s">
        <v>134</v>
      </c>
      <c r="AV137" s="13" t="s">
        <v>134</v>
      </c>
      <c r="AW137" s="13" t="s">
        <v>3</v>
      </c>
      <c r="AX137" s="13" t="s">
        <v>84</v>
      </c>
      <c r="AY137" s="179" t="s">
        <v>127</v>
      </c>
    </row>
    <row r="138" spans="1:65" s="12" customFormat="1" ht="22.8" customHeight="1">
      <c r="B138" s="150"/>
      <c r="D138" s="151" t="s">
        <v>75</v>
      </c>
      <c r="E138" s="160" t="s">
        <v>134</v>
      </c>
      <c r="F138" s="160" t="s">
        <v>165</v>
      </c>
      <c r="I138" s="153"/>
      <c r="J138" s="161">
        <f>BK138</f>
        <v>0</v>
      </c>
      <c r="L138" s="150"/>
      <c r="M138" s="154"/>
      <c r="N138" s="155"/>
      <c r="O138" s="155"/>
      <c r="P138" s="156">
        <f>SUM(P139:P142)</f>
        <v>0</v>
      </c>
      <c r="Q138" s="155"/>
      <c r="R138" s="156">
        <f>SUM(R139:R142)</f>
        <v>0.45417248999999998</v>
      </c>
      <c r="S138" s="155"/>
      <c r="T138" s="157">
        <f>SUM(T139:T142)</f>
        <v>0</v>
      </c>
      <c r="AR138" s="151" t="s">
        <v>84</v>
      </c>
      <c r="AT138" s="158" t="s">
        <v>75</v>
      </c>
      <c r="AU138" s="158" t="s">
        <v>84</v>
      </c>
      <c r="AY138" s="151" t="s">
        <v>127</v>
      </c>
      <c r="BK138" s="159">
        <f>SUM(BK139:BK142)</f>
        <v>0</v>
      </c>
    </row>
    <row r="139" spans="1:65" s="2" customFormat="1" ht="16.5" customHeight="1">
      <c r="A139" s="31"/>
      <c r="B139" s="162"/>
      <c r="C139" s="163" t="s">
        <v>162</v>
      </c>
      <c r="D139" s="163" t="s">
        <v>129</v>
      </c>
      <c r="E139" s="164" t="s">
        <v>166</v>
      </c>
      <c r="F139" s="165" t="s">
        <v>167</v>
      </c>
      <c r="G139" s="166" t="s">
        <v>132</v>
      </c>
      <c r="H139" s="167">
        <v>0.20699999999999999</v>
      </c>
      <c r="I139" s="168"/>
      <c r="J139" s="169">
        <f>ROUND(I139*H139,2)</f>
        <v>0</v>
      </c>
      <c r="K139" s="170"/>
      <c r="L139" s="32"/>
      <c r="M139" s="171" t="s">
        <v>1</v>
      </c>
      <c r="N139" s="172" t="s">
        <v>42</v>
      </c>
      <c r="O139" s="57"/>
      <c r="P139" s="173">
        <f>O139*H139</f>
        <v>0</v>
      </c>
      <c r="Q139" s="173">
        <v>2.19407</v>
      </c>
      <c r="R139" s="173">
        <f>Q139*H139</f>
        <v>0.45417248999999998</v>
      </c>
      <c r="S139" s="173">
        <v>0</v>
      </c>
      <c r="T139" s="174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5" t="s">
        <v>133</v>
      </c>
      <c r="AT139" s="175" t="s">
        <v>129</v>
      </c>
      <c r="AU139" s="175" t="s">
        <v>134</v>
      </c>
      <c r="AY139" s="16" t="s">
        <v>127</v>
      </c>
      <c r="BE139" s="176">
        <f>IF(N139="základná",J139,0)</f>
        <v>0</v>
      </c>
      <c r="BF139" s="176">
        <f>IF(N139="znížená",J139,0)</f>
        <v>0</v>
      </c>
      <c r="BG139" s="176">
        <f>IF(N139="zákl. prenesená",J139,0)</f>
        <v>0</v>
      </c>
      <c r="BH139" s="176">
        <f>IF(N139="zníž. prenesená",J139,0)</f>
        <v>0</v>
      </c>
      <c r="BI139" s="176">
        <f>IF(N139="nulová",J139,0)</f>
        <v>0</v>
      </c>
      <c r="BJ139" s="16" t="s">
        <v>134</v>
      </c>
      <c r="BK139" s="176">
        <f>ROUND(I139*H139,2)</f>
        <v>0</v>
      </c>
      <c r="BL139" s="16" t="s">
        <v>133</v>
      </c>
      <c r="BM139" s="175" t="s">
        <v>168</v>
      </c>
    </row>
    <row r="140" spans="1:65" s="13" customFormat="1" ht="10.199999999999999">
      <c r="B140" s="177"/>
      <c r="D140" s="178" t="s">
        <v>136</v>
      </c>
      <c r="E140" s="179" t="s">
        <v>1</v>
      </c>
      <c r="F140" s="180" t="s">
        <v>137</v>
      </c>
      <c r="H140" s="181">
        <v>0.2</v>
      </c>
      <c r="I140" s="182"/>
      <c r="L140" s="177"/>
      <c r="M140" s="183"/>
      <c r="N140" s="184"/>
      <c r="O140" s="184"/>
      <c r="P140" s="184"/>
      <c r="Q140" s="184"/>
      <c r="R140" s="184"/>
      <c r="S140" s="184"/>
      <c r="T140" s="185"/>
      <c r="AT140" s="179" t="s">
        <v>136</v>
      </c>
      <c r="AU140" s="179" t="s">
        <v>134</v>
      </c>
      <c r="AV140" s="13" t="s">
        <v>134</v>
      </c>
      <c r="AW140" s="13" t="s">
        <v>31</v>
      </c>
      <c r="AX140" s="13" t="s">
        <v>76</v>
      </c>
      <c r="AY140" s="179" t="s">
        <v>127</v>
      </c>
    </row>
    <row r="141" spans="1:65" s="13" customFormat="1" ht="10.199999999999999">
      <c r="B141" s="177"/>
      <c r="D141" s="178" t="s">
        <v>136</v>
      </c>
      <c r="E141" s="179" t="s">
        <v>1</v>
      </c>
      <c r="F141" s="180" t="s">
        <v>169</v>
      </c>
      <c r="H141" s="181">
        <v>7.0000000000000001E-3</v>
      </c>
      <c r="I141" s="182"/>
      <c r="L141" s="177"/>
      <c r="M141" s="183"/>
      <c r="N141" s="184"/>
      <c r="O141" s="184"/>
      <c r="P141" s="184"/>
      <c r="Q141" s="184"/>
      <c r="R141" s="184"/>
      <c r="S141" s="184"/>
      <c r="T141" s="185"/>
      <c r="AT141" s="179" t="s">
        <v>136</v>
      </c>
      <c r="AU141" s="179" t="s">
        <v>134</v>
      </c>
      <c r="AV141" s="13" t="s">
        <v>134</v>
      </c>
      <c r="AW141" s="13" t="s">
        <v>31</v>
      </c>
      <c r="AX141" s="13" t="s">
        <v>76</v>
      </c>
      <c r="AY141" s="179" t="s">
        <v>127</v>
      </c>
    </row>
    <row r="142" spans="1:65" s="14" customFormat="1" ht="10.199999999999999">
      <c r="B142" s="197"/>
      <c r="D142" s="178" t="s">
        <v>136</v>
      </c>
      <c r="E142" s="198" t="s">
        <v>1</v>
      </c>
      <c r="F142" s="199" t="s">
        <v>170</v>
      </c>
      <c r="H142" s="200">
        <v>0.20700000000000002</v>
      </c>
      <c r="I142" s="201"/>
      <c r="L142" s="197"/>
      <c r="M142" s="202"/>
      <c r="N142" s="203"/>
      <c r="O142" s="203"/>
      <c r="P142" s="203"/>
      <c r="Q142" s="203"/>
      <c r="R142" s="203"/>
      <c r="S142" s="203"/>
      <c r="T142" s="204"/>
      <c r="AT142" s="198" t="s">
        <v>136</v>
      </c>
      <c r="AU142" s="198" t="s">
        <v>134</v>
      </c>
      <c r="AV142" s="14" t="s">
        <v>133</v>
      </c>
      <c r="AW142" s="14" t="s">
        <v>31</v>
      </c>
      <c r="AX142" s="14" t="s">
        <v>84</v>
      </c>
      <c r="AY142" s="198" t="s">
        <v>127</v>
      </c>
    </row>
    <row r="143" spans="1:65" s="12" customFormat="1" ht="22.8" customHeight="1">
      <c r="B143" s="150"/>
      <c r="D143" s="151" t="s">
        <v>75</v>
      </c>
      <c r="E143" s="160" t="s">
        <v>141</v>
      </c>
      <c r="F143" s="160" t="s">
        <v>171</v>
      </c>
      <c r="I143" s="153"/>
      <c r="J143" s="161">
        <f>BK143</f>
        <v>0</v>
      </c>
      <c r="L143" s="150"/>
      <c r="M143" s="154"/>
      <c r="N143" s="155"/>
      <c r="O143" s="155"/>
      <c r="P143" s="156">
        <v>0</v>
      </c>
      <c r="Q143" s="155"/>
      <c r="R143" s="156">
        <v>0</v>
      </c>
      <c r="S143" s="155"/>
      <c r="T143" s="157">
        <v>0</v>
      </c>
      <c r="AR143" s="151" t="s">
        <v>84</v>
      </c>
      <c r="AT143" s="158" t="s">
        <v>75</v>
      </c>
      <c r="AU143" s="158" t="s">
        <v>84</v>
      </c>
      <c r="AY143" s="151" t="s">
        <v>127</v>
      </c>
      <c r="BK143" s="159">
        <v>0</v>
      </c>
    </row>
    <row r="144" spans="1:65" s="12" customFormat="1" ht="22.8" customHeight="1">
      <c r="B144" s="150"/>
      <c r="D144" s="151" t="s">
        <v>75</v>
      </c>
      <c r="E144" s="160" t="s">
        <v>152</v>
      </c>
      <c r="F144" s="160" t="s">
        <v>172</v>
      </c>
      <c r="I144" s="153"/>
      <c r="J144" s="161">
        <f>BK144</f>
        <v>0</v>
      </c>
      <c r="L144" s="150"/>
      <c r="M144" s="154"/>
      <c r="N144" s="155"/>
      <c r="O144" s="155"/>
      <c r="P144" s="156">
        <f>SUM(P145:P155)</f>
        <v>0</v>
      </c>
      <c r="Q144" s="155"/>
      <c r="R144" s="156">
        <f>SUM(R145:R155)</f>
        <v>0.16144512</v>
      </c>
      <c r="S144" s="155"/>
      <c r="T144" s="157">
        <f>SUM(T145:T155)</f>
        <v>0</v>
      </c>
      <c r="AR144" s="151" t="s">
        <v>84</v>
      </c>
      <c r="AT144" s="158" t="s">
        <v>75</v>
      </c>
      <c r="AU144" s="158" t="s">
        <v>84</v>
      </c>
      <c r="AY144" s="151" t="s">
        <v>127</v>
      </c>
      <c r="BK144" s="159">
        <f>SUM(BK145:BK155)</f>
        <v>0</v>
      </c>
    </row>
    <row r="145" spans="1:65" s="2" customFormat="1" ht="21.75" customHeight="1">
      <c r="A145" s="31"/>
      <c r="B145" s="162"/>
      <c r="C145" s="163" t="s">
        <v>173</v>
      </c>
      <c r="D145" s="163" t="s">
        <v>129</v>
      </c>
      <c r="E145" s="164" t="s">
        <v>174</v>
      </c>
      <c r="F145" s="165" t="s">
        <v>175</v>
      </c>
      <c r="G145" s="166" t="s">
        <v>132</v>
      </c>
      <c r="H145" s="167">
        <v>6.4000000000000001E-2</v>
      </c>
      <c r="I145" s="168"/>
      <c r="J145" s="169">
        <f>ROUND(I145*H145,2)</f>
        <v>0</v>
      </c>
      <c r="K145" s="170"/>
      <c r="L145" s="32"/>
      <c r="M145" s="171" t="s">
        <v>1</v>
      </c>
      <c r="N145" s="172" t="s">
        <v>42</v>
      </c>
      <c r="O145" s="57"/>
      <c r="P145" s="173">
        <f>O145*H145</f>
        <v>0</v>
      </c>
      <c r="Q145" s="173">
        <v>2.41648</v>
      </c>
      <c r="R145" s="173">
        <f>Q145*H145</f>
        <v>0.15465472</v>
      </c>
      <c r="S145" s="173">
        <v>0</v>
      </c>
      <c r="T145" s="174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5" t="s">
        <v>133</v>
      </c>
      <c r="AT145" s="175" t="s">
        <v>129</v>
      </c>
      <c r="AU145" s="175" t="s">
        <v>134</v>
      </c>
      <c r="AY145" s="16" t="s">
        <v>127</v>
      </c>
      <c r="BE145" s="176">
        <f>IF(N145="základná",J145,0)</f>
        <v>0</v>
      </c>
      <c r="BF145" s="176">
        <f>IF(N145="znížená",J145,0)</f>
        <v>0</v>
      </c>
      <c r="BG145" s="176">
        <f>IF(N145="zákl. prenesená",J145,0)</f>
        <v>0</v>
      </c>
      <c r="BH145" s="176">
        <f>IF(N145="zníž. prenesená",J145,0)</f>
        <v>0</v>
      </c>
      <c r="BI145" s="176">
        <f>IF(N145="nulová",J145,0)</f>
        <v>0</v>
      </c>
      <c r="BJ145" s="16" t="s">
        <v>134</v>
      </c>
      <c r="BK145" s="176">
        <f>ROUND(I145*H145,2)</f>
        <v>0</v>
      </c>
      <c r="BL145" s="16" t="s">
        <v>133</v>
      </c>
      <c r="BM145" s="175" t="s">
        <v>176</v>
      </c>
    </row>
    <row r="146" spans="1:65" s="13" customFormat="1" ht="10.199999999999999">
      <c r="B146" s="177"/>
      <c r="D146" s="178" t="s">
        <v>136</v>
      </c>
      <c r="E146" s="179" t="s">
        <v>1</v>
      </c>
      <c r="F146" s="180" t="s">
        <v>177</v>
      </c>
      <c r="H146" s="181">
        <v>6.4000000000000001E-2</v>
      </c>
      <c r="I146" s="182"/>
      <c r="L146" s="177"/>
      <c r="M146" s="183"/>
      <c r="N146" s="184"/>
      <c r="O146" s="184"/>
      <c r="P146" s="184"/>
      <c r="Q146" s="184"/>
      <c r="R146" s="184"/>
      <c r="S146" s="184"/>
      <c r="T146" s="185"/>
      <c r="AT146" s="179" t="s">
        <v>136</v>
      </c>
      <c r="AU146" s="179" t="s">
        <v>134</v>
      </c>
      <c r="AV146" s="13" t="s">
        <v>134</v>
      </c>
      <c r="AW146" s="13" t="s">
        <v>31</v>
      </c>
      <c r="AX146" s="13" t="s">
        <v>84</v>
      </c>
      <c r="AY146" s="179" t="s">
        <v>127</v>
      </c>
    </row>
    <row r="147" spans="1:65" s="2" customFormat="1" ht="21.75" customHeight="1">
      <c r="A147" s="31"/>
      <c r="B147" s="162"/>
      <c r="C147" s="163" t="s">
        <v>178</v>
      </c>
      <c r="D147" s="163" t="s">
        <v>129</v>
      </c>
      <c r="E147" s="164" t="s">
        <v>179</v>
      </c>
      <c r="F147" s="165" t="s">
        <v>180</v>
      </c>
      <c r="G147" s="166" t="s">
        <v>132</v>
      </c>
      <c r="H147" s="167">
        <v>6.4000000000000001E-2</v>
      </c>
      <c r="I147" s="168"/>
      <c r="J147" s="169">
        <f>ROUND(I147*H147,2)</f>
        <v>0</v>
      </c>
      <c r="K147" s="170"/>
      <c r="L147" s="32"/>
      <c r="M147" s="171" t="s">
        <v>1</v>
      </c>
      <c r="N147" s="172" t="s">
        <v>42</v>
      </c>
      <c r="O147" s="57"/>
      <c r="P147" s="173">
        <f>O147*H147</f>
        <v>0</v>
      </c>
      <c r="Q147" s="173">
        <v>0</v>
      </c>
      <c r="R147" s="173">
        <f>Q147*H147</f>
        <v>0</v>
      </c>
      <c r="S147" s="173">
        <v>0</v>
      </c>
      <c r="T147" s="174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5" t="s">
        <v>133</v>
      </c>
      <c r="AT147" s="175" t="s">
        <v>129</v>
      </c>
      <c r="AU147" s="175" t="s">
        <v>134</v>
      </c>
      <c r="AY147" s="16" t="s">
        <v>127</v>
      </c>
      <c r="BE147" s="176">
        <f>IF(N147="základná",J147,0)</f>
        <v>0</v>
      </c>
      <c r="BF147" s="176">
        <f>IF(N147="znížená",J147,0)</f>
        <v>0</v>
      </c>
      <c r="BG147" s="176">
        <f>IF(N147="zákl. prenesená",J147,0)</f>
        <v>0</v>
      </c>
      <c r="BH147" s="176">
        <f>IF(N147="zníž. prenesená",J147,0)</f>
        <v>0</v>
      </c>
      <c r="BI147" s="176">
        <f>IF(N147="nulová",J147,0)</f>
        <v>0</v>
      </c>
      <c r="BJ147" s="16" t="s">
        <v>134</v>
      </c>
      <c r="BK147" s="176">
        <f>ROUND(I147*H147,2)</f>
        <v>0</v>
      </c>
      <c r="BL147" s="16" t="s">
        <v>133</v>
      </c>
      <c r="BM147" s="175" t="s">
        <v>181</v>
      </c>
    </row>
    <row r="148" spans="1:65" s="13" customFormat="1" ht="10.199999999999999">
      <c r="B148" s="177"/>
      <c r="D148" s="178" t="s">
        <v>136</v>
      </c>
      <c r="E148" s="179" t="s">
        <v>1</v>
      </c>
      <c r="F148" s="180" t="s">
        <v>177</v>
      </c>
      <c r="H148" s="181">
        <v>6.4000000000000001E-2</v>
      </c>
      <c r="I148" s="182"/>
      <c r="L148" s="177"/>
      <c r="M148" s="183"/>
      <c r="N148" s="184"/>
      <c r="O148" s="184"/>
      <c r="P148" s="184"/>
      <c r="Q148" s="184"/>
      <c r="R148" s="184"/>
      <c r="S148" s="184"/>
      <c r="T148" s="185"/>
      <c r="AT148" s="179" t="s">
        <v>136</v>
      </c>
      <c r="AU148" s="179" t="s">
        <v>134</v>
      </c>
      <c r="AV148" s="13" t="s">
        <v>134</v>
      </c>
      <c r="AW148" s="13" t="s">
        <v>31</v>
      </c>
      <c r="AX148" s="13" t="s">
        <v>84</v>
      </c>
      <c r="AY148" s="179" t="s">
        <v>127</v>
      </c>
    </row>
    <row r="149" spans="1:65" s="2" customFormat="1" ht="21.75" customHeight="1">
      <c r="A149" s="31"/>
      <c r="B149" s="162"/>
      <c r="C149" s="163" t="s">
        <v>182</v>
      </c>
      <c r="D149" s="163" t="s">
        <v>129</v>
      </c>
      <c r="E149" s="164" t="s">
        <v>183</v>
      </c>
      <c r="F149" s="165" t="s">
        <v>184</v>
      </c>
      <c r="G149" s="166" t="s">
        <v>132</v>
      </c>
      <c r="H149" s="167">
        <v>6.4000000000000001E-2</v>
      </c>
      <c r="I149" s="168"/>
      <c r="J149" s="169">
        <f>ROUND(I149*H149,2)</f>
        <v>0</v>
      </c>
      <c r="K149" s="170"/>
      <c r="L149" s="32"/>
      <c r="M149" s="171" t="s">
        <v>1</v>
      </c>
      <c r="N149" s="172" t="s">
        <v>42</v>
      </c>
      <c r="O149" s="57"/>
      <c r="P149" s="173">
        <f>O149*H149</f>
        <v>0</v>
      </c>
      <c r="Q149" s="173">
        <v>0</v>
      </c>
      <c r="R149" s="173">
        <f>Q149*H149</f>
        <v>0</v>
      </c>
      <c r="S149" s="173">
        <v>0</v>
      </c>
      <c r="T149" s="174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5" t="s">
        <v>133</v>
      </c>
      <c r="AT149" s="175" t="s">
        <v>129</v>
      </c>
      <c r="AU149" s="175" t="s">
        <v>134</v>
      </c>
      <c r="AY149" s="16" t="s">
        <v>127</v>
      </c>
      <c r="BE149" s="176">
        <f>IF(N149="základná",J149,0)</f>
        <v>0</v>
      </c>
      <c r="BF149" s="176">
        <f>IF(N149="znížená",J149,0)</f>
        <v>0</v>
      </c>
      <c r="BG149" s="176">
        <f>IF(N149="zákl. prenesená",J149,0)</f>
        <v>0</v>
      </c>
      <c r="BH149" s="176">
        <f>IF(N149="zníž. prenesená",J149,0)</f>
        <v>0</v>
      </c>
      <c r="BI149" s="176">
        <f>IF(N149="nulová",J149,0)</f>
        <v>0</v>
      </c>
      <c r="BJ149" s="16" t="s">
        <v>134</v>
      </c>
      <c r="BK149" s="176">
        <f>ROUND(I149*H149,2)</f>
        <v>0</v>
      </c>
      <c r="BL149" s="16" t="s">
        <v>133</v>
      </c>
      <c r="BM149" s="175" t="s">
        <v>185</v>
      </c>
    </row>
    <row r="150" spans="1:65" s="2" customFormat="1" ht="16.5" customHeight="1">
      <c r="A150" s="31"/>
      <c r="B150" s="162"/>
      <c r="C150" s="163" t="s">
        <v>186</v>
      </c>
      <c r="D150" s="163" t="s">
        <v>129</v>
      </c>
      <c r="E150" s="164" t="s">
        <v>187</v>
      </c>
      <c r="F150" s="165" t="s">
        <v>188</v>
      </c>
      <c r="G150" s="166" t="s">
        <v>155</v>
      </c>
      <c r="H150" s="167">
        <v>0.64</v>
      </c>
      <c r="I150" s="168"/>
      <c r="J150" s="169">
        <f>ROUND(I150*H150,2)</f>
        <v>0</v>
      </c>
      <c r="K150" s="170"/>
      <c r="L150" s="32"/>
      <c r="M150" s="171" t="s">
        <v>1</v>
      </c>
      <c r="N150" s="172" t="s">
        <v>42</v>
      </c>
      <c r="O150" s="57"/>
      <c r="P150" s="173">
        <f>O150*H150</f>
        <v>0</v>
      </c>
      <c r="Q150" s="173">
        <v>8.6099999999999996E-3</v>
      </c>
      <c r="R150" s="173">
        <f>Q150*H150</f>
        <v>5.5103999999999995E-3</v>
      </c>
      <c r="S150" s="173">
        <v>0</v>
      </c>
      <c r="T150" s="174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5" t="s">
        <v>133</v>
      </c>
      <c r="AT150" s="175" t="s">
        <v>129</v>
      </c>
      <c r="AU150" s="175" t="s">
        <v>134</v>
      </c>
      <c r="AY150" s="16" t="s">
        <v>127</v>
      </c>
      <c r="BE150" s="176">
        <f>IF(N150="základná",J150,0)</f>
        <v>0</v>
      </c>
      <c r="BF150" s="176">
        <f>IF(N150="znížená",J150,0)</f>
        <v>0</v>
      </c>
      <c r="BG150" s="176">
        <f>IF(N150="zákl. prenesená",J150,0)</f>
        <v>0</v>
      </c>
      <c r="BH150" s="176">
        <f>IF(N150="zníž. prenesená",J150,0)</f>
        <v>0</v>
      </c>
      <c r="BI150" s="176">
        <f>IF(N150="nulová",J150,0)</f>
        <v>0</v>
      </c>
      <c r="BJ150" s="16" t="s">
        <v>134</v>
      </c>
      <c r="BK150" s="176">
        <f>ROUND(I150*H150,2)</f>
        <v>0</v>
      </c>
      <c r="BL150" s="16" t="s">
        <v>133</v>
      </c>
      <c r="BM150" s="175" t="s">
        <v>189</v>
      </c>
    </row>
    <row r="151" spans="1:65" s="13" customFormat="1" ht="10.199999999999999">
      <c r="B151" s="177"/>
      <c r="D151" s="178" t="s">
        <v>136</v>
      </c>
      <c r="E151" s="179" t="s">
        <v>1</v>
      </c>
      <c r="F151" s="180" t="s">
        <v>190</v>
      </c>
      <c r="H151" s="181">
        <v>0.64</v>
      </c>
      <c r="I151" s="182"/>
      <c r="L151" s="177"/>
      <c r="M151" s="183"/>
      <c r="N151" s="184"/>
      <c r="O151" s="184"/>
      <c r="P151" s="184"/>
      <c r="Q151" s="184"/>
      <c r="R151" s="184"/>
      <c r="S151" s="184"/>
      <c r="T151" s="185"/>
      <c r="AT151" s="179" t="s">
        <v>136</v>
      </c>
      <c r="AU151" s="179" t="s">
        <v>134</v>
      </c>
      <c r="AV151" s="13" t="s">
        <v>134</v>
      </c>
      <c r="AW151" s="13" t="s">
        <v>31</v>
      </c>
      <c r="AX151" s="13" t="s">
        <v>84</v>
      </c>
      <c r="AY151" s="179" t="s">
        <v>127</v>
      </c>
    </row>
    <row r="152" spans="1:65" s="2" customFormat="1" ht="16.5" customHeight="1">
      <c r="A152" s="31"/>
      <c r="B152" s="162"/>
      <c r="C152" s="163" t="s">
        <v>191</v>
      </c>
      <c r="D152" s="163" t="s">
        <v>129</v>
      </c>
      <c r="E152" s="164" t="s">
        <v>192</v>
      </c>
      <c r="F152" s="165" t="s">
        <v>193</v>
      </c>
      <c r="G152" s="166" t="s">
        <v>155</v>
      </c>
      <c r="H152" s="167">
        <v>0.64</v>
      </c>
      <c r="I152" s="168"/>
      <c r="J152" s="169">
        <f>ROUND(I152*H152,2)</f>
        <v>0</v>
      </c>
      <c r="K152" s="170"/>
      <c r="L152" s="32"/>
      <c r="M152" s="171" t="s">
        <v>1</v>
      </c>
      <c r="N152" s="172" t="s">
        <v>42</v>
      </c>
      <c r="O152" s="57"/>
      <c r="P152" s="173">
        <f>O152*H152</f>
        <v>0</v>
      </c>
      <c r="Q152" s="173">
        <v>0</v>
      </c>
      <c r="R152" s="173">
        <f>Q152*H152</f>
        <v>0</v>
      </c>
      <c r="S152" s="173">
        <v>0</v>
      </c>
      <c r="T152" s="174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5" t="s">
        <v>133</v>
      </c>
      <c r="AT152" s="175" t="s">
        <v>129</v>
      </c>
      <c r="AU152" s="175" t="s">
        <v>134</v>
      </c>
      <c r="AY152" s="16" t="s">
        <v>127</v>
      </c>
      <c r="BE152" s="176">
        <f>IF(N152="základná",J152,0)</f>
        <v>0</v>
      </c>
      <c r="BF152" s="176">
        <f>IF(N152="znížená",J152,0)</f>
        <v>0</v>
      </c>
      <c r="BG152" s="176">
        <f>IF(N152="zákl. prenesená",J152,0)</f>
        <v>0</v>
      </c>
      <c r="BH152" s="176">
        <f>IF(N152="zníž. prenesená",J152,0)</f>
        <v>0</v>
      </c>
      <c r="BI152" s="176">
        <f>IF(N152="nulová",J152,0)</f>
        <v>0</v>
      </c>
      <c r="BJ152" s="16" t="s">
        <v>134</v>
      </c>
      <c r="BK152" s="176">
        <f>ROUND(I152*H152,2)</f>
        <v>0</v>
      </c>
      <c r="BL152" s="16" t="s">
        <v>133</v>
      </c>
      <c r="BM152" s="175" t="s">
        <v>194</v>
      </c>
    </row>
    <row r="153" spans="1:65" s="2" customFormat="1" ht="21.75" customHeight="1">
      <c r="A153" s="31"/>
      <c r="B153" s="162"/>
      <c r="C153" s="163" t="s">
        <v>195</v>
      </c>
      <c r="D153" s="163" t="s">
        <v>129</v>
      </c>
      <c r="E153" s="164" t="s">
        <v>196</v>
      </c>
      <c r="F153" s="165" t="s">
        <v>197</v>
      </c>
      <c r="G153" s="166" t="s">
        <v>155</v>
      </c>
      <c r="H153" s="167">
        <v>1.28</v>
      </c>
      <c r="I153" s="168"/>
      <c r="J153" s="169">
        <f>ROUND(I153*H153,2)</f>
        <v>0</v>
      </c>
      <c r="K153" s="170"/>
      <c r="L153" s="32"/>
      <c r="M153" s="171" t="s">
        <v>1</v>
      </c>
      <c r="N153" s="172" t="s">
        <v>42</v>
      </c>
      <c r="O153" s="57"/>
      <c r="P153" s="173">
        <f>O153*H153</f>
        <v>0</v>
      </c>
      <c r="Q153" s="173">
        <v>0</v>
      </c>
      <c r="R153" s="173">
        <f>Q153*H153</f>
        <v>0</v>
      </c>
      <c r="S153" s="173">
        <v>0</v>
      </c>
      <c r="T153" s="174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5" t="s">
        <v>133</v>
      </c>
      <c r="AT153" s="175" t="s">
        <v>129</v>
      </c>
      <c r="AU153" s="175" t="s">
        <v>134</v>
      </c>
      <c r="AY153" s="16" t="s">
        <v>127</v>
      </c>
      <c r="BE153" s="176">
        <f>IF(N153="základná",J153,0)</f>
        <v>0</v>
      </c>
      <c r="BF153" s="176">
        <f>IF(N153="znížená",J153,0)</f>
        <v>0</v>
      </c>
      <c r="BG153" s="176">
        <f>IF(N153="zákl. prenesená",J153,0)</f>
        <v>0</v>
      </c>
      <c r="BH153" s="176">
        <f>IF(N153="zníž. prenesená",J153,0)</f>
        <v>0</v>
      </c>
      <c r="BI153" s="176">
        <f>IF(N153="nulová",J153,0)</f>
        <v>0</v>
      </c>
      <c r="BJ153" s="16" t="s">
        <v>134</v>
      </c>
      <c r="BK153" s="176">
        <f>ROUND(I153*H153,2)</f>
        <v>0</v>
      </c>
      <c r="BL153" s="16" t="s">
        <v>133</v>
      </c>
      <c r="BM153" s="175" t="s">
        <v>198</v>
      </c>
    </row>
    <row r="154" spans="1:65" s="13" customFormat="1" ht="10.199999999999999">
      <c r="B154" s="177"/>
      <c r="D154" s="178" t="s">
        <v>136</v>
      </c>
      <c r="E154" s="179" t="s">
        <v>1</v>
      </c>
      <c r="F154" s="180" t="s">
        <v>199</v>
      </c>
      <c r="H154" s="181">
        <v>1.28</v>
      </c>
      <c r="I154" s="182"/>
      <c r="L154" s="177"/>
      <c r="M154" s="183"/>
      <c r="N154" s="184"/>
      <c r="O154" s="184"/>
      <c r="P154" s="184"/>
      <c r="Q154" s="184"/>
      <c r="R154" s="184"/>
      <c r="S154" s="184"/>
      <c r="T154" s="185"/>
      <c r="AT154" s="179" t="s">
        <v>136</v>
      </c>
      <c r="AU154" s="179" t="s">
        <v>134</v>
      </c>
      <c r="AV154" s="13" t="s">
        <v>134</v>
      </c>
      <c r="AW154" s="13" t="s">
        <v>31</v>
      </c>
      <c r="AX154" s="13" t="s">
        <v>84</v>
      </c>
      <c r="AY154" s="179" t="s">
        <v>127</v>
      </c>
    </row>
    <row r="155" spans="1:65" s="2" customFormat="1" ht="21.75" customHeight="1">
      <c r="A155" s="31"/>
      <c r="B155" s="162"/>
      <c r="C155" s="186" t="s">
        <v>200</v>
      </c>
      <c r="D155" s="186" t="s">
        <v>158</v>
      </c>
      <c r="E155" s="187" t="s">
        <v>201</v>
      </c>
      <c r="F155" s="188" t="s">
        <v>202</v>
      </c>
      <c r="G155" s="189" t="s">
        <v>161</v>
      </c>
      <c r="H155" s="190">
        <v>1.28</v>
      </c>
      <c r="I155" s="191"/>
      <c r="J155" s="192">
        <f>ROUND(I155*H155,2)</f>
        <v>0</v>
      </c>
      <c r="K155" s="193"/>
      <c r="L155" s="194"/>
      <c r="M155" s="195" t="s">
        <v>1</v>
      </c>
      <c r="N155" s="196" t="s">
        <v>42</v>
      </c>
      <c r="O155" s="57"/>
      <c r="P155" s="173">
        <f>O155*H155</f>
        <v>0</v>
      </c>
      <c r="Q155" s="173">
        <v>1E-3</v>
      </c>
      <c r="R155" s="173">
        <f>Q155*H155</f>
        <v>1.2800000000000001E-3</v>
      </c>
      <c r="S155" s="173">
        <v>0</v>
      </c>
      <c r="T155" s="174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5" t="s">
        <v>162</v>
      </c>
      <c r="AT155" s="175" t="s">
        <v>158</v>
      </c>
      <c r="AU155" s="175" t="s">
        <v>134</v>
      </c>
      <c r="AY155" s="16" t="s">
        <v>127</v>
      </c>
      <c r="BE155" s="176">
        <f>IF(N155="základná",J155,0)</f>
        <v>0</v>
      </c>
      <c r="BF155" s="176">
        <f>IF(N155="znížená",J155,0)</f>
        <v>0</v>
      </c>
      <c r="BG155" s="176">
        <f>IF(N155="zákl. prenesená",J155,0)</f>
        <v>0</v>
      </c>
      <c r="BH155" s="176">
        <f>IF(N155="zníž. prenesená",J155,0)</f>
        <v>0</v>
      </c>
      <c r="BI155" s="176">
        <f>IF(N155="nulová",J155,0)</f>
        <v>0</v>
      </c>
      <c r="BJ155" s="16" t="s">
        <v>134</v>
      </c>
      <c r="BK155" s="176">
        <f>ROUND(I155*H155,2)</f>
        <v>0</v>
      </c>
      <c r="BL155" s="16" t="s">
        <v>133</v>
      </c>
      <c r="BM155" s="175" t="s">
        <v>203</v>
      </c>
    </row>
    <row r="156" spans="1:65" s="12" customFormat="1" ht="22.8" customHeight="1">
      <c r="B156" s="150"/>
      <c r="D156" s="151" t="s">
        <v>75</v>
      </c>
      <c r="E156" s="160" t="s">
        <v>173</v>
      </c>
      <c r="F156" s="160" t="s">
        <v>204</v>
      </c>
      <c r="I156" s="153"/>
      <c r="J156" s="161">
        <f>BK156</f>
        <v>0</v>
      </c>
      <c r="L156" s="150"/>
      <c r="M156" s="154"/>
      <c r="N156" s="155"/>
      <c r="O156" s="155"/>
      <c r="P156" s="156">
        <f>SUM(P157:P187)</f>
        <v>0</v>
      </c>
      <c r="Q156" s="155"/>
      <c r="R156" s="156">
        <f>SUM(R157:R187)</f>
        <v>0.22876160000000001</v>
      </c>
      <c r="S156" s="155"/>
      <c r="T156" s="157">
        <f>SUM(T157:T187)</f>
        <v>8.2000000000000003E-2</v>
      </c>
      <c r="AR156" s="151" t="s">
        <v>84</v>
      </c>
      <c r="AT156" s="158" t="s">
        <v>75</v>
      </c>
      <c r="AU156" s="158" t="s">
        <v>84</v>
      </c>
      <c r="AY156" s="151" t="s">
        <v>127</v>
      </c>
      <c r="BK156" s="159">
        <f>SUM(BK157:BK187)</f>
        <v>0</v>
      </c>
    </row>
    <row r="157" spans="1:65" s="2" customFormat="1" ht="21.75" customHeight="1">
      <c r="A157" s="31"/>
      <c r="B157" s="162"/>
      <c r="C157" s="163" t="s">
        <v>205</v>
      </c>
      <c r="D157" s="163" t="s">
        <v>129</v>
      </c>
      <c r="E157" s="164" t="s">
        <v>206</v>
      </c>
      <c r="F157" s="165" t="s">
        <v>207</v>
      </c>
      <c r="G157" s="166" t="s">
        <v>208</v>
      </c>
      <c r="H157" s="167">
        <v>1</v>
      </c>
      <c r="I157" s="168"/>
      <c r="J157" s="169">
        <f>ROUND(I157*H157,2)</f>
        <v>0</v>
      </c>
      <c r="K157" s="170"/>
      <c r="L157" s="32"/>
      <c r="M157" s="171" t="s">
        <v>1</v>
      </c>
      <c r="N157" s="172" t="s">
        <v>42</v>
      </c>
      <c r="O157" s="57"/>
      <c r="P157" s="173">
        <f>O157*H157</f>
        <v>0</v>
      </c>
      <c r="Q157" s="173">
        <v>0.22133</v>
      </c>
      <c r="R157" s="173">
        <f>Q157*H157</f>
        <v>0.22133</v>
      </c>
      <c r="S157" s="173">
        <v>0</v>
      </c>
      <c r="T157" s="174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5" t="s">
        <v>133</v>
      </c>
      <c r="AT157" s="175" t="s">
        <v>129</v>
      </c>
      <c r="AU157" s="175" t="s">
        <v>134</v>
      </c>
      <c r="AY157" s="16" t="s">
        <v>127</v>
      </c>
      <c r="BE157" s="176">
        <f>IF(N157="základná",J157,0)</f>
        <v>0</v>
      </c>
      <c r="BF157" s="176">
        <f>IF(N157="znížená",J157,0)</f>
        <v>0</v>
      </c>
      <c r="BG157" s="176">
        <f>IF(N157="zákl. prenesená",J157,0)</f>
        <v>0</v>
      </c>
      <c r="BH157" s="176">
        <f>IF(N157="zníž. prenesená",J157,0)</f>
        <v>0</v>
      </c>
      <c r="BI157" s="176">
        <f>IF(N157="nulová",J157,0)</f>
        <v>0</v>
      </c>
      <c r="BJ157" s="16" t="s">
        <v>134</v>
      </c>
      <c r="BK157" s="176">
        <f>ROUND(I157*H157,2)</f>
        <v>0</v>
      </c>
      <c r="BL157" s="16" t="s">
        <v>133</v>
      </c>
      <c r="BM157" s="175" t="s">
        <v>209</v>
      </c>
    </row>
    <row r="158" spans="1:65" s="2" customFormat="1" ht="21.75" customHeight="1">
      <c r="A158" s="31"/>
      <c r="B158" s="162"/>
      <c r="C158" s="186" t="s">
        <v>210</v>
      </c>
      <c r="D158" s="186" t="s">
        <v>158</v>
      </c>
      <c r="E158" s="187" t="s">
        <v>211</v>
      </c>
      <c r="F158" s="188" t="s">
        <v>212</v>
      </c>
      <c r="G158" s="189" t="s">
        <v>208</v>
      </c>
      <c r="H158" s="190">
        <v>1</v>
      </c>
      <c r="I158" s="191"/>
      <c r="J158" s="192">
        <f>ROUND(I158*H158,2)</f>
        <v>0</v>
      </c>
      <c r="K158" s="193"/>
      <c r="L158" s="194"/>
      <c r="M158" s="195" t="s">
        <v>1</v>
      </c>
      <c r="N158" s="196" t="s">
        <v>42</v>
      </c>
      <c r="O158" s="57"/>
      <c r="P158" s="173">
        <f>O158*H158</f>
        <v>0</v>
      </c>
      <c r="Q158" s="173">
        <v>1.4E-3</v>
      </c>
      <c r="R158" s="173">
        <f>Q158*H158</f>
        <v>1.4E-3</v>
      </c>
      <c r="S158" s="173">
        <v>0</v>
      </c>
      <c r="T158" s="174">
        <f>S158*H158</f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5" t="s">
        <v>162</v>
      </c>
      <c r="AT158" s="175" t="s">
        <v>158</v>
      </c>
      <c r="AU158" s="175" t="s">
        <v>134</v>
      </c>
      <c r="AY158" s="16" t="s">
        <v>127</v>
      </c>
      <c r="BE158" s="176">
        <f>IF(N158="základná",J158,0)</f>
        <v>0</v>
      </c>
      <c r="BF158" s="176">
        <f>IF(N158="znížená",J158,0)</f>
        <v>0</v>
      </c>
      <c r="BG158" s="176">
        <f>IF(N158="zákl. prenesená",J158,0)</f>
        <v>0</v>
      </c>
      <c r="BH158" s="176">
        <f>IF(N158="zníž. prenesená",J158,0)</f>
        <v>0</v>
      </c>
      <c r="BI158" s="176">
        <f>IF(N158="nulová",J158,0)</f>
        <v>0</v>
      </c>
      <c r="BJ158" s="16" t="s">
        <v>134</v>
      </c>
      <c r="BK158" s="176">
        <f>ROUND(I158*H158,2)</f>
        <v>0</v>
      </c>
      <c r="BL158" s="16" t="s">
        <v>133</v>
      </c>
      <c r="BM158" s="175" t="s">
        <v>213</v>
      </c>
    </row>
    <row r="159" spans="1:65" s="13" customFormat="1" ht="10.199999999999999">
      <c r="B159" s="177"/>
      <c r="D159" s="178" t="s">
        <v>136</v>
      </c>
      <c r="F159" s="180" t="s">
        <v>214</v>
      </c>
      <c r="H159" s="181">
        <v>1</v>
      </c>
      <c r="I159" s="182"/>
      <c r="L159" s="177"/>
      <c r="M159" s="183"/>
      <c r="N159" s="184"/>
      <c r="O159" s="184"/>
      <c r="P159" s="184"/>
      <c r="Q159" s="184"/>
      <c r="R159" s="184"/>
      <c r="S159" s="184"/>
      <c r="T159" s="185"/>
      <c r="AT159" s="179" t="s">
        <v>136</v>
      </c>
      <c r="AU159" s="179" t="s">
        <v>134</v>
      </c>
      <c r="AV159" s="13" t="s">
        <v>134</v>
      </c>
      <c r="AW159" s="13" t="s">
        <v>3</v>
      </c>
      <c r="AX159" s="13" t="s">
        <v>84</v>
      </c>
      <c r="AY159" s="179" t="s">
        <v>127</v>
      </c>
    </row>
    <row r="160" spans="1:65" s="2" customFormat="1" ht="16.5" customHeight="1">
      <c r="A160" s="31"/>
      <c r="B160" s="162"/>
      <c r="C160" s="186" t="s">
        <v>215</v>
      </c>
      <c r="D160" s="186" t="s">
        <v>158</v>
      </c>
      <c r="E160" s="187" t="s">
        <v>216</v>
      </c>
      <c r="F160" s="188" t="s">
        <v>217</v>
      </c>
      <c r="G160" s="189" t="s">
        <v>208</v>
      </c>
      <c r="H160" s="190">
        <v>2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42</v>
      </c>
      <c r="O160" s="57"/>
      <c r="P160" s="173">
        <f>O160*H160</f>
        <v>0</v>
      </c>
      <c r="Q160" s="173">
        <v>2.5000000000000001E-4</v>
      </c>
      <c r="R160" s="173">
        <f>Q160*H160</f>
        <v>5.0000000000000001E-4</v>
      </c>
      <c r="S160" s="173">
        <v>0</v>
      </c>
      <c r="T160" s="174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5" t="s">
        <v>162</v>
      </c>
      <c r="AT160" s="175" t="s">
        <v>158</v>
      </c>
      <c r="AU160" s="175" t="s">
        <v>134</v>
      </c>
      <c r="AY160" s="16" t="s">
        <v>127</v>
      </c>
      <c r="BE160" s="176">
        <f>IF(N160="základná",J160,0)</f>
        <v>0</v>
      </c>
      <c r="BF160" s="176">
        <f>IF(N160="znížená",J160,0)</f>
        <v>0</v>
      </c>
      <c r="BG160" s="176">
        <f>IF(N160="zákl. prenesená",J160,0)</f>
        <v>0</v>
      </c>
      <c r="BH160" s="176">
        <f>IF(N160="zníž. prenesená",J160,0)</f>
        <v>0</v>
      </c>
      <c r="BI160" s="176">
        <f>IF(N160="nulová",J160,0)</f>
        <v>0</v>
      </c>
      <c r="BJ160" s="16" t="s">
        <v>134</v>
      </c>
      <c r="BK160" s="176">
        <f>ROUND(I160*H160,2)</f>
        <v>0</v>
      </c>
      <c r="BL160" s="16" t="s">
        <v>133</v>
      </c>
      <c r="BM160" s="175" t="s">
        <v>218</v>
      </c>
    </row>
    <row r="161" spans="1:65" s="13" customFormat="1" ht="10.199999999999999">
      <c r="B161" s="177"/>
      <c r="D161" s="178" t="s">
        <v>136</v>
      </c>
      <c r="F161" s="180" t="s">
        <v>219</v>
      </c>
      <c r="H161" s="181">
        <v>2</v>
      </c>
      <c r="I161" s="182"/>
      <c r="L161" s="177"/>
      <c r="M161" s="183"/>
      <c r="N161" s="184"/>
      <c r="O161" s="184"/>
      <c r="P161" s="184"/>
      <c r="Q161" s="184"/>
      <c r="R161" s="184"/>
      <c r="S161" s="184"/>
      <c r="T161" s="185"/>
      <c r="AT161" s="179" t="s">
        <v>136</v>
      </c>
      <c r="AU161" s="179" t="s">
        <v>134</v>
      </c>
      <c r="AV161" s="13" t="s">
        <v>134</v>
      </c>
      <c r="AW161" s="13" t="s">
        <v>3</v>
      </c>
      <c r="AX161" s="13" t="s">
        <v>84</v>
      </c>
      <c r="AY161" s="179" t="s">
        <v>127</v>
      </c>
    </row>
    <row r="162" spans="1:65" s="2" customFormat="1" ht="16.5" customHeight="1">
      <c r="A162" s="31"/>
      <c r="B162" s="162"/>
      <c r="C162" s="186" t="s">
        <v>220</v>
      </c>
      <c r="D162" s="186" t="s">
        <v>158</v>
      </c>
      <c r="E162" s="187" t="s">
        <v>221</v>
      </c>
      <c r="F162" s="188" t="s">
        <v>222</v>
      </c>
      <c r="G162" s="189" t="s">
        <v>208</v>
      </c>
      <c r="H162" s="190">
        <v>1</v>
      </c>
      <c r="I162" s="191"/>
      <c r="J162" s="192">
        <f>ROUND(I162*H162,2)</f>
        <v>0</v>
      </c>
      <c r="K162" s="193"/>
      <c r="L162" s="194"/>
      <c r="M162" s="195" t="s">
        <v>1</v>
      </c>
      <c r="N162" s="196" t="s">
        <v>42</v>
      </c>
      <c r="O162" s="57"/>
      <c r="P162" s="173">
        <f>O162*H162</f>
        <v>0</v>
      </c>
      <c r="Q162" s="173">
        <v>3.0000000000000001E-5</v>
      </c>
      <c r="R162" s="173">
        <f>Q162*H162</f>
        <v>3.0000000000000001E-5</v>
      </c>
      <c r="S162" s="173">
        <v>0</v>
      </c>
      <c r="T162" s="174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5" t="s">
        <v>162</v>
      </c>
      <c r="AT162" s="175" t="s">
        <v>158</v>
      </c>
      <c r="AU162" s="175" t="s">
        <v>134</v>
      </c>
      <c r="AY162" s="16" t="s">
        <v>127</v>
      </c>
      <c r="BE162" s="176">
        <f>IF(N162="základná",J162,0)</f>
        <v>0</v>
      </c>
      <c r="BF162" s="176">
        <f>IF(N162="znížená",J162,0)</f>
        <v>0</v>
      </c>
      <c r="BG162" s="176">
        <f>IF(N162="zákl. prenesená",J162,0)</f>
        <v>0</v>
      </c>
      <c r="BH162" s="176">
        <f>IF(N162="zníž. prenesená",J162,0)</f>
        <v>0</v>
      </c>
      <c r="BI162" s="176">
        <f>IF(N162="nulová",J162,0)</f>
        <v>0</v>
      </c>
      <c r="BJ162" s="16" t="s">
        <v>134</v>
      </c>
      <c r="BK162" s="176">
        <f>ROUND(I162*H162,2)</f>
        <v>0</v>
      </c>
      <c r="BL162" s="16" t="s">
        <v>133</v>
      </c>
      <c r="BM162" s="175" t="s">
        <v>223</v>
      </c>
    </row>
    <row r="163" spans="1:65" s="13" customFormat="1" ht="10.199999999999999">
      <c r="B163" s="177"/>
      <c r="D163" s="178" t="s">
        <v>136</v>
      </c>
      <c r="F163" s="180" t="s">
        <v>214</v>
      </c>
      <c r="H163" s="181">
        <v>1</v>
      </c>
      <c r="I163" s="182"/>
      <c r="L163" s="177"/>
      <c r="M163" s="183"/>
      <c r="N163" s="184"/>
      <c r="O163" s="184"/>
      <c r="P163" s="184"/>
      <c r="Q163" s="184"/>
      <c r="R163" s="184"/>
      <c r="S163" s="184"/>
      <c r="T163" s="185"/>
      <c r="AT163" s="179" t="s">
        <v>136</v>
      </c>
      <c r="AU163" s="179" t="s">
        <v>134</v>
      </c>
      <c r="AV163" s="13" t="s">
        <v>134</v>
      </c>
      <c r="AW163" s="13" t="s">
        <v>3</v>
      </c>
      <c r="AX163" s="13" t="s">
        <v>84</v>
      </c>
      <c r="AY163" s="179" t="s">
        <v>127</v>
      </c>
    </row>
    <row r="164" spans="1:65" s="2" customFormat="1" ht="33" customHeight="1">
      <c r="A164" s="31"/>
      <c r="B164" s="162"/>
      <c r="C164" s="163" t="s">
        <v>7</v>
      </c>
      <c r="D164" s="163" t="s">
        <v>129</v>
      </c>
      <c r="E164" s="164" t="s">
        <v>224</v>
      </c>
      <c r="F164" s="165" t="s">
        <v>225</v>
      </c>
      <c r="G164" s="166" t="s">
        <v>226</v>
      </c>
      <c r="H164" s="167">
        <v>36.6</v>
      </c>
      <c r="I164" s="168"/>
      <c r="J164" s="169">
        <f>ROUND(I164*H164,2)</f>
        <v>0</v>
      </c>
      <c r="K164" s="170"/>
      <c r="L164" s="32"/>
      <c r="M164" s="171" t="s">
        <v>1</v>
      </c>
      <c r="N164" s="172" t="s">
        <v>42</v>
      </c>
      <c r="O164" s="57"/>
      <c r="P164" s="173">
        <f>O164*H164</f>
        <v>0</v>
      </c>
      <c r="Q164" s="173">
        <v>1.1E-4</v>
      </c>
      <c r="R164" s="173">
        <f>Q164*H164</f>
        <v>4.0260000000000001E-3</v>
      </c>
      <c r="S164" s="173">
        <v>0</v>
      </c>
      <c r="T164" s="174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5" t="s">
        <v>133</v>
      </c>
      <c r="AT164" s="175" t="s">
        <v>129</v>
      </c>
      <c r="AU164" s="175" t="s">
        <v>134</v>
      </c>
      <c r="AY164" s="16" t="s">
        <v>127</v>
      </c>
      <c r="BE164" s="176">
        <f>IF(N164="základná",J164,0)</f>
        <v>0</v>
      </c>
      <c r="BF164" s="176">
        <f>IF(N164="znížená",J164,0)</f>
        <v>0</v>
      </c>
      <c r="BG164" s="176">
        <f>IF(N164="zákl. prenesená",J164,0)</f>
        <v>0</v>
      </c>
      <c r="BH164" s="176">
        <f>IF(N164="zníž. prenesená",J164,0)</f>
        <v>0</v>
      </c>
      <c r="BI164" s="176">
        <f>IF(N164="nulová",J164,0)</f>
        <v>0</v>
      </c>
      <c r="BJ164" s="16" t="s">
        <v>134</v>
      </c>
      <c r="BK164" s="176">
        <f>ROUND(I164*H164,2)</f>
        <v>0</v>
      </c>
      <c r="BL164" s="16" t="s">
        <v>133</v>
      </c>
      <c r="BM164" s="175" t="s">
        <v>227</v>
      </c>
    </row>
    <row r="165" spans="1:65" s="13" customFormat="1" ht="10.199999999999999">
      <c r="B165" s="177"/>
      <c r="D165" s="178" t="s">
        <v>136</v>
      </c>
      <c r="E165" s="179" t="s">
        <v>1</v>
      </c>
      <c r="F165" s="180" t="s">
        <v>228</v>
      </c>
      <c r="H165" s="181">
        <v>19.399999999999999</v>
      </c>
      <c r="I165" s="182"/>
      <c r="L165" s="177"/>
      <c r="M165" s="183"/>
      <c r="N165" s="184"/>
      <c r="O165" s="184"/>
      <c r="P165" s="184"/>
      <c r="Q165" s="184"/>
      <c r="R165" s="184"/>
      <c r="S165" s="184"/>
      <c r="T165" s="185"/>
      <c r="AT165" s="179" t="s">
        <v>136</v>
      </c>
      <c r="AU165" s="179" t="s">
        <v>134</v>
      </c>
      <c r="AV165" s="13" t="s">
        <v>134</v>
      </c>
      <c r="AW165" s="13" t="s">
        <v>31</v>
      </c>
      <c r="AX165" s="13" t="s">
        <v>76</v>
      </c>
      <c r="AY165" s="179" t="s">
        <v>127</v>
      </c>
    </row>
    <row r="166" spans="1:65" s="13" customFormat="1" ht="10.199999999999999">
      <c r="B166" s="177"/>
      <c r="D166" s="178" t="s">
        <v>136</v>
      </c>
      <c r="E166" s="179" t="s">
        <v>1</v>
      </c>
      <c r="F166" s="180" t="s">
        <v>229</v>
      </c>
      <c r="H166" s="181">
        <v>17.2</v>
      </c>
      <c r="I166" s="182"/>
      <c r="L166" s="177"/>
      <c r="M166" s="183"/>
      <c r="N166" s="184"/>
      <c r="O166" s="184"/>
      <c r="P166" s="184"/>
      <c r="Q166" s="184"/>
      <c r="R166" s="184"/>
      <c r="S166" s="184"/>
      <c r="T166" s="185"/>
      <c r="AT166" s="179" t="s">
        <v>136</v>
      </c>
      <c r="AU166" s="179" t="s">
        <v>134</v>
      </c>
      <c r="AV166" s="13" t="s">
        <v>134</v>
      </c>
      <c r="AW166" s="13" t="s">
        <v>31</v>
      </c>
      <c r="AX166" s="13" t="s">
        <v>76</v>
      </c>
      <c r="AY166" s="179" t="s">
        <v>127</v>
      </c>
    </row>
    <row r="167" spans="1:65" s="14" customFormat="1" ht="10.199999999999999">
      <c r="B167" s="197"/>
      <c r="D167" s="178" t="s">
        <v>136</v>
      </c>
      <c r="E167" s="198" t="s">
        <v>1</v>
      </c>
      <c r="F167" s="199" t="s">
        <v>170</v>
      </c>
      <c r="H167" s="200">
        <v>36.599999999999994</v>
      </c>
      <c r="I167" s="201"/>
      <c r="L167" s="197"/>
      <c r="M167" s="202"/>
      <c r="N167" s="203"/>
      <c r="O167" s="203"/>
      <c r="P167" s="203"/>
      <c r="Q167" s="203"/>
      <c r="R167" s="203"/>
      <c r="S167" s="203"/>
      <c r="T167" s="204"/>
      <c r="AT167" s="198" t="s">
        <v>136</v>
      </c>
      <c r="AU167" s="198" t="s">
        <v>134</v>
      </c>
      <c r="AV167" s="14" t="s">
        <v>133</v>
      </c>
      <c r="AW167" s="14" t="s">
        <v>31</v>
      </c>
      <c r="AX167" s="14" t="s">
        <v>84</v>
      </c>
      <c r="AY167" s="198" t="s">
        <v>127</v>
      </c>
    </row>
    <row r="168" spans="1:65" s="2" customFormat="1" ht="33" customHeight="1">
      <c r="A168" s="31"/>
      <c r="B168" s="162"/>
      <c r="C168" s="163" t="s">
        <v>230</v>
      </c>
      <c r="D168" s="163" t="s">
        <v>129</v>
      </c>
      <c r="E168" s="164" t="s">
        <v>231</v>
      </c>
      <c r="F168" s="165" t="s">
        <v>232</v>
      </c>
      <c r="G168" s="166" t="s">
        <v>155</v>
      </c>
      <c r="H168" s="167">
        <v>0.5</v>
      </c>
      <c r="I168" s="168"/>
      <c r="J168" s="169">
        <f>ROUND(I168*H168,2)</f>
        <v>0</v>
      </c>
      <c r="K168" s="170"/>
      <c r="L168" s="32"/>
      <c r="M168" s="171" t="s">
        <v>1</v>
      </c>
      <c r="N168" s="172" t="s">
        <v>42</v>
      </c>
      <c r="O168" s="57"/>
      <c r="P168" s="173">
        <f>O168*H168</f>
        <v>0</v>
      </c>
      <c r="Q168" s="173">
        <v>8.9999999999999998E-4</v>
      </c>
      <c r="R168" s="173">
        <f>Q168*H168</f>
        <v>4.4999999999999999E-4</v>
      </c>
      <c r="S168" s="173">
        <v>0</v>
      </c>
      <c r="T168" s="174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5" t="s">
        <v>133</v>
      </c>
      <c r="AT168" s="175" t="s">
        <v>129</v>
      </c>
      <c r="AU168" s="175" t="s">
        <v>134</v>
      </c>
      <c r="AY168" s="16" t="s">
        <v>127</v>
      </c>
      <c r="BE168" s="176">
        <f>IF(N168="základná",J168,0)</f>
        <v>0</v>
      </c>
      <c r="BF168" s="176">
        <f>IF(N168="znížená",J168,0)</f>
        <v>0</v>
      </c>
      <c r="BG168" s="176">
        <f>IF(N168="zákl. prenesená",J168,0)</f>
        <v>0</v>
      </c>
      <c r="BH168" s="176">
        <f>IF(N168="zníž. prenesená",J168,0)</f>
        <v>0</v>
      </c>
      <c r="BI168" s="176">
        <f>IF(N168="nulová",J168,0)</f>
        <v>0</v>
      </c>
      <c r="BJ168" s="16" t="s">
        <v>134</v>
      </c>
      <c r="BK168" s="176">
        <f>ROUND(I168*H168,2)</f>
        <v>0</v>
      </c>
      <c r="BL168" s="16" t="s">
        <v>133</v>
      </c>
      <c r="BM168" s="175" t="s">
        <v>233</v>
      </c>
    </row>
    <row r="169" spans="1:65" s="13" customFormat="1" ht="10.199999999999999">
      <c r="B169" s="177"/>
      <c r="D169" s="178" t="s">
        <v>136</v>
      </c>
      <c r="E169" s="179" t="s">
        <v>1</v>
      </c>
      <c r="F169" s="180" t="s">
        <v>234</v>
      </c>
      <c r="H169" s="181">
        <v>0.5</v>
      </c>
      <c r="I169" s="182"/>
      <c r="L169" s="177"/>
      <c r="M169" s="183"/>
      <c r="N169" s="184"/>
      <c r="O169" s="184"/>
      <c r="P169" s="184"/>
      <c r="Q169" s="184"/>
      <c r="R169" s="184"/>
      <c r="S169" s="184"/>
      <c r="T169" s="185"/>
      <c r="AT169" s="179" t="s">
        <v>136</v>
      </c>
      <c r="AU169" s="179" t="s">
        <v>134</v>
      </c>
      <c r="AV169" s="13" t="s">
        <v>134</v>
      </c>
      <c r="AW169" s="13" t="s">
        <v>31</v>
      </c>
      <c r="AX169" s="13" t="s">
        <v>84</v>
      </c>
      <c r="AY169" s="179" t="s">
        <v>127</v>
      </c>
    </row>
    <row r="170" spans="1:65" s="2" customFormat="1" ht="21.75" customHeight="1">
      <c r="A170" s="31"/>
      <c r="B170" s="162"/>
      <c r="C170" s="163" t="s">
        <v>235</v>
      </c>
      <c r="D170" s="163" t="s">
        <v>129</v>
      </c>
      <c r="E170" s="164" t="s">
        <v>236</v>
      </c>
      <c r="F170" s="165" t="s">
        <v>237</v>
      </c>
      <c r="G170" s="166" t="s">
        <v>155</v>
      </c>
      <c r="H170" s="167">
        <v>1.28</v>
      </c>
      <c r="I170" s="168"/>
      <c r="J170" s="169">
        <f>ROUND(I170*H170,2)</f>
        <v>0</v>
      </c>
      <c r="K170" s="170"/>
      <c r="L170" s="32"/>
      <c r="M170" s="171" t="s">
        <v>1</v>
      </c>
      <c r="N170" s="172" t="s">
        <v>42</v>
      </c>
      <c r="O170" s="57"/>
      <c r="P170" s="173">
        <f>O170*H170</f>
        <v>0</v>
      </c>
      <c r="Q170" s="173">
        <v>2.0000000000000002E-5</v>
      </c>
      <c r="R170" s="173">
        <f>Q170*H170</f>
        <v>2.5600000000000002E-5</v>
      </c>
      <c r="S170" s="173">
        <v>0</v>
      </c>
      <c r="T170" s="174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5" t="s">
        <v>133</v>
      </c>
      <c r="AT170" s="175" t="s">
        <v>129</v>
      </c>
      <c r="AU170" s="175" t="s">
        <v>134</v>
      </c>
      <c r="AY170" s="16" t="s">
        <v>127</v>
      </c>
      <c r="BE170" s="176">
        <f>IF(N170="základná",J170,0)</f>
        <v>0</v>
      </c>
      <c r="BF170" s="176">
        <f>IF(N170="znížená",J170,0)</f>
        <v>0</v>
      </c>
      <c r="BG170" s="176">
        <f>IF(N170="zákl. prenesená",J170,0)</f>
        <v>0</v>
      </c>
      <c r="BH170" s="176">
        <f>IF(N170="zníž. prenesená",J170,0)</f>
        <v>0</v>
      </c>
      <c r="BI170" s="176">
        <f>IF(N170="nulová",J170,0)</f>
        <v>0</v>
      </c>
      <c r="BJ170" s="16" t="s">
        <v>134</v>
      </c>
      <c r="BK170" s="176">
        <f>ROUND(I170*H170,2)</f>
        <v>0</v>
      </c>
      <c r="BL170" s="16" t="s">
        <v>133</v>
      </c>
      <c r="BM170" s="175" t="s">
        <v>238</v>
      </c>
    </row>
    <row r="171" spans="1:65" s="13" customFormat="1" ht="10.199999999999999">
      <c r="B171" s="177"/>
      <c r="D171" s="178" t="s">
        <v>136</v>
      </c>
      <c r="E171" s="179" t="s">
        <v>1</v>
      </c>
      <c r="F171" s="180" t="s">
        <v>199</v>
      </c>
      <c r="H171" s="181">
        <v>1.28</v>
      </c>
      <c r="I171" s="182"/>
      <c r="L171" s="177"/>
      <c r="M171" s="183"/>
      <c r="N171" s="184"/>
      <c r="O171" s="184"/>
      <c r="P171" s="184"/>
      <c r="Q171" s="184"/>
      <c r="R171" s="184"/>
      <c r="S171" s="184"/>
      <c r="T171" s="185"/>
      <c r="AT171" s="179" t="s">
        <v>136</v>
      </c>
      <c r="AU171" s="179" t="s">
        <v>134</v>
      </c>
      <c r="AV171" s="13" t="s">
        <v>134</v>
      </c>
      <c r="AW171" s="13" t="s">
        <v>31</v>
      </c>
      <c r="AX171" s="13" t="s">
        <v>84</v>
      </c>
      <c r="AY171" s="179" t="s">
        <v>127</v>
      </c>
    </row>
    <row r="172" spans="1:65" s="2" customFormat="1" ht="21.75" customHeight="1">
      <c r="A172" s="31"/>
      <c r="B172" s="162"/>
      <c r="C172" s="163" t="s">
        <v>239</v>
      </c>
      <c r="D172" s="163" t="s">
        <v>129</v>
      </c>
      <c r="E172" s="164" t="s">
        <v>240</v>
      </c>
      <c r="F172" s="165" t="s">
        <v>241</v>
      </c>
      <c r="G172" s="166" t="s">
        <v>155</v>
      </c>
      <c r="H172" s="167">
        <v>1.28</v>
      </c>
      <c r="I172" s="168"/>
      <c r="J172" s="169">
        <f>ROUND(I172*H172,2)</f>
        <v>0</v>
      </c>
      <c r="K172" s="170"/>
      <c r="L172" s="32"/>
      <c r="M172" s="171" t="s">
        <v>1</v>
      </c>
      <c r="N172" s="172" t="s">
        <v>42</v>
      </c>
      <c r="O172" s="57"/>
      <c r="P172" s="173">
        <f>O172*H172</f>
        <v>0</v>
      </c>
      <c r="Q172" s="173">
        <v>0</v>
      </c>
      <c r="R172" s="173">
        <f>Q172*H172</f>
        <v>0</v>
      </c>
      <c r="S172" s="173">
        <v>0</v>
      </c>
      <c r="T172" s="174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5" t="s">
        <v>133</v>
      </c>
      <c r="AT172" s="175" t="s">
        <v>129</v>
      </c>
      <c r="AU172" s="175" t="s">
        <v>134</v>
      </c>
      <c r="AY172" s="16" t="s">
        <v>127</v>
      </c>
      <c r="BE172" s="176">
        <f>IF(N172="základná",J172,0)</f>
        <v>0</v>
      </c>
      <c r="BF172" s="176">
        <f>IF(N172="znížená",J172,0)</f>
        <v>0</v>
      </c>
      <c r="BG172" s="176">
        <f>IF(N172="zákl. prenesená",J172,0)</f>
        <v>0</v>
      </c>
      <c r="BH172" s="176">
        <f>IF(N172="zníž. prenesená",J172,0)</f>
        <v>0</v>
      </c>
      <c r="BI172" s="176">
        <f>IF(N172="nulová",J172,0)</f>
        <v>0</v>
      </c>
      <c r="BJ172" s="16" t="s">
        <v>134</v>
      </c>
      <c r="BK172" s="176">
        <f>ROUND(I172*H172,2)</f>
        <v>0</v>
      </c>
      <c r="BL172" s="16" t="s">
        <v>133</v>
      </c>
      <c r="BM172" s="175" t="s">
        <v>242</v>
      </c>
    </row>
    <row r="173" spans="1:65" s="13" customFormat="1" ht="10.199999999999999">
      <c r="B173" s="177"/>
      <c r="D173" s="178" t="s">
        <v>136</v>
      </c>
      <c r="E173" s="179" t="s">
        <v>1</v>
      </c>
      <c r="F173" s="180" t="s">
        <v>199</v>
      </c>
      <c r="H173" s="181">
        <v>1.28</v>
      </c>
      <c r="I173" s="182"/>
      <c r="L173" s="177"/>
      <c r="M173" s="183"/>
      <c r="N173" s="184"/>
      <c r="O173" s="184"/>
      <c r="P173" s="184"/>
      <c r="Q173" s="184"/>
      <c r="R173" s="184"/>
      <c r="S173" s="184"/>
      <c r="T173" s="185"/>
      <c r="AT173" s="179" t="s">
        <v>136</v>
      </c>
      <c r="AU173" s="179" t="s">
        <v>134</v>
      </c>
      <c r="AV173" s="13" t="s">
        <v>134</v>
      </c>
      <c r="AW173" s="13" t="s">
        <v>31</v>
      </c>
      <c r="AX173" s="13" t="s">
        <v>84</v>
      </c>
      <c r="AY173" s="179" t="s">
        <v>127</v>
      </c>
    </row>
    <row r="174" spans="1:65" s="2" customFormat="1" ht="16.5" customHeight="1">
      <c r="A174" s="31"/>
      <c r="B174" s="162"/>
      <c r="C174" s="186" t="s">
        <v>243</v>
      </c>
      <c r="D174" s="186" t="s">
        <v>158</v>
      </c>
      <c r="E174" s="187" t="s">
        <v>244</v>
      </c>
      <c r="F174" s="188" t="s">
        <v>245</v>
      </c>
      <c r="G174" s="189" t="s">
        <v>246</v>
      </c>
      <c r="H174" s="190">
        <v>1E-3</v>
      </c>
      <c r="I174" s="191"/>
      <c r="J174" s="192">
        <f>ROUND(I174*H174,2)</f>
        <v>0</v>
      </c>
      <c r="K174" s="193"/>
      <c r="L174" s="194"/>
      <c r="M174" s="195" t="s">
        <v>1</v>
      </c>
      <c r="N174" s="196" t="s">
        <v>42</v>
      </c>
      <c r="O174" s="57"/>
      <c r="P174" s="173">
        <f>O174*H174</f>
        <v>0</v>
      </c>
      <c r="Q174" s="173">
        <v>1</v>
      </c>
      <c r="R174" s="173">
        <f>Q174*H174</f>
        <v>1E-3</v>
      </c>
      <c r="S174" s="173">
        <v>0</v>
      </c>
      <c r="T174" s="174">
        <f>S174*H174</f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5" t="s">
        <v>162</v>
      </c>
      <c r="AT174" s="175" t="s">
        <v>158</v>
      </c>
      <c r="AU174" s="175" t="s">
        <v>134</v>
      </c>
      <c r="AY174" s="16" t="s">
        <v>127</v>
      </c>
      <c r="BE174" s="176">
        <f>IF(N174="základná",J174,0)</f>
        <v>0</v>
      </c>
      <c r="BF174" s="176">
        <f>IF(N174="znížená",J174,0)</f>
        <v>0</v>
      </c>
      <c r="BG174" s="176">
        <f>IF(N174="zákl. prenesená",J174,0)</f>
        <v>0</v>
      </c>
      <c r="BH174" s="176">
        <f>IF(N174="zníž. prenesená",J174,0)</f>
        <v>0</v>
      </c>
      <c r="BI174" s="176">
        <f>IF(N174="nulová",J174,0)</f>
        <v>0</v>
      </c>
      <c r="BJ174" s="16" t="s">
        <v>134</v>
      </c>
      <c r="BK174" s="176">
        <f>ROUND(I174*H174,2)</f>
        <v>0</v>
      </c>
      <c r="BL174" s="16" t="s">
        <v>133</v>
      </c>
      <c r="BM174" s="175" t="s">
        <v>247</v>
      </c>
    </row>
    <row r="175" spans="1:65" s="13" customFormat="1" ht="10.199999999999999">
      <c r="B175" s="177"/>
      <c r="D175" s="178" t="s">
        <v>136</v>
      </c>
      <c r="F175" s="180" t="s">
        <v>248</v>
      </c>
      <c r="H175" s="181">
        <v>1E-3</v>
      </c>
      <c r="I175" s="182"/>
      <c r="L175" s="177"/>
      <c r="M175" s="183"/>
      <c r="N175" s="184"/>
      <c r="O175" s="184"/>
      <c r="P175" s="184"/>
      <c r="Q175" s="184"/>
      <c r="R175" s="184"/>
      <c r="S175" s="184"/>
      <c r="T175" s="185"/>
      <c r="AT175" s="179" t="s">
        <v>136</v>
      </c>
      <c r="AU175" s="179" t="s">
        <v>134</v>
      </c>
      <c r="AV175" s="13" t="s">
        <v>134</v>
      </c>
      <c r="AW175" s="13" t="s">
        <v>3</v>
      </c>
      <c r="AX175" s="13" t="s">
        <v>84</v>
      </c>
      <c r="AY175" s="179" t="s">
        <v>127</v>
      </c>
    </row>
    <row r="176" spans="1:65" s="2" customFormat="1" ht="16.5" customHeight="1">
      <c r="A176" s="31"/>
      <c r="B176" s="162"/>
      <c r="C176" s="163" t="s">
        <v>249</v>
      </c>
      <c r="D176" s="163" t="s">
        <v>129</v>
      </c>
      <c r="E176" s="164" t="s">
        <v>250</v>
      </c>
      <c r="F176" s="165" t="s">
        <v>251</v>
      </c>
      <c r="G176" s="166" t="s">
        <v>155</v>
      </c>
      <c r="H176" s="167">
        <v>104</v>
      </c>
      <c r="I176" s="168"/>
      <c r="J176" s="169">
        <f>ROUND(I176*H176,2)</f>
        <v>0</v>
      </c>
      <c r="K176" s="170"/>
      <c r="L176" s="32"/>
      <c r="M176" s="171" t="s">
        <v>1</v>
      </c>
      <c r="N176" s="172" t="s">
        <v>42</v>
      </c>
      <c r="O176" s="57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5" t="s">
        <v>133</v>
      </c>
      <c r="AT176" s="175" t="s">
        <v>129</v>
      </c>
      <c r="AU176" s="175" t="s">
        <v>134</v>
      </c>
      <c r="AY176" s="16" t="s">
        <v>127</v>
      </c>
      <c r="BE176" s="176">
        <f>IF(N176="základná",J176,0)</f>
        <v>0</v>
      </c>
      <c r="BF176" s="176">
        <f>IF(N176="znížená",J176,0)</f>
        <v>0</v>
      </c>
      <c r="BG176" s="176">
        <f>IF(N176="zákl. prenesená",J176,0)</f>
        <v>0</v>
      </c>
      <c r="BH176" s="176">
        <f>IF(N176="zníž. prenesená",J176,0)</f>
        <v>0</v>
      </c>
      <c r="BI176" s="176">
        <f>IF(N176="nulová",J176,0)</f>
        <v>0</v>
      </c>
      <c r="BJ176" s="16" t="s">
        <v>134</v>
      </c>
      <c r="BK176" s="176">
        <f>ROUND(I176*H176,2)</f>
        <v>0</v>
      </c>
      <c r="BL176" s="16" t="s">
        <v>133</v>
      </c>
      <c r="BM176" s="175" t="s">
        <v>252</v>
      </c>
    </row>
    <row r="177" spans="1:65" s="13" customFormat="1" ht="10.199999999999999">
      <c r="B177" s="177"/>
      <c r="D177" s="178" t="s">
        <v>136</v>
      </c>
      <c r="E177" s="179" t="s">
        <v>1</v>
      </c>
      <c r="F177" s="180" t="s">
        <v>253</v>
      </c>
      <c r="H177" s="181">
        <v>32</v>
      </c>
      <c r="I177" s="182"/>
      <c r="L177" s="177"/>
      <c r="M177" s="183"/>
      <c r="N177" s="184"/>
      <c r="O177" s="184"/>
      <c r="P177" s="184"/>
      <c r="Q177" s="184"/>
      <c r="R177" s="184"/>
      <c r="S177" s="184"/>
      <c r="T177" s="185"/>
      <c r="AT177" s="179" t="s">
        <v>136</v>
      </c>
      <c r="AU177" s="179" t="s">
        <v>134</v>
      </c>
      <c r="AV177" s="13" t="s">
        <v>134</v>
      </c>
      <c r="AW177" s="13" t="s">
        <v>31</v>
      </c>
      <c r="AX177" s="13" t="s">
        <v>76</v>
      </c>
      <c r="AY177" s="179" t="s">
        <v>127</v>
      </c>
    </row>
    <row r="178" spans="1:65" s="13" customFormat="1" ht="10.199999999999999">
      <c r="B178" s="177"/>
      <c r="D178" s="178" t="s">
        <v>136</v>
      </c>
      <c r="E178" s="179" t="s">
        <v>1</v>
      </c>
      <c r="F178" s="180" t="s">
        <v>254</v>
      </c>
      <c r="H178" s="181">
        <v>72</v>
      </c>
      <c r="I178" s="182"/>
      <c r="L178" s="177"/>
      <c r="M178" s="183"/>
      <c r="N178" s="184"/>
      <c r="O178" s="184"/>
      <c r="P178" s="184"/>
      <c r="Q178" s="184"/>
      <c r="R178" s="184"/>
      <c r="S178" s="184"/>
      <c r="T178" s="185"/>
      <c r="AT178" s="179" t="s">
        <v>136</v>
      </c>
      <c r="AU178" s="179" t="s">
        <v>134</v>
      </c>
      <c r="AV178" s="13" t="s">
        <v>134</v>
      </c>
      <c r="AW178" s="13" t="s">
        <v>31</v>
      </c>
      <c r="AX178" s="13" t="s">
        <v>76</v>
      </c>
      <c r="AY178" s="179" t="s">
        <v>127</v>
      </c>
    </row>
    <row r="179" spans="1:65" s="14" customFormat="1" ht="10.199999999999999">
      <c r="B179" s="197"/>
      <c r="D179" s="178" t="s">
        <v>136</v>
      </c>
      <c r="E179" s="198" t="s">
        <v>1</v>
      </c>
      <c r="F179" s="199" t="s">
        <v>170</v>
      </c>
      <c r="H179" s="200">
        <v>104</v>
      </c>
      <c r="I179" s="201"/>
      <c r="L179" s="197"/>
      <c r="M179" s="202"/>
      <c r="N179" s="203"/>
      <c r="O179" s="203"/>
      <c r="P179" s="203"/>
      <c r="Q179" s="203"/>
      <c r="R179" s="203"/>
      <c r="S179" s="203"/>
      <c r="T179" s="204"/>
      <c r="AT179" s="198" t="s">
        <v>136</v>
      </c>
      <c r="AU179" s="198" t="s">
        <v>134</v>
      </c>
      <c r="AV179" s="14" t="s">
        <v>133</v>
      </c>
      <c r="AW179" s="14" t="s">
        <v>31</v>
      </c>
      <c r="AX179" s="14" t="s">
        <v>84</v>
      </c>
      <c r="AY179" s="198" t="s">
        <v>127</v>
      </c>
    </row>
    <row r="180" spans="1:65" s="2" customFormat="1" ht="21.75" customHeight="1">
      <c r="A180" s="31"/>
      <c r="B180" s="162"/>
      <c r="C180" s="163" t="s">
        <v>255</v>
      </c>
      <c r="D180" s="163" t="s">
        <v>129</v>
      </c>
      <c r="E180" s="164" t="s">
        <v>256</v>
      </c>
      <c r="F180" s="165" t="s">
        <v>257</v>
      </c>
      <c r="G180" s="166" t="s">
        <v>155</v>
      </c>
      <c r="H180" s="167">
        <v>8</v>
      </c>
      <c r="I180" s="168"/>
      <c r="J180" s="169">
        <f>ROUND(I180*H180,2)</f>
        <v>0</v>
      </c>
      <c r="K180" s="170"/>
      <c r="L180" s="32"/>
      <c r="M180" s="171" t="s">
        <v>1</v>
      </c>
      <c r="N180" s="172" t="s">
        <v>42</v>
      </c>
      <c r="O180" s="57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5" t="s">
        <v>133</v>
      </c>
      <c r="AT180" s="175" t="s">
        <v>129</v>
      </c>
      <c r="AU180" s="175" t="s">
        <v>134</v>
      </c>
      <c r="AY180" s="16" t="s">
        <v>127</v>
      </c>
      <c r="BE180" s="176">
        <f>IF(N180="základná",J180,0)</f>
        <v>0</v>
      </c>
      <c r="BF180" s="176">
        <f>IF(N180="znížená",J180,0)</f>
        <v>0</v>
      </c>
      <c r="BG180" s="176">
        <f>IF(N180="zákl. prenesená",J180,0)</f>
        <v>0</v>
      </c>
      <c r="BH180" s="176">
        <f>IF(N180="zníž. prenesená",J180,0)</f>
        <v>0</v>
      </c>
      <c r="BI180" s="176">
        <f>IF(N180="nulová",J180,0)</f>
        <v>0</v>
      </c>
      <c r="BJ180" s="16" t="s">
        <v>134</v>
      </c>
      <c r="BK180" s="176">
        <f>ROUND(I180*H180,2)</f>
        <v>0</v>
      </c>
      <c r="BL180" s="16" t="s">
        <v>133</v>
      </c>
      <c r="BM180" s="175" t="s">
        <v>258</v>
      </c>
    </row>
    <row r="181" spans="1:65" s="13" customFormat="1" ht="10.199999999999999">
      <c r="B181" s="177"/>
      <c r="D181" s="178" t="s">
        <v>136</v>
      </c>
      <c r="E181" s="179" t="s">
        <v>1</v>
      </c>
      <c r="F181" s="180" t="s">
        <v>259</v>
      </c>
      <c r="H181" s="181">
        <v>8</v>
      </c>
      <c r="I181" s="182"/>
      <c r="L181" s="177"/>
      <c r="M181" s="183"/>
      <c r="N181" s="184"/>
      <c r="O181" s="184"/>
      <c r="P181" s="184"/>
      <c r="Q181" s="184"/>
      <c r="R181" s="184"/>
      <c r="S181" s="184"/>
      <c r="T181" s="185"/>
      <c r="AT181" s="179" t="s">
        <v>136</v>
      </c>
      <c r="AU181" s="179" t="s">
        <v>134</v>
      </c>
      <c r="AV181" s="13" t="s">
        <v>134</v>
      </c>
      <c r="AW181" s="13" t="s">
        <v>31</v>
      </c>
      <c r="AX181" s="13" t="s">
        <v>84</v>
      </c>
      <c r="AY181" s="179" t="s">
        <v>127</v>
      </c>
    </row>
    <row r="182" spans="1:65" s="2" customFormat="1" ht="21.75" customHeight="1">
      <c r="A182" s="31"/>
      <c r="B182" s="162"/>
      <c r="C182" s="163" t="s">
        <v>260</v>
      </c>
      <c r="D182" s="163" t="s">
        <v>129</v>
      </c>
      <c r="E182" s="164" t="s">
        <v>261</v>
      </c>
      <c r="F182" s="165" t="s">
        <v>262</v>
      </c>
      <c r="G182" s="166" t="s">
        <v>208</v>
      </c>
      <c r="H182" s="167">
        <v>1</v>
      </c>
      <c r="I182" s="168"/>
      <c r="J182" s="169">
        <f>ROUND(I182*H182,2)</f>
        <v>0</v>
      </c>
      <c r="K182" s="170"/>
      <c r="L182" s="32"/>
      <c r="M182" s="171" t="s">
        <v>1</v>
      </c>
      <c r="N182" s="172" t="s">
        <v>42</v>
      </c>
      <c r="O182" s="57"/>
      <c r="P182" s="173">
        <f>O182*H182</f>
        <v>0</v>
      </c>
      <c r="Q182" s="173">
        <v>0</v>
      </c>
      <c r="R182" s="173">
        <f>Q182*H182</f>
        <v>0</v>
      </c>
      <c r="S182" s="173">
        <v>8.2000000000000003E-2</v>
      </c>
      <c r="T182" s="174">
        <f>S182*H182</f>
        <v>8.2000000000000003E-2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5" t="s">
        <v>133</v>
      </c>
      <c r="AT182" s="175" t="s">
        <v>129</v>
      </c>
      <c r="AU182" s="175" t="s">
        <v>134</v>
      </c>
      <c r="AY182" s="16" t="s">
        <v>127</v>
      </c>
      <c r="BE182" s="176">
        <f>IF(N182="základná",J182,0)</f>
        <v>0</v>
      </c>
      <c r="BF182" s="176">
        <f>IF(N182="znížená",J182,0)</f>
        <v>0</v>
      </c>
      <c r="BG182" s="176">
        <f>IF(N182="zákl. prenesená",J182,0)</f>
        <v>0</v>
      </c>
      <c r="BH182" s="176">
        <f>IF(N182="zníž. prenesená",J182,0)</f>
        <v>0</v>
      </c>
      <c r="BI182" s="176">
        <f>IF(N182="nulová",J182,0)</f>
        <v>0</v>
      </c>
      <c r="BJ182" s="16" t="s">
        <v>134</v>
      </c>
      <c r="BK182" s="176">
        <f>ROUND(I182*H182,2)</f>
        <v>0</v>
      </c>
      <c r="BL182" s="16" t="s">
        <v>133</v>
      </c>
      <c r="BM182" s="175" t="s">
        <v>263</v>
      </c>
    </row>
    <row r="183" spans="1:65" s="2" customFormat="1" ht="21.75" customHeight="1">
      <c r="A183" s="31"/>
      <c r="B183" s="162"/>
      <c r="C183" s="163" t="s">
        <v>264</v>
      </c>
      <c r="D183" s="163" t="s">
        <v>129</v>
      </c>
      <c r="E183" s="164" t="s">
        <v>265</v>
      </c>
      <c r="F183" s="165" t="s">
        <v>266</v>
      </c>
      <c r="G183" s="166" t="s">
        <v>208</v>
      </c>
      <c r="H183" s="167">
        <v>2</v>
      </c>
      <c r="I183" s="168"/>
      <c r="J183" s="169">
        <f>ROUND(I183*H183,2)</f>
        <v>0</v>
      </c>
      <c r="K183" s="170"/>
      <c r="L183" s="32"/>
      <c r="M183" s="171" t="s">
        <v>1</v>
      </c>
      <c r="N183" s="172" t="s">
        <v>42</v>
      </c>
      <c r="O183" s="57"/>
      <c r="P183" s="173">
        <f>O183*H183</f>
        <v>0</v>
      </c>
      <c r="Q183" s="173">
        <v>0</v>
      </c>
      <c r="R183" s="173">
        <f>Q183*H183</f>
        <v>0</v>
      </c>
      <c r="S183" s="173">
        <v>0</v>
      </c>
      <c r="T183" s="174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5" t="s">
        <v>133</v>
      </c>
      <c r="AT183" s="175" t="s">
        <v>129</v>
      </c>
      <c r="AU183" s="175" t="s">
        <v>134</v>
      </c>
      <c r="AY183" s="16" t="s">
        <v>127</v>
      </c>
      <c r="BE183" s="176">
        <f>IF(N183="základná",J183,0)</f>
        <v>0</v>
      </c>
      <c r="BF183" s="176">
        <f>IF(N183="znížená",J183,0)</f>
        <v>0</v>
      </c>
      <c r="BG183" s="176">
        <f>IF(N183="zákl. prenesená",J183,0)</f>
        <v>0</v>
      </c>
      <c r="BH183" s="176">
        <f>IF(N183="zníž. prenesená",J183,0)</f>
        <v>0</v>
      </c>
      <c r="BI183" s="176">
        <f>IF(N183="nulová",J183,0)</f>
        <v>0</v>
      </c>
      <c r="BJ183" s="16" t="s">
        <v>134</v>
      </c>
      <c r="BK183" s="176">
        <f>ROUND(I183*H183,2)</f>
        <v>0</v>
      </c>
      <c r="BL183" s="16" t="s">
        <v>133</v>
      </c>
      <c r="BM183" s="175" t="s">
        <v>267</v>
      </c>
    </row>
    <row r="184" spans="1:65" s="2" customFormat="1" ht="21.75" customHeight="1">
      <c r="A184" s="31"/>
      <c r="B184" s="162"/>
      <c r="C184" s="163" t="s">
        <v>268</v>
      </c>
      <c r="D184" s="163" t="s">
        <v>129</v>
      </c>
      <c r="E184" s="164" t="s">
        <v>269</v>
      </c>
      <c r="F184" s="165" t="s">
        <v>270</v>
      </c>
      <c r="G184" s="166" t="s">
        <v>226</v>
      </c>
      <c r="H184" s="167">
        <v>12.2</v>
      </c>
      <c r="I184" s="168"/>
      <c r="J184" s="169">
        <f>ROUND(I184*H184,2)</f>
        <v>0</v>
      </c>
      <c r="K184" s="170"/>
      <c r="L184" s="32"/>
      <c r="M184" s="171" t="s">
        <v>1</v>
      </c>
      <c r="N184" s="172" t="s">
        <v>42</v>
      </c>
      <c r="O184" s="57"/>
      <c r="P184" s="173">
        <f>O184*H184</f>
        <v>0</v>
      </c>
      <c r="Q184" s="173">
        <v>0</v>
      </c>
      <c r="R184" s="173">
        <f>Q184*H184</f>
        <v>0</v>
      </c>
      <c r="S184" s="173">
        <v>0</v>
      </c>
      <c r="T184" s="174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5" t="s">
        <v>133</v>
      </c>
      <c r="AT184" s="175" t="s">
        <v>129</v>
      </c>
      <c r="AU184" s="175" t="s">
        <v>134</v>
      </c>
      <c r="AY184" s="16" t="s">
        <v>127</v>
      </c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16" t="s">
        <v>134</v>
      </c>
      <c r="BK184" s="176">
        <f>ROUND(I184*H184,2)</f>
        <v>0</v>
      </c>
      <c r="BL184" s="16" t="s">
        <v>133</v>
      </c>
      <c r="BM184" s="175" t="s">
        <v>271</v>
      </c>
    </row>
    <row r="185" spans="1:65" s="13" customFormat="1" ht="10.199999999999999">
      <c r="B185" s="177"/>
      <c r="D185" s="178" t="s">
        <v>136</v>
      </c>
      <c r="E185" s="179" t="s">
        <v>1</v>
      </c>
      <c r="F185" s="180" t="s">
        <v>272</v>
      </c>
      <c r="H185" s="181">
        <v>12.2</v>
      </c>
      <c r="I185" s="182"/>
      <c r="L185" s="177"/>
      <c r="M185" s="183"/>
      <c r="N185" s="184"/>
      <c r="O185" s="184"/>
      <c r="P185" s="184"/>
      <c r="Q185" s="184"/>
      <c r="R185" s="184"/>
      <c r="S185" s="184"/>
      <c r="T185" s="185"/>
      <c r="AT185" s="179" t="s">
        <v>136</v>
      </c>
      <c r="AU185" s="179" t="s">
        <v>134</v>
      </c>
      <c r="AV185" s="13" t="s">
        <v>134</v>
      </c>
      <c r="AW185" s="13" t="s">
        <v>31</v>
      </c>
      <c r="AX185" s="13" t="s">
        <v>84</v>
      </c>
      <c r="AY185" s="179" t="s">
        <v>127</v>
      </c>
    </row>
    <row r="186" spans="1:65" s="2" customFormat="1" ht="21.75" customHeight="1">
      <c r="A186" s="31"/>
      <c r="B186" s="162"/>
      <c r="C186" s="163" t="s">
        <v>273</v>
      </c>
      <c r="D186" s="163" t="s">
        <v>129</v>
      </c>
      <c r="E186" s="164" t="s">
        <v>274</v>
      </c>
      <c r="F186" s="165" t="s">
        <v>275</v>
      </c>
      <c r="G186" s="166" t="s">
        <v>246</v>
      </c>
      <c r="H186" s="167">
        <v>8.2000000000000003E-2</v>
      </c>
      <c r="I186" s="168"/>
      <c r="J186" s="169">
        <f>ROUND(I186*H186,2)</f>
        <v>0</v>
      </c>
      <c r="K186" s="170"/>
      <c r="L186" s="32"/>
      <c r="M186" s="171" t="s">
        <v>1</v>
      </c>
      <c r="N186" s="172" t="s">
        <v>42</v>
      </c>
      <c r="O186" s="57"/>
      <c r="P186" s="173">
        <f>O186*H186</f>
        <v>0</v>
      </c>
      <c r="Q186" s="173">
        <v>0</v>
      </c>
      <c r="R186" s="173">
        <f>Q186*H186</f>
        <v>0</v>
      </c>
      <c r="S186" s="173">
        <v>0</v>
      </c>
      <c r="T186" s="174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5" t="s">
        <v>133</v>
      </c>
      <c r="AT186" s="175" t="s">
        <v>129</v>
      </c>
      <c r="AU186" s="175" t="s">
        <v>134</v>
      </c>
      <c r="AY186" s="16" t="s">
        <v>127</v>
      </c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16" t="s">
        <v>134</v>
      </c>
      <c r="BK186" s="176">
        <f>ROUND(I186*H186,2)</f>
        <v>0</v>
      </c>
      <c r="BL186" s="16" t="s">
        <v>133</v>
      </c>
      <c r="BM186" s="175" t="s">
        <v>276</v>
      </c>
    </row>
    <row r="187" spans="1:65" s="2" customFormat="1" ht="16.5" customHeight="1">
      <c r="A187" s="31"/>
      <c r="B187" s="162"/>
      <c r="C187" s="163" t="s">
        <v>277</v>
      </c>
      <c r="D187" s="163" t="s">
        <v>129</v>
      </c>
      <c r="E187" s="164" t="s">
        <v>278</v>
      </c>
      <c r="F187" s="165" t="s">
        <v>279</v>
      </c>
      <c r="G187" s="166" t="s">
        <v>208</v>
      </c>
      <c r="H187" s="167">
        <v>1</v>
      </c>
      <c r="I187" s="168"/>
      <c r="J187" s="169">
        <f>ROUND(I187*H187,2)</f>
        <v>0</v>
      </c>
      <c r="K187" s="170"/>
      <c r="L187" s="32"/>
      <c r="M187" s="171" t="s">
        <v>1</v>
      </c>
      <c r="N187" s="172" t="s">
        <v>42</v>
      </c>
      <c r="O187" s="57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5" t="s">
        <v>133</v>
      </c>
      <c r="AT187" s="175" t="s">
        <v>129</v>
      </c>
      <c r="AU187" s="175" t="s">
        <v>134</v>
      </c>
      <c r="AY187" s="16" t="s">
        <v>127</v>
      </c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16" t="s">
        <v>134</v>
      </c>
      <c r="BK187" s="176">
        <f>ROUND(I187*H187,2)</f>
        <v>0</v>
      </c>
      <c r="BL187" s="16" t="s">
        <v>133</v>
      </c>
      <c r="BM187" s="175" t="s">
        <v>280</v>
      </c>
    </row>
    <row r="188" spans="1:65" s="12" customFormat="1" ht="22.8" customHeight="1">
      <c r="B188" s="150"/>
      <c r="D188" s="151" t="s">
        <v>75</v>
      </c>
      <c r="E188" s="160" t="s">
        <v>281</v>
      </c>
      <c r="F188" s="160" t="s">
        <v>282</v>
      </c>
      <c r="I188" s="153"/>
      <c r="J188" s="161">
        <f>BK188</f>
        <v>0</v>
      </c>
      <c r="L188" s="150"/>
      <c r="M188" s="154"/>
      <c r="N188" s="155"/>
      <c r="O188" s="155"/>
      <c r="P188" s="156">
        <f>P189</f>
        <v>0</v>
      </c>
      <c r="Q188" s="155"/>
      <c r="R188" s="156">
        <f>R189</f>
        <v>0</v>
      </c>
      <c r="S188" s="155"/>
      <c r="T188" s="157">
        <f>T189</f>
        <v>0</v>
      </c>
      <c r="AR188" s="151" t="s">
        <v>84</v>
      </c>
      <c r="AT188" s="158" t="s">
        <v>75</v>
      </c>
      <c r="AU188" s="158" t="s">
        <v>84</v>
      </c>
      <c r="AY188" s="151" t="s">
        <v>127</v>
      </c>
      <c r="BK188" s="159">
        <f>BK189</f>
        <v>0</v>
      </c>
    </row>
    <row r="189" spans="1:65" s="2" customFormat="1" ht="21.75" customHeight="1">
      <c r="A189" s="31"/>
      <c r="B189" s="162"/>
      <c r="C189" s="163" t="s">
        <v>283</v>
      </c>
      <c r="D189" s="163" t="s">
        <v>129</v>
      </c>
      <c r="E189" s="164" t="s">
        <v>284</v>
      </c>
      <c r="F189" s="165" t="s">
        <v>285</v>
      </c>
      <c r="G189" s="166" t="s">
        <v>246</v>
      </c>
      <c r="H189" s="167">
        <v>0.84499999999999997</v>
      </c>
      <c r="I189" s="168"/>
      <c r="J189" s="169">
        <f>ROUND(I189*H189,2)</f>
        <v>0</v>
      </c>
      <c r="K189" s="170"/>
      <c r="L189" s="32"/>
      <c r="M189" s="171" t="s">
        <v>1</v>
      </c>
      <c r="N189" s="172" t="s">
        <v>42</v>
      </c>
      <c r="O189" s="57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5" t="s">
        <v>133</v>
      </c>
      <c r="AT189" s="175" t="s">
        <v>129</v>
      </c>
      <c r="AU189" s="175" t="s">
        <v>134</v>
      </c>
      <c r="AY189" s="16" t="s">
        <v>127</v>
      </c>
      <c r="BE189" s="176">
        <f>IF(N189="základná",J189,0)</f>
        <v>0</v>
      </c>
      <c r="BF189" s="176">
        <f>IF(N189="znížená",J189,0)</f>
        <v>0</v>
      </c>
      <c r="BG189" s="176">
        <f>IF(N189="zákl. prenesená",J189,0)</f>
        <v>0</v>
      </c>
      <c r="BH189" s="176">
        <f>IF(N189="zníž. prenesená",J189,0)</f>
        <v>0</v>
      </c>
      <c r="BI189" s="176">
        <f>IF(N189="nulová",J189,0)</f>
        <v>0</v>
      </c>
      <c r="BJ189" s="16" t="s">
        <v>134</v>
      </c>
      <c r="BK189" s="176">
        <f>ROUND(I189*H189,2)</f>
        <v>0</v>
      </c>
      <c r="BL189" s="16" t="s">
        <v>133</v>
      </c>
      <c r="BM189" s="175" t="s">
        <v>286</v>
      </c>
    </row>
    <row r="190" spans="1:65" s="12" customFormat="1" ht="25.95" customHeight="1">
      <c r="B190" s="150"/>
      <c r="D190" s="151" t="s">
        <v>75</v>
      </c>
      <c r="E190" s="152" t="s">
        <v>287</v>
      </c>
      <c r="F190" s="152" t="s">
        <v>288</v>
      </c>
      <c r="I190" s="153"/>
      <c r="J190" s="137">
        <f>BK190</f>
        <v>0</v>
      </c>
      <c r="L190" s="150"/>
      <c r="M190" s="154"/>
      <c r="N190" s="155"/>
      <c r="O190" s="155"/>
      <c r="P190" s="156">
        <f>SUM(P191:P192)</f>
        <v>0</v>
      </c>
      <c r="Q190" s="155"/>
      <c r="R190" s="156">
        <f>SUM(R191:R192)</f>
        <v>0</v>
      </c>
      <c r="S190" s="155"/>
      <c r="T190" s="157">
        <f>SUM(T191:T192)</f>
        <v>0</v>
      </c>
      <c r="AR190" s="151" t="s">
        <v>134</v>
      </c>
      <c r="AT190" s="158" t="s">
        <v>75</v>
      </c>
      <c r="AU190" s="158" t="s">
        <v>76</v>
      </c>
      <c r="AY190" s="151" t="s">
        <v>127</v>
      </c>
      <c r="BK190" s="159">
        <f>SUM(BK191:BK192)</f>
        <v>0</v>
      </c>
    </row>
    <row r="191" spans="1:65" s="2" customFormat="1" ht="16.5" customHeight="1">
      <c r="A191" s="31"/>
      <c r="B191" s="162"/>
      <c r="C191" s="163" t="s">
        <v>289</v>
      </c>
      <c r="D191" s="163" t="s">
        <v>129</v>
      </c>
      <c r="E191" s="164" t="s">
        <v>290</v>
      </c>
      <c r="F191" s="165" t="s">
        <v>291</v>
      </c>
      <c r="G191" s="166" t="s">
        <v>155</v>
      </c>
      <c r="H191" s="167">
        <v>1.28</v>
      </c>
      <c r="I191" s="168"/>
      <c r="J191" s="169">
        <f>ROUND(I191*H191,2)</f>
        <v>0</v>
      </c>
      <c r="K191" s="170"/>
      <c r="L191" s="32"/>
      <c r="M191" s="171" t="s">
        <v>1</v>
      </c>
      <c r="N191" s="172" t="s">
        <v>42</v>
      </c>
      <c r="O191" s="57"/>
      <c r="P191" s="173">
        <f>O191*H191</f>
        <v>0</v>
      </c>
      <c r="Q191" s="173">
        <v>0</v>
      </c>
      <c r="R191" s="173">
        <f>Q191*H191</f>
        <v>0</v>
      </c>
      <c r="S191" s="173">
        <v>0</v>
      </c>
      <c r="T191" s="174">
        <f>S191*H191</f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5" t="s">
        <v>205</v>
      </c>
      <c r="AT191" s="175" t="s">
        <v>129</v>
      </c>
      <c r="AU191" s="175" t="s">
        <v>84</v>
      </c>
      <c r="AY191" s="16" t="s">
        <v>127</v>
      </c>
      <c r="BE191" s="176">
        <f>IF(N191="základná",J191,0)</f>
        <v>0</v>
      </c>
      <c r="BF191" s="176">
        <f>IF(N191="znížená",J191,0)</f>
        <v>0</v>
      </c>
      <c r="BG191" s="176">
        <f>IF(N191="zákl. prenesená",J191,0)</f>
        <v>0</v>
      </c>
      <c r="BH191" s="176">
        <f>IF(N191="zníž. prenesená",J191,0)</f>
        <v>0</v>
      </c>
      <c r="BI191" s="176">
        <f>IF(N191="nulová",J191,0)</f>
        <v>0</v>
      </c>
      <c r="BJ191" s="16" t="s">
        <v>134</v>
      </c>
      <c r="BK191" s="176">
        <f>ROUND(I191*H191,2)</f>
        <v>0</v>
      </c>
      <c r="BL191" s="16" t="s">
        <v>205</v>
      </c>
      <c r="BM191" s="175" t="s">
        <v>292</v>
      </c>
    </row>
    <row r="192" spans="1:65" s="13" customFormat="1" ht="10.199999999999999">
      <c r="B192" s="177"/>
      <c r="D192" s="178" t="s">
        <v>136</v>
      </c>
      <c r="E192" s="179" t="s">
        <v>1</v>
      </c>
      <c r="F192" s="180" t="s">
        <v>199</v>
      </c>
      <c r="H192" s="181">
        <v>1.28</v>
      </c>
      <c r="I192" s="182"/>
      <c r="L192" s="177"/>
      <c r="M192" s="183"/>
      <c r="N192" s="184"/>
      <c r="O192" s="184"/>
      <c r="P192" s="184"/>
      <c r="Q192" s="184"/>
      <c r="R192" s="184"/>
      <c r="S192" s="184"/>
      <c r="T192" s="185"/>
      <c r="AT192" s="179" t="s">
        <v>136</v>
      </c>
      <c r="AU192" s="179" t="s">
        <v>84</v>
      </c>
      <c r="AV192" s="13" t="s">
        <v>134</v>
      </c>
      <c r="AW192" s="13" t="s">
        <v>31</v>
      </c>
      <c r="AX192" s="13" t="s">
        <v>84</v>
      </c>
      <c r="AY192" s="179" t="s">
        <v>127</v>
      </c>
    </row>
    <row r="193" spans="1:65" s="12" customFormat="1" ht="25.95" customHeight="1">
      <c r="B193" s="150"/>
      <c r="D193" s="151" t="s">
        <v>75</v>
      </c>
      <c r="E193" s="152" t="s">
        <v>293</v>
      </c>
      <c r="F193" s="152" t="s">
        <v>294</v>
      </c>
      <c r="I193" s="153"/>
      <c r="J193" s="137">
        <f>BK193</f>
        <v>0</v>
      </c>
      <c r="L193" s="150"/>
      <c r="M193" s="154"/>
      <c r="N193" s="155"/>
      <c r="O193" s="155"/>
      <c r="P193" s="156">
        <f>SUM(P194:P199)</f>
        <v>0</v>
      </c>
      <c r="Q193" s="155"/>
      <c r="R193" s="156">
        <f>SUM(R194:R199)</f>
        <v>0</v>
      </c>
      <c r="S193" s="155"/>
      <c r="T193" s="157">
        <f>SUM(T194:T199)</f>
        <v>0</v>
      </c>
      <c r="AR193" s="151" t="s">
        <v>148</v>
      </c>
      <c r="AT193" s="158" t="s">
        <v>75</v>
      </c>
      <c r="AU193" s="158" t="s">
        <v>76</v>
      </c>
      <c r="AY193" s="151" t="s">
        <v>127</v>
      </c>
      <c r="BK193" s="159">
        <f>SUM(BK194:BK199)</f>
        <v>0</v>
      </c>
    </row>
    <row r="194" spans="1:65" s="2" customFormat="1" ht="21.75" customHeight="1">
      <c r="A194" s="31"/>
      <c r="B194" s="162"/>
      <c r="C194" s="163" t="s">
        <v>295</v>
      </c>
      <c r="D194" s="163" t="s">
        <v>129</v>
      </c>
      <c r="E194" s="164" t="s">
        <v>296</v>
      </c>
      <c r="F194" s="165" t="s">
        <v>297</v>
      </c>
      <c r="G194" s="166" t="s">
        <v>298</v>
      </c>
      <c r="H194" s="167">
        <v>1</v>
      </c>
      <c r="I194" s="168"/>
      <c r="J194" s="169">
        <f>ROUND(I194*H194,2)</f>
        <v>0</v>
      </c>
      <c r="K194" s="170"/>
      <c r="L194" s="32"/>
      <c r="M194" s="171" t="s">
        <v>1</v>
      </c>
      <c r="N194" s="172" t="s">
        <v>42</v>
      </c>
      <c r="O194" s="57"/>
      <c r="P194" s="173">
        <f>O194*H194</f>
        <v>0</v>
      </c>
      <c r="Q194" s="173">
        <v>0</v>
      </c>
      <c r="R194" s="173">
        <f>Q194*H194</f>
        <v>0</v>
      </c>
      <c r="S194" s="173">
        <v>0</v>
      </c>
      <c r="T194" s="174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5" t="s">
        <v>299</v>
      </c>
      <c r="AT194" s="175" t="s">
        <v>129</v>
      </c>
      <c r="AU194" s="175" t="s">
        <v>84</v>
      </c>
      <c r="AY194" s="16" t="s">
        <v>127</v>
      </c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16" t="s">
        <v>134</v>
      </c>
      <c r="BK194" s="176">
        <f>ROUND(I194*H194,2)</f>
        <v>0</v>
      </c>
      <c r="BL194" s="16" t="s">
        <v>299</v>
      </c>
      <c r="BM194" s="175" t="s">
        <v>300</v>
      </c>
    </row>
    <row r="195" spans="1:65" s="2" customFormat="1" ht="21.75" customHeight="1">
      <c r="A195" s="31"/>
      <c r="B195" s="162"/>
      <c r="C195" s="163" t="s">
        <v>301</v>
      </c>
      <c r="D195" s="163" t="s">
        <v>129</v>
      </c>
      <c r="E195" s="164" t="s">
        <v>302</v>
      </c>
      <c r="F195" s="165" t="s">
        <v>303</v>
      </c>
      <c r="G195" s="166" t="s">
        <v>298</v>
      </c>
      <c r="H195" s="167">
        <v>1</v>
      </c>
      <c r="I195" s="168"/>
      <c r="J195" s="169">
        <f>ROUND(I195*H195,2)</f>
        <v>0</v>
      </c>
      <c r="K195" s="170"/>
      <c r="L195" s="32"/>
      <c r="M195" s="171" t="s">
        <v>1</v>
      </c>
      <c r="N195" s="172" t="s">
        <v>42</v>
      </c>
      <c r="O195" s="57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5" t="s">
        <v>299</v>
      </c>
      <c r="AT195" s="175" t="s">
        <v>129</v>
      </c>
      <c r="AU195" s="175" t="s">
        <v>84</v>
      </c>
      <c r="AY195" s="16" t="s">
        <v>127</v>
      </c>
      <c r="BE195" s="176">
        <f>IF(N195="základná",J195,0)</f>
        <v>0</v>
      </c>
      <c r="BF195" s="176">
        <f>IF(N195="znížená",J195,0)</f>
        <v>0</v>
      </c>
      <c r="BG195" s="176">
        <f>IF(N195="zákl. prenesená",J195,0)</f>
        <v>0</v>
      </c>
      <c r="BH195" s="176">
        <f>IF(N195="zníž. prenesená",J195,0)</f>
        <v>0</v>
      </c>
      <c r="BI195" s="176">
        <f>IF(N195="nulová",J195,0)</f>
        <v>0</v>
      </c>
      <c r="BJ195" s="16" t="s">
        <v>134</v>
      </c>
      <c r="BK195" s="176">
        <f>ROUND(I195*H195,2)</f>
        <v>0</v>
      </c>
      <c r="BL195" s="16" t="s">
        <v>299</v>
      </c>
      <c r="BM195" s="175" t="s">
        <v>304</v>
      </c>
    </row>
    <row r="196" spans="1:65" s="2" customFormat="1" ht="21.75" customHeight="1">
      <c r="A196" s="31"/>
      <c r="B196" s="162"/>
      <c r="C196" s="163" t="s">
        <v>305</v>
      </c>
      <c r="D196" s="163" t="s">
        <v>129</v>
      </c>
      <c r="E196" s="164" t="s">
        <v>306</v>
      </c>
      <c r="F196" s="165" t="s">
        <v>307</v>
      </c>
      <c r="G196" s="166" t="s">
        <v>298</v>
      </c>
      <c r="H196" s="167">
        <v>1</v>
      </c>
      <c r="I196" s="268"/>
      <c r="J196" s="169">
        <f>ROUND(I196*H196,2)</f>
        <v>0</v>
      </c>
      <c r="K196" s="170"/>
      <c r="L196" s="32"/>
      <c r="M196" s="171" t="s">
        <v>1</v>
      </c>
      <c r="N196" s="172" t="s">
        <v>42</v>
      </c>
      <c r="O196" s="57"/>
      <c r="P196" s="173">
        <f>O196*H196</f>
        <v>0</v>
      </c>
      <c r="Q196" s="173">
        <v>0</v>
      </c>
      <c r="R196" s="173">
        <f>Q196*H196</f>
        <v>0</v>
      </c>
      <c r="S196" s="173">
        <v>0</v>
      </c>
      <c r="T196" s="174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5" t="s">
        <v>299</v>
      </c>
      <c r="AT196" s="175" t="s">
        <v>129</v>
      </c>
      <c r="AU196" s="175" t="s">
        <v>84</v>
      </c>
      <c r="AY196" s="16" t="s">
        <v>127</v>
      </c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16" t="s">
        <v>134</v>
      </c>
      <c r="BK196" s="176">
        <f>ROUND(I196*H196,2)</f>
        <v>0</v>
      </c>
      <c r="BL196" s="16" t="s">
        <v>299</v>
      </c>
      <c r="BM196" s="175" t="s">
        <v>308</v>
      </c>
    </row>
    <row r="197" spans="1:65" s="2" customFormat="1" ht="21.75" customHeight="1">
      <c r="A197" s="31"/>
      <c r="B197" s="162"/>
      <c r="C197" s="163">
        <v>37</v>
      </c>
      <c r="D197" s="163" t="s">
        <v>129</v>
      </c>
      <c r="E197" s="164" t="s">
        <v>310</v>
      </c>
      <c r="F197" s="165" t="s">
        <v>311</v>
      </c>
      <c r="G197" s="166" t="s">
        <v>298</v>
      </c>
      <c r="H197" s="167">
        <v>1</v>
      </c>
      <c r="I197" s="269"/>
      <c r="J197" s="169">
        <f>H197*I198</f>
        <v>0</v>
      </c>
      <c r="K197" s="170"/>
      <c r="L197" s="32"/>
      <c r="M197" s="171"/>
      <c r="N197" s="172"/>
      <c r="O197" s="57"/>
      <c r="P197" s="173"/>
      <c r="Q197" s="173"/>
      <c r="R197" s="173"/>
      <c r="S197" s="173"/>
      <c r="T197" s="174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5"/>
      <c r="AT197" s="175"/>
      <c r="AU197" s="175"/>
      <c r="AY197" s="16"/>
      <c r="BE197" s="176"/>
      <c r="BF197" s="176"/>
      <c r="BG197" s="176"/>
      <c r="BH197" s="176"/>
      <c r="BI197" s="176"/>
      <c r="BJ197" s="16"/>
      <c r="BK197" s="176"/>
      <c r="BL197" s="16"/>
      <c r="BM197" s="175"/>
    </row>
    <row r="198" spans="1:65" s="2" customFormat="1" ht="21.75" customHeight="1">
      <c r="A198" s="31"/>
      <c r="B198" s="162"/>
      <c r="C198" s="163">
        <v>38</v>
      </c>
      <c r="D198" s="163" t="s">
        <v>129</v>
      </c>
      <c r="E198" s="164" t="s">
        <v>310</v>
      </c>
      <c r="F198" s="165" t="s">
        <v>618</v>
      </c>
      <c r="G198" s="166" t="s">
        <v>298</v>
      </c>
      <c r="H198" s="167">
        <v>1</v>
      </c>
      <c r="I198" s="268"/>
      <c r="J198" s="169">
        <f>H198*I198</f>
        <v>0</v>
      </c>
      <c r="K198" s="170"/>
      <c r="L198" s="32"/>
      <c r="M198" s="171"/>
      <c r="N198" s="172"/>
      <c r="O198" s="57"/>
      <c r="P198" s="173"/>
      <c r="Q198" s="173"/>
      <c r="R198" s="173"/>
      <c r="S198" s="173"/>
      <c r="T198" s="174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5"/>
      <c r="AT198" s="175"/>
      <c r="AU198" s="175"/>
      <c r="AY198" s="16"/>
      <c r="BE198" s="176"/>
      <c r="BF198" s="176"/>
      <c r="BG198" s="176"/>
      <c r="BH198" s="176"/>
      <c r="BI198" s="176"/>
      <c r="BJ198" s="16"/>
      <c r="BK198" s="176"/>
      <c r="BL198" s="16"/>
      <c r="BM198" s="175"/>
    </row>
    <row r="199" spans="1:65" s="2" customFormat="1" ht="16.5" customHeight="1">
      <c r="A199" s="31"/>
      <c r="B199" s="162"/>
      <c r="C199" s="163">
        <v>39</v>
      </c>
      <c r="D199" s="163" t="s">
        <v>129</v>
      </c>
      <c r="E199" s="164" t="s">
        <v>310</v>
      </c>
      <c r="F199" s="165" t="s">
        <v>619</v>
      </c>
      <c r="G199" s="166" t="s">
        <v>298</v>
      </c>
      <c r="H199" s="167">
        <v>1</v>
      </c>
      <c r="I199" s="268"/>
      <c r="J199" s="169">
        <f>ROUND(I199*H199,2)</f>
        <v>0</v>
      </c>
      <c r="K199" s="170"/>
      <c r="L199" s="32"/>
      <c r="M199" s="171" t="s">
        <v>1</v>
      </c>
      <c r="N199" s="172" t="s">
        <v>42</v>
      </c>
      <c r="O199" s="57"/>
      <c r="P199" s="173">
        <f>O199*H199</f>
        <v>0</v>
      </c>
      <c r="Q199" s="173">
        <v>0</v>
      </c>
      <c r="R199" s="173">
        <f>Q199*H199</f>
        <v>0</v>
      </c>
      <c r="S199" s="173">
        <v>0</v>
      </c>
      <c r="T199" s="17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5" t="s">
        <v>299</v>
      </c>
      <c r="AT199" s="175" t="s">
        <v>129</v>
      </c>
      <c r="AU199" s="175" t="s">
        <v>84</v>
      </c>
      <c r="AY199" s="16" t="s">
        <v>127</v>
      </c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16" t="s">
        <v>134</v>
      </c>
      <c r="BK199" s="176">
        <f>ROUND(I199*H199,2)</f>
        <v>0</v>
      </c>
      <c r="BL199" s="16" t="s">
        <v>299</v>
      </c>
      <c r="BM199" s="175" t="s">
        <v>312</v>
      </c>
    </row>
    <row r="200" spans="1:65" s="2" customFormat="1" ht="49.95" customHeight="1">
      <c r="A200" s="31"/>
      <c r="B200" s="32"/>
      <c r="C200" s="31"/>
      <c r="D200" s="31"/>
      <c r="E200" s="152" t="s">
        <v>313</v>
      </c>
      <c r="F200" s="152" t="s">
        <v>314</v>
      </c>
      <c r="G200" s="31"/>
      <c r="H200" s="31"/>
      <c r="I200" s="95"/>
      <c r="J200" s="137">
        <f t="shared" ref="J200:J210" si="10">BK200</f>
        <v>0</v>
      </c>
      <c r="K200" s="31"/>
      <c r="L200" s="32"/>
      <c r="M200" s="205"/>
      <c r="N200" s="206"/>
      <c r="O200" s="57"/>
      <c r="P200" s="57"/>
      <c r="Q200" s="57"/>
      <c r="R200" s="57"/>
      <c r="S200" s="57"/>
      <c r="T200" s="58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T200" s="16" t="s">
        <v>75</v>
      </c>
      <c r="AU200" s="16" t="s">
        <v>76</v>
      </c>
      <c r="AY200" s="16" t="s">
        <v>315</v>
      </c>
      <c r="BK200" s="176">
        <f>SUM(BK201:BK210)</f>
        <v>0</v>
      </c>
    </row>
    <row r="201" spans="1:65" s="2" customFormat="1" ht="16.350000000000001" customHeight="1">
      <c r="A201" s="31"/>
      <c r="B201" s="32"/>
      <c r="C201" s="207" t="s">
        <v>1</v>
      </c>
      <c r="D201" s="207" t="s">
        <v>129</v>
      </c>
      <c r="E201" s="208" t="s">
        <v>1</v>
      </c>
      <c r="F201" s="209" t="s">
        <v>1</v>
      </c>
      <c r="G201" s="210" t="s">
        <v>1</v>
      </c>
      <c r="H201" s="211"/>
      <c r="I201" s="212"/>
      <c r="J201" s="213">
        <f t="shared" si="10"/>
        <v>0</v>
      </c>
      <c r="K201" s="214"/>
      <c r="L201" s="32"/>
      <c r="M201" s="215" t="s">
        <v>1</v>
      </c>
      <c r="N201" s="216" t="s">
        <v>42</v>
      </c>
      <c r="O201" s="57"/>
      <c r="P201" s="57"/>
      <c r="Q201" s="57"/>
      <c r="R201" s="57"/>
      <c r="S201" s="57"/>
      <c r="T201" s="58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T201" s="16" t="s">
        <v>315</v>
      </c>
      <c r="AU201" s="16" t="s">
        <v>84</v>
      </c>
      <c r="AY201" s="16" t="s">
        <v>315</v>
      </c>
      <c r="BE201" s="176">
        <f t="shared" ref="BE201:BE210" si="11">IF(N201="základná",J201,0)</f>
        <v>0</v>
      </c>
      <c r="BF201" s="176">
        <f t="shared" ref="BF201:BF210" si="12">IF(N201="znížená",J201,0)</f>
        <v>0</v>
      </c>
      <c r="BG201" s="176">
        <f t="shared" ref="BG201:BG210" si="13">IF(N201="zákl. prenesená",J201,0)</f>
        <v>0</v>
      </c>
      <c r="BH201" s="176">
        <f t="shared" ref="BH201:BH210" si="14">IF(N201="zníž. prenesená",J201,0)</f>
        <v>0</v>
      </c>
      <c r="BI201" s="176">
        <f t="shared" ref="BI201:BI210" si="15">IF(N201="nulová",J201,0)</f>
        <v>0</v>
      </c>
      <c r="BJ201" s="16" t="s">
        <v>134</v>
      </c>
      <c r="BK201" s="176">
        <f t="shared" ref="BK201:BK210" si="16">I201*H201</f>
        <v>0</v>
      </c>
    </row>
    <row r="202" spans="1:65" s="2" customFormat="1" ht="16.350000000000001" customHeight="1">
      <c r="A202" s="31"/>
      <c r="B202" s="32"/>
      <c r="C202" s="207" t="s">
        <v>1</v>
      </c>
      <c r="D202" s="207" t="s">
        <v>129</v>
      </c>
      <c r="E202" s="208" t="s">
        <v>1</v>
      </c>
      <c r="F202" s="209" t="s">
        <v>1</v>
      </c>
      <c r="G202" s="210" t="s">
        <v>1</v>
      </c>
      <c r="H202" s="211"/>
      <c r="I202" s="212"/>
      <c r="J202" s="213">
        <f t="shared" si="10"/>
        <v>0</v>
      </c>
      <c r="K202" s="214"/>
      <c r="L202" s="32"/>
      <c r="M202" s="215" t="s">
        <v>1</v>
      </c>
      <c r="N202" s="216" t="s">
        <v>42</v>
      </c>
      <c r="O202" s="57"/>
      <c r="P202" s="57"/>
      <c r="Q202" s="57"/>
      <c r="R202" s="57"/>
      <c r="S202" s="57"/>
      <c r="T202" s="58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T202" s="16" t="s">
        <v>315</v>
      </c>
      <c r="AU202" s="16" t="s">
        <v>84</v>
      </c>
      <c r="AY202" s="16" t="s">
        <v>315</v>
      </c>
      <c r="BE202" s="176">
        <f t="shared" si="11"/>
        <v>0</v>
      </c>
      <c r="BF202" s="176">
        <f t="shared" si="12"/>
        <v>0</v>
      </c>
      <c r="BG202" s="176">
        <f t="shared" si="13"/>
        <v>0</v>
      </c>
      <c r="BH202" s="176">
        <f t="shared" si="14"/>
        <v>0</v>
      </c>
      <c r="BI202" s="176">
        <f t="shared" si="15"/>
        <v>0</v>
      </c>
      <c r="BJ202" s="16" t="s">
        <v>134</v>
      </c>
      <c r="BK202" s="176">
        <f t="shared" si="16"/>
        <v>0</v>
      </c>
    </row>
    <row r="203" spans="1:65" s="2" customFormat="1" ht="16.350000000000001" customHeight="1">
      <c r="A203" s="31"/>
      <c r="B203" s="32"/>
      <c r="C203" s="207" t="s">
        <v>1</v>
      </c>
      <c r="D203" s="207" t="s">
        <v>129</v>
      </c>
      <c r="E203" s="208" t="s">
        <v>1</v>
      </c>
      <c r="F203" s="209" t="s">
        <v>1</v>
      </c>
      <c r="G203" s="210" t="s">
        <v>1</v>
      </c>
      <c r="H203" s="211"/>
      <c r="I203" s="212"/>
      <c r="J203" s="213">
        <f t="shared" si="10"/>
        <v>0</v>
      </c>
      <c r="K203" s="214"/>
      <c r="L203" s="32"/>
      <c r="M203" s="215" t="s">
        <v>1</v>
      </c>
      <c r="N203" s="216" t="s">
        <v>42</v>
      </c>
      <c r="O203" s="57"/>
      <c r="P203" s="57"/>
      <c r="Q203" s="57"/>
      <c r="R203" s="57"/>
      <c r="S203" s="57"/>
      <c r="T203" s="58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T203" s="16" t="s">
        <v>315</v>
      </c>
      <c r="AU203" s="16" t="s">
        <v>84</v>
      </c>
      <c r="AY203" s="16" t="s">
        <v>315</v>
      </c>
      <c r="BE203" s="176">
        <f t="shared" si="11"/>
        <v>0</v>
      </c>
      <c r="BF203" s="176">
        <f t="shared" si="12"/>
        <v>0</v>
      </c>
      <c r="BG203" s="176">
        <f t="shared" si="13"/>
        <v>0</v>
      </c>
      <c r="BH203" s="176">
        <f t="shared" si="14"/>
        <v>0</v>
      </c>
      <c r="BI203" s="176">
        <f t="shared" si="15"/>
        <v>0</v>
      </c>
      <c r="BJ203" s="16" t="s">
        <v>134</v>
      </c>
      <c r="BK203" s="176">
        <f t="shared" si="16"/>
        <v>0</v>
      </c>
    </row>
    <row r="204" spans="1:65" s="2" customFormat="1" ht="16.350000000000001" customHeight="1">
      <c r="A204" s="31"/>
      <c r="B204" s="32"/>
      <c r="C204" s="207" t="s">
        <v>1</v>
      </c>
      <c r="D204" s="207" t="s">
        <v>129</v>
      </c>
      <c r="E204" s="208" t="s">
        <v>1</v>
      </c>
      <c r="F204" s="209" t="s">
        <v>1</v>
      </c>
      <c r="G204" s="210" t="s">
        <v>1</v>
      </c>
      <c r="H204" s="211"/>
      <c r="I204" s="212"/>
      <c r="J204" s="213">
        <f t="shared" si="10"/>
        <v>0</v>
      </c>
      <c r="K204" s="214"/>
      <c r="L204" s="32"/>
      <c r="M204" s="215" t="s">
        <v>1</v>
      </c>
      <c r="N204" s="216" t="s">
        <v>42</v>
      </c>
      <c r="O204" s="57"/>
      <c r="P204" s="57"/>
      <c r="Q204" s="57"/>
      <c r="R204" s="57"/>
      <c r="S204" s="57"/>
      <c r="T204" s="58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T204" s="16" t="s">
        <v>315</v>
      </c>
      <c r="AU204" s="16" t="s">
        <v>84</v>
      </c>
      <c r="AY204" s="16" t="s">
        <v>315</v>
      </c>
      <c r="BE204" s="176">
        <f t="shared" si="11"/>
        <v>0</v>
      </c>
      <c r="BF204" s="176">
        <f t="shared" si="12"/>
        <v>0</v>
      </c>
      <c r="BG204" s="176">
        <f t="shared" si="13"/>
        <v>0</v>
      </c>
      <c r="BH204" s="176">
        <f t="shared" si="14"/>
        <v>0</v>
      </c>
      <c r="BI204" s="176">
        <f t="shared" si="15"/>
        <v>0</v>
      </c>
      <c r="BJ204" s="16" t="s">
        <v>134</v>
      </c>
      <c r="BK204" s="176">
        <f t="shared" si="16"/>
        <v>0</v>
      </c>
    </row>
    <row r="205" spans="1:65" s="2" customFormat="1" ht="16.350000000000001" customHeight="1">
      <c r="A205" s="31"/>
      <c r="B205" s="32"/>
      <c r="C205" s="207" t="s">
        <v>1</v>
      </c>
      <c r="D205" s="207" t="s">
        <v>129</v>
      </c>
      <c r="E205" s="208" t="s">
        <v>1</v>
      </c>
      <c r="F205" s="209" t="s">
        <v>1</v>
      </c>
      <c r="G205" s="210" t="s">
        <v>1</v>
      </c>
      <c r="H205" s="211"/>
      <c r="I205" s="212"/>
      <c r="J205" s="213">
        <f t="shared" si="10"/>
        <v>0</v>
      </c>
      <c r="K205" s="214"/>
      <c r="L205" s="32"/>
      <c r="M205" s="215" t="s">
        <v>1</v>
      </c>
      <c r="N205" s="216" t="s">
        <v>42</v>
      </c>
      <c r="O205" s="57"/>
      <c r="P205" s="57"/>
      <c r="Q205" s="57"/>
      <c r="R205" s="57"/>
      <c r="S205" s="57"/>
      <c r="T205" s="58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T205" s="16" t="s">
        <v>315</v>
      </c>
      <c r="AU205" s="16" t="s">
        <v>84</v>
      </c>
      <c r="AY205" s="16" t="s">
        <v>315</v>
      </c>
      <c r="BE205" s="176">
        <f t="shared" si="11"/>
        <v>0</v>
      </c>
      <c r="BF205" s="176">
        <f t="shared" si="12"/>
        <v>0</v>
      </c>
      <c r="BG205" s="176">
        <f t="shared" si="13"/>
        <v>0</v>
      </c>
      <c r="BH205" s="176">
        <f t="shared" si="14"/>
        <v>0</v>
      </c>
      <c r="BI205" s="176">
        <f t="shared" si="15"/>
        <v>0</v>
      </c>
      <c r="BJ205" s="16" t="s">
        <v>134</v>
      </c>
      <c r="BK205" s="176">
        <f t="shared" si="16"/>
        <v>0</v>
      </c>
    </row>
    <row r="206" spans="1:65" s="2" customFormat="1" ht="16.350000000000001" customHeight="1">
      <c r="A206" s="31"/>
      <c r="B206" s="32"/>
      <c r="C206" s="207" t="s">
        <v>1</v>
      </c>
      <c r="D206" s="207" t="s">
        <v>129</v>
      </c>
      <c r="E206" s="208" t="s">
        <v>1</v>
      </c>
      <c r="F206" s="209" t="s">
        <v>1</v>
      </c>
      <c r="G206" s="210" t="s">
        <v>1</v>
      </c>
      <c r="H206" s="211"/>
      <c r="I206" s="212"/>
      <c r="J206" s="213">
        <f t="shared" si="10"/>
        <v>0</v>
      </c>
      <c r="K206" s="214"/>
      <c r="L206" s="32"/>
      <c r="M206" s="215" t="s">
        <v>1</v>
      </c>
      <c r="N206" s="216" t="s">
        <v>42</v>
      </c>
      <c r="O206" s="57"/>
      <c r="P206" s="57"/>
      <c r="Q206" s="57"/>
      <c r="R206" s="57"/>
      <c r="S206" s="57"/>
      <c r="T206" s="58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6" t="s">
        <v>315</v>
      </c>
      <c r="AU206" s="16" t="s">
        <v>84</v>
      </c>
      <c r="AY206" s="16" t="s">
        <v>315</v>
      </c>
      <c r="BE206" s="176">
        <f t="shared" si="11"/>
        <v>0</v>
      </c>
      <c r="BF206" s="176">
        <f t="shared" si="12"/>
        <v>0</v>
      </c>
      <c r="BG206" s="176">
        <f t="shared" si="13"/>
        <v>0</v>
      </c>
      <c r="BH206" s="176">
        <f t="shared" si="14"/>
        <v>0</v>
      </c>
      <c r="BI206" s="176">
        <f t="shared" si="15"/>
        <v>0</v>
      </c>
      <c r="BJ206" s="16" t="s">
        <v>134</v>
      </c>
      <c r="BK206" s="176">
        <f t="shared" si="16"/>
        <v>0</v>
      </c>
    </row>
    <row r="207" spans="1:65" s="2" customFormat="1" ht="16.350000000000001" customHeight="1">
      <c r="A207" s="31"/>
      <c r="B207" s="32"/>
      <c r="C207" s="207" t="s">
        <v>1</v>
      </c>
      <c r="D207" s="207" t="s">
        <v>129</v>
      </c>
      <c r="E207" s="208" t="s">
        <v>1</v>
      </c>
      <c r="F207" s="209" t="s">
        <v>1</v>
      </c>
      <c r="G207" s="210" t="s">
        <v>1</v>
      </c>
      <c r="H207" s="211"/>
      <c r="I207" s="212"/>
      <c r="J207" s="213">
        <f t="shared" si="10"/>
        <v>0</v>
      </c>
      <c r="K207" s="214"/>
      <c r="L207" s="32"/>
      <c r="M207" s="215" t="s">
        <v>1</v>
      </c>
      <c r="N207" s="216" t="s">
        <v>42</v>
      </c>
      <c r="O207" s="57"/>
      <c r="P207" s="57"/>
      <c r="Q207" s="57"/>
      <c r="R207" s="57"/>
      <c r="S207" s="57"/>
      <c r="T207" s="58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T207" s="16" t="s">
        <v>315</v>
      </c>
      <c r="AU207" s="16" t="s">
        <v>84</v>
      </c>
      <c r="AY207" s="16" t="s">
        <v>315</v>
      </c>
      <c r="BE207" s="176">
        <f t="shared" si="11"/>
        <v>0</v>
      </c>
      <c r="BF207" s="176">
        <f t="shared" si="12"/>
        <v>0</v>
      </c>
      <c r="BG207" s="176">
        <f t="shared" si="13"/>
        <v>0</v>
      </c>
      <c r="BH207" s="176">
        <f t="shared" si="14"/>
        <v>0</v>
      </c>
      <c r="BI207" s="176">
        <f t="shared" si="15"/>
        <v>0</v>
      </c>
      <c r="BJ207" s="16" t="s">
        <v>134</v>
      </c>
      <c r="BK207" s="176">
        <f t="shared" si="16"/>
        <v>0</v>
      </c>
    </row>
    <row r="208" spans="1:65" s="2" customFormat="1" ht="16.350000000000001" customHeight="1">
      <c r="A208" s="31"/>
      <c r="B208" s="32"/>
      <c r="C208" s="207" t="s">
        <v>1</v>
      </c>
      <c r="D208" s="207" t="s">
        <v>129</v>
      </c>
      <c r="E208" s="208" t="s">
        <v>1</v>
      </c>
      <c r="F208" s="209" t="s">
        <v>1</v>
      </c>
      <c r="G208" s="210" t="s">
        <v>1</v>
      </c>
      <c r="H208" s="211"/>
      <c r="I208" s="212"/>
      <c r="J208" s="213">
        <f t="shared" si="10"/>
        <v>0</v>
      </c>
      <c r="K208" s="214"/>
      <c r="L208" s="32"/>
      <c r="M208" s="215" t="s">
        <v>1</v>
      </c>
      <c r="N208" s="216" t="s">
        <v>42</v>
      </c>
      <c r="O208" s="57"/>
      <c r="P208" s="57"/>
      <c r="Q208" s="57"/>
      <c r="R208" s="57"/>
      <c r="S208" s="57"/>
      <c r="T208" s="58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T208" s="16" t="s">
        <v>315</v>
      </c>
      <c r="AU208" s="16" t="s">
        <v>84</v>
      </c>
      <c r="AY208" s="16" t="s">
        <v>315</v>
      </c>
      <c r="BE208" s="176">
        <f t="shared" si="11"/>
        <v>0</v>
      </c>
      <c r="BF208" s="176">
        <f t="shared" si="12"/>
        <v>0</v>
      </c>
      <c r="BG208" s="176">
        <f t="shared" si="13"/>
        <v>0</v>
      </c>
      <c r="BH208" s="176">
        <f t="shared" si="14"/>
        <v>0</v>
      </c>
      <c r="BI208" s="176">
        <f t="shared" si="15"/>
        <v>0</v>
      </c>
      <c r="BJ208" s="16" t="s">
        <v>134</v>
      </c>
      <c r="BK208" s="176">
        <f t="shared" si="16"/>
        <v>0</v>
      </c>
    </row>
    <row r="209" spans="1:63" s="2" customFormat="1" ht="16.350000000000001" customHeight="1">
      <c r="A209" s="31"/>
      <c r="B209" s="32"/>
      <c r="C209" s="207" t="s">
        <v>1</v>
      </c>
      <c r="D209" s="207" t="s">
        <v>129</v>
      </c>
      <c r="E209" s="208" t="s">
        <v>1</v>
      </c>
      <c r="F209" s="209" t="s">
        <v>1</v>
      </c>
      <c r="G209" s="210" t="s">
        <v>1</v>
      </c>
      <c r="H209" s="211"/>
      <c r="I209" s="212"/>
      <c r="J209" s="213">
        <f t="shared" si="10"/>
        <v>0</v>
      </c>
      <c r="K209" s="214"/>
      <c r="L209" s="32"/>
      <c r="M209" s="215" t="s">
        <v>1</v>
      </c>
      <c r="N209" s="216" t="s">
        <v>42</v>
      </c>
      <c r="O209" s="57"/>
      <c r="P209" s="57"/>
      <c r="Q209" s="57"/>
      <c r="R209" s="57"/>
      <c r="S209" s="57"/>
      <c r="T209" s="58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T209" s="16" t="s">
        <v>315</v>
      </c>
      <c r="AU209" s="16" t="s">
        <v>84</v>
      </c>
      <c r="AY209" s="16" t="s">
        <v>315</v>
      </c>
      <c r="BE209" s="176">
        <f t="shared" si="11"/>
        <v>0</v>
      </c>
      <c r="BF209" s="176">
        <f t="shared" si="12"/>
        <v>0</v>
      </c>
      <c r="BG209" s="176">
        <f t="shared" si="13"/>
        <v>0</v>
      </c>
      <c r="BH209" s="176">
        <f t="shared" si="14"/>
        <v>0</v>
      </c>
      <c r="BI209" s="176">
        <f t="shared" si="15"/>
        <v>0</v>
      </c>
      <c r="BJ209" s="16" t="s">
        <v>134</v>
      </c>
      <c r="BK209" s="176">
        <f t="shared" si="16"/>
        <v>0</v>
      </c>
    </row>
    <row r="210" spans="1:63" s="2" customFormat="1" ht="16.350000000000001" customHeight="1">
      <c r="A210" s="31"/>
      <c r="B210" s="32"/>
      <c r="C210" s="207" t="s">
        <v>1</v>
      </c>
      <c r="D210" s="207" t="s">
        <v>129</v>
      </c>
      <c r="E210" s="208" t="s">
        <v>1</v>
      </c>
      <c r="F210" s="209" t="s">
        <v>1</v>
      </c>
      <c r="G210" s="210" t="s">
        <v>1</v>
      </c>
      <c r="H210" s="211"/>
      <c r="I210" s="212"/>
      <c r="J210" s="213">
        <f t="shared" si="10"/>
        <v>0</v>
      </c>
      <c r="K210" s="214"/>
      <c r="L210" s="32"/>
      <c r="M210" s="215" t="s">
        <v>1</v>
      </c>
      <c r="N210" s="216" t="s">
        <v>42</v>
      </c>
      <c r="O210" s="217"/>
      <c r="P210" s="217"/>
      <c r="Q210" s="217"/>
      <c r="R210" s="217"/>
      <c r="S210" s="217"/>
      <c r="T210" s="218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T210" s="16" t="s">
        <v>315</v>
      </c>
      <c r="AU210" s="16" t="s">
        <v>84</v>
      </c>
      <c r="AY210" s="16" t="s">
        <v>315</v>
      </c>
      <c r="BE210" s="176">
        <f t="shared" si="11"/>
        <v>0</v>
      </c>
      <c r="BF210" s="176">
        <f t="shared" si="12"/>
        <v>0</v>
      </c>
      <c r="BG210" s="176">
        <f t="shared" si="13"/>
        <v>0</v>
      </c>
      <c r="BH210" s="176">
        <f t="shared" si="14"/>
        <v>0</v>
      </c>
      <c r="BI210" s="176">
        <f t="shared" si="15"/>
        <v>0</v>
      </c>
      <c r="BJ210" s="16" t="s">
        <v>134</v>
      </c>
      <c r="BK210" s="176">
        <f t="shared" si="16"/>
        <v>0</v>
      </c>
    </row>
    <row r="211" spans="1:63" s="2" customFormat="1" ht="6.9" customHeight="1">
      <c r="A211" s="31"/>
      <c r="B211" s="46"/>
      <c r="C211" s="47"/>
      <c r="D211" s="47"/>
      <c r="E211" s="47"/>
      <c r="F211" s="47"/>
      <c r="G211" s="47"/>
      <c r="H211" s="47"/>
      <c r="I211" s="119"/>
      <c r="J211" s="47"/>
      <c r="K211" s="47"/>
      <c r="L211" s="32"/>
      <c r="M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</row>
  </sheetData>
  <autoFilter ref="C125:K210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1:D211" xr:uid="{00000000-0002-0000-0100-000000000000}">
      <formula1>"K, M"</formula1>
    </dataValidation>
    <dataValidation type="list" allowBlank="1" showInputMessage="1" showErrorMessage="1" error="Povolené sú hodnoty základná, znížená, nulová." sqref="N201:N211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14"/>
  <sheetViews>
    <sheetView showGridLines="0" topLeftCell="A114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2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2"/>
      <c r="L2" s="263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6" t="s">
        <v>88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I4" s="92"/>
      <c r="L4" s="19"/>
      <c r="M4" s="94" t="s">
        <v>9</v>
      </c>
      <c r="AT4" s="16" t="s">
        <v>3</v>
      </c>
    </row>
    <row r="5" spans="1:46" s="1" customFormat="1" ht="6.9" customHeight="1">
      <c r="B5" s="19"/>
      <c r="I5" s="92"/>
      <c r="L5" s="19"/>
    </row>
    <row r="6" spans="1:46" s="1" customFormat="1" ht="12" customHeight="1">
      <c r="B6" s="19"/>
      <c r="D6" s="26" t="s">
        <v>15</v>
      </c>
      <c r="I6" s="92"/>
      <c r="L6" s="19"/>
    </row>
    <row r="7" spans="1:46" s="1" customFormat="1" ht="16.5" customHeight="1">
      <c r="B7" s="19"/>
      <c r="E7" s="264" t="str">
        <f>'Rekapitulácia stavby'!K6</f>
        <v>Sociálne zariadenie vodičov MHD Slávičie údolie</v>
      </c>
      <c r="F7" s="265"/>
      <c r="G7" s="265"/>
      <c r="H7" s="265"/>
      <c r="I7" s="92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44" t="s">
        <v>316</v>
      </c>
      <c r="F9" s="266"/>
      <c r="G9" s="266"/>
      <c r="H9" s="266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89</v>
      </c>
      <c r="G11" s="31"/>
      <c r="H11" s="31"/>
      <c r="I11" s="96" t="s">
        <v>18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96" t="s">
        <v>21</v>
      </c>
      <c r="J12" s="54" t="str">
        <f>'Rekapitulácia stavby'!AN8</f>
        <v>12. 6. 2020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96" t="s">
        <v>24</v>
      </c>
      <c r="J14" s="24" t="s">
        <v>1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96" t="s">
        <v>26</v>
      </c>
      <c r="J15" s="24" t="s">
        <v>1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96" t="s">
        <v>24</v>
      </c>
      <c r="J17" s="27" t="str">
        <f>'Rekapitulácia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7" t="str">
        <f>'Rekapitulácia stavby'!E14</f>
        <v>Vyplň údaj</v>
      </c>
      <c r="F18" s="228"/>
      <c r="G18" s="228"/>
      <c r="H18" s="228"/>
      <c r="I18" s="96" t="s">
        <v>26</v>
      </c>
      <c r="J18" s="27" t="str">
        <f>'Rekapitulácia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96" t="s">
        <v>24</v>
      </c>
      <c r="J20" s="24" t="s">
        <v>1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317</v>
      </c>
      <c r="F21" s="31"/>
      <c r="G21" s="31"/>
      <c r="H21" s="31"/>
      <c r="I21" s="96" t="s">
        <v>26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96" t="s">
        <v>24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318</v>
      </c>
      <c r="F24" s="31"/>
      <c r="G24" s="31"/>
      <c r="H24" s="31"/>
      <c r="I24" s="96" t="s">
        <v>26</v>
      </c>
      <c r="J24" s="24" t="s">
        <v>1</v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3" t="s">
        <v>1</v>
      </c>
      <c r="F27" s="233"/>
      <c r="G27" s="233"/>
      <c r="H27" s="233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36</v>
      </c>
      <c r="E30" s="31"/>
      <c r="F30" s="31"/>
      <c r="G30" s="31"/>
      <c r="H30" s="31"/>
      <c r="I30" s="95"/>
      <c r="J30" s="70">
        <f>ROUND(J128,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103" t="s">
        <v>37</v>
      </c>
      <c r="J32" s="35" t="s">
        <v>39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4" t="s">
        <v>40</v>
      </c>
      <c r="E33" s="26" t="s">
        <v>41</v>
      </c>
      <c r="F33" s="105">
        <f>ROUND((ROUND((SUM(BE128:BE202)),  2) + SUM(BE204:BE213)), 2)</f>
        <v>0</v>
      </c>
      <c r="G33" s="31"/>
      <c r="H33" s="31"/>
      <c r="I33" s="106">
        <v>0.2</v>
      </c>
      <c r="J33" s="105">
        <f>ROUND((ROUND(((SUM(BE128:BE202))*I33),  2) + (SUM(BE204:BE213)*I33)),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26" t="s">
        <v>42</v>
      </c>
      <c r="F34" s="105">
        <f>ROUND((ROUND((SUM(BF128:BF202)),  2) + SUM(BF204:BF213)), 2)</f>
        <v>0</v>
      </c>
      <c r="G34" s="31"/>
      <c r="H34" s="31"/>
      <c r="I34" s="106">
        <v>0.2</v>
      </c>
      <c r="J34" s="105">
        <f>ROUND((ROUND(((SUM(BF128:BF202))*I34),  2) + (SUM(BF204:BF213)*I34)),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5">
        <f>ROUND((ROUND((SUM(BG128:BG202)),  2) + SUM(BG204:BG213)), 2)</f>
        <v>0</v>
      </c>
      <c r="G35" s="31"/>
      <c r="H35" s="31"/>
      <c r="I35" s="106">
        <v>0.2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5">
        <f>ROUND((ROUND((SUM(BH128:BH202)),  2) + SUM(BH204:BH213)), 2)</f>
        <v>0</v>
      </c>
      <c r="G36" s="31"/>
      <c r="H36" s="31"/>
      <c r="I36" s="106">
        <v>0.2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26" t="s">
        <v>45</v>
      </c>
      <c r="F37" s="105">
        <f>ROUND((ROUND((SUM(BI128:BI202)),  2) + SUM(BI204:BI213)),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46</v>
      </c>
      <c r="E39" s="59"/>
      <c r="F39" s="59"/>
      <c r="G39" s="109" t="s">
        <v>47</v>
      </c>
      <c r="H39" s="110" t="s">
        <v>48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I41" s="92"/>
      <c r="L41" s="19"/>
    </row>
    <row r="42" spans="1:31" s="1" customFormat="1" ht="14.4" customHeight="1">
      <c r="B42" s="19"/>
      <c r="I42" s="92"/>
      <c r="L42" s="19"/>
    </row>
    <row r="43" spans="1:31" s="1" customFormat="1" ht="14.4" customHeight="1">
      <c r="B43" s="19"/>
      <c r="I43" s="92"/>
      <c r="L43" s="19"/>
    </row>
    <row r="44" spans="1:31" s="1" customFormat="1" ht="14.4" customHeight="1">
      <c r="B44" s="19"/>
      <c r="I44" s="92"/>
      <c r="L44" s="19"/>
    </row>
    <row r="45" spans="1:31" s="1" customFormat="1" ht="14.4" customHeight="1">
      <c r="B45" s="19"/>
      <c r="I45" s="92"/>
      <c r="L45" s="19"/>
    </row>
    <row r="46" spans="1:31" s="1" customFormat="1" ht="14.4" customHeight="1">
      <c r="B46" s="19"/>
      <c r="I46" s="92"/>
      <c r="L46" s="19"/>
    </row>
    <row r="47" spans="1:31" s="1" customFormat="1" ht="14.4" customHeight="1">
      <c r="B47" s="19"/>
      <c r="I47" s="92"/>
      <c r="L47" s="19"/>
    </row>
    <row r="48" spans="1:31" s="1" customFormat="1" ht="14.4" customHeight="1">
      <c r="B48" s="19"/>
      <c r="I48" s="92"/>
      <c r="L48" s="19"/>
    </row>
    <row r="49" spans="1:31" s="1" customFormat="1" ht="14.4" customHeight="1">
      <c r="B49" s="19"/>
      <c r="I49" s="92"/>
      <c r="L49" s="19"/>
    </row>
    <row r="50" spans="1:31" s="2" customFormat="1" ht="14.4" customHeight="1">
      <c r="B50" s="41"/>
      <c r="D50" s="42" t="s">
        <v>49</v>
      </c>
      <c r="E50" s="43"/>
      <c r="F50" s="43"/>
      <c r="G50" s="42" t="s">
        <v>50</v>
      </c>
      <c r="H50" s="43"/>
      <c r="I50" s="114"/>
      <c r="J50" s="43"/>
      <c r="K50" s="43"/>
      <c r="L50" s="41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4" t="s">
        <v>51</v>
      </c>
      <c r="E61" s="34"/>
      <c r="F61" s="115" t="s">
        <v>52</v>
      </c>
      <c r="G61" s="44" t="s">
        <v>51</v>
      </c>
      <c r="H61" s="34"/>
      <c r="I61" s="116"/>
      <c r="J61" s="117" t="s">
        <v>52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2" t="s">
        <v>53</v>
      </c>
      <c r="E65" s="45"/>
      <c r="F65" s="45"/>
      <c r="G65" s="42" t="s">
        <v>54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4" t="s">
        <v>51</v>
      </c>
      <c r="E76" s="34"/>
      <c r="F76" s="115" t="s">
        <v>52</v>
      </c>
      <c r="G76" s="44" t="s">
        <v>51</v>
      </c>
      <c r="H76" s="34"/>
      <c r="I76" s="116"/>
      <c r="J76" s="117" t="s">
        <v>52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64" t="str">
        <f>E7</f>
        <v>Sociálne zariadenie vodičov MHD Slávičie údolie</v>
      </c>
      <c r="F85" s="265"/>
      <c r="G85" s="265"/>
      <c r="H85" s="265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44" t="str">
        <f>E9</f>
        <v>20200601_z - Vodovodná a kanalizačná prípojka</v>
      </c>
      <c r="F87" s="266"/>
      <c r="G87" s="266"/>
      <c r="H87" s="266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Parkovisko cintorína Slávičie údolie</v>
      </c>
      <c r="G89" s="31"/>
      <c r="H89" s="31"/>
      <c r="I89" s="96" t="s">
        <v>21</v>
      </c>
      <c r="J89" s="54" t="str">
        <f>IF(J12="","",J12)</f>
        <v>12. 6. 2020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1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96" t="s">
        <v>29</v>
      </c>
      <c r="J91" s="29" t="str">
        <f>E21</f>
        <v xml:space="preserve">Ing. Švec    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6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96" t="s">
        <v>32</v>
      </c>
      <c r="J92" s="29" t="str">
        <f>E24</f>
        <v xml:space="preserve">Ing. Švec                                         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21" t="s">
        <v>99</v>
      </c>
      <c r="D94" s="107"/>
      <c r="E94" s="107"/>
      <c r="F94" s="107"/>
      <c r="G94" s="107"/>
      <c r="H94" s="107"/>
      <c r="I94" s="122"/>
      <c r="J94" s="123" t="s">
        <v>100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24" t="s">
        <v>101</v>
      </c>
      <c r="D96" s="31"/>
      <c r="E96" s="31"/>
      <c r="F96" s="31"/>
      <c r="G96" s="31"/>
      <c r="H96" s="31"/>
      <c r="I96" s="95"/>
      <c r="J96" s="70">
        <f>J128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25"/>
      <c r="D97" s="126" t="s">
        <v>319</v>
      </c>
      <c r="E97" s="127"/>
      <c r="F97" s="127"/>
      <c r="G97" s="127"/>
      <c r="H97" s="127"/>
      <c r="I97" s="128"/>
      <c r="J97" s="129">
        <f>J129</f>
        <v>0</v>
      </c>
      <c r="L97" s="125"/>
    </row>
    <row r="98" spans="1:31" s="10" customFormat="1" ht="19.95" hidden="1" customHeight="1">
      <c r="B98" s="130"/>
      <c r="D98" s="131" t="s">
        <v>320</v>
      </c>
      <c r="E98" s="132"/>
      <c r="F98" s="132"/>
      <c r="G98" s="132"/>
      <c r="H98" s="132"/>
      <c r="I98" s="133"/>
      <c r="J98" s="134">
        <f>J130</f>
        <v>0</v>
      </c>
      <c r="L98" s="130"/>
    </row>
    <row r="99" spans="1:31" s="10" customFormat="1" ht="19.95" hidden="1" customHeight="1">
      <c r="B99" s="130"/>
      <c r="D99" s="131" t="s">
        <v>321</v>
      </c>
      <c r="E99" s="132"/>
      <c r="F99" s="132"/>
      <c r="G99" s="132"/>
      <c r="H99" s="132"/>
      <c r="I99" s="133"/>
      <c r="J99" s="134">
        <f>J140</f>
        <v>0</v>
      </c>
      <c r="L99" s="130"/>
    </row>
    <row r="100" spans="1:31" s="10" customFormat="1" ht="19.95" hidden="1" customHeight="1">
      <c r="B100" s="130"/>
      <c r="D100" s="131" t="s">
        <v>322</v>
      </c>
      <c r="E100" s="132"/>
      <c r="F100" s="132"/>
      <c r="G100" s="132"/>
      <c r="H100" s="132"/>
      <c r="I100" s="133"/>
      <c r="J100" s="134">
        <f>J142</f>
        <v>0</v>
      </c>
      <c r="L100" s="130"/>
    </row>
    <row r="101" spans="1:31" s="10" customFormat="1" ht="19.95" hidden="1" customHeight="1">
      <c r="B101" s="130"/>
      <c r="D101" s="131" t="s">
        <v>323</v>
      </c>
      <c r="E101" s="132"/>
      <c r="F101" s="132"/>
      <c r="G101" s="132"/>
      <c r="H101" s="132"/>
      <c r="I101" s="133"/>
      <c r="J101" s="134">
        <f>J146</f>
        <v>0</v>
      </c>
      <c r="L101" s="130"/>
    </row>
    <row r="102" spans="1:31" s="10" customFormat="1" ht="19.95" hidden="1" customHeight="1">
      <c r="B102" s="130"/>
      <c r="D102" s="131" t="s">
        <v>324</v>
      </c>
      <c r="E102" s="132"/>
      <c r="F102" s="132"/>
      <c r="G102" s="132"/>
      <c r="H102" s="132"/>
      <c r="I102" s="133"/>
      <c r="J102" s="134">
        <f>J176</f>
        <v>0</v>
      </c>
      <c r="L102" s="130"/>
    </row>
    <row r="103" spans="1:31" s="9" customFormat="1" ht="24.9" hidden="1" customHeight="1">
      <c r="B103" s="125"/>
      <c r="D103" s="126" t="s">
        <v>325</v>
      </c>
      <c r="E103" s="127"/>
      <c r="F103" s="127"/>
      <c r="G103" s="127"/>
      <c r="H103" s="127"/>
      <c r="I103" s="128"/>
      <c r="J103" s="129">
        <f>J185</f>
        <v>0</v>
      </c>
      <c r="L103" s="125"/>
    </row>
    <row r="104" spans="1:31" s="10" customFormat="1" ht="19.95" hidden="1" customHeight="1">
      <c r="B104" s="130"/>
      <c r="D104" s="131" t="s">
        <v>326</v>
      </c>
      <c r="E104" s="132"/>
      <c r="F104" s="132"/>
      <c r="G104" s="132"/>
      <c r="H104" s="132"/>
      <c r="I104" s="133"/>
      <c r="J104" s="134">
        <f>J186</f>
        <v>0</v>
      </c>
      <c r="L104" s="130"/>
    </row>
    <row r="105" spans="1:31" s="9" customFormat="1" ht="24.9" hidden="1" customHeight="1">
      <c r="B105" s="125"/>
      <c r="D105" s="126" t="s">
        <v>327</v>
      </c>
      <c r="E105" s="127"/>
      <c r="F105" s="127"/>
      <c r="G105" s="127"/>
      <c r="H105" s="127"/>
      <c r="I105" s="128"/>
      <c r="J105" s="129">
        <f>J196</f>
        <v>0</v>
      </c>
      <c r="L105" s="125"/>
    </row>
    <row r="106" spans="1:31" s="10" customFormat="1" ht="19.95" hidden="1" customHeight="1">
      <c r="B106" s="130"/>
      <c r="D106" s="131" t="s">
        <v>328</v>
      </c>
      <c r="E106" s="132"/>
      <c r="F106" s="132"/>
      <c r="G106" s="132"/>
      <c r="H106" s="132"/>
      <c r="I106" s="133"/>
      <c r="J106" s="134">
        <f>J197</f>
        <v>0</v>
      </c>
      <c r="L106" s="130"/>
    </row>
    <row r="107" spans="1:31" s="10" customFormat="1" ht="19.95" hidden="1" customHeight="1">
      <c r="B107" s="130"/>
      <c r="D107" s="131" t="s">
        <v>329</v>
      </c>
      <c r="E107" s="132"/>
      <c r="F107" s="132"/>
      <c r="G107" s="132"/>
      <c r="H107" s="132"/>
      <c r="I107" s="133"/>
      <c r="J107" s="134">
        <f>J200</f>
        <v>0</v>
      </c>
      <c r="L107" s="130"/>
    </row>
    <row r="108" spans="1:31" s="9" customFormat="1" ht="21.75" hidden="1" customHeight="1">
      <c r="B108" s="125"/>
      <c r="D108" s="135" t="s">
        <v>112</v>
      </c>
      <c r="I108" s="136"/>
      <c r="J108" s="137">
        <f>J203</f>
        <v>0</v>
      </c>
      <c r="L108" s="125"/>
    </row>
    <row r="109" spans="1:31" s="2" customFormat="1" ht="21.75" hidden="1" customHeight="1">
      <c r="A109" s="31"/>
      <c r="B109" s="32"/>
      <c r="C109" s="31"/>
      <c r="D109" s="31"/>
      <c r="E109" s="31"/>
      <c r="F109" s="31"/>
      <c r="G109" s="31"/>
      <c r="H109" s="31"/>
      <c r="I109" s="95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" hidden="1" customHeight="1">
      <c r="A110" s="31"/>
      <c r="B110" s="46"/>
      <c r="C110" s="47"/>
      <c r="D110" s="47"/>
      <c r="E110" s="47"/>
      <c r="F110" s="47"/>
      <c r="G110" s="47"/>
      <c r="H110" s="47"/>
      <c r="I110" s="119"/>
      <c r="J110" s="47"/>
      <c r="K110" s="47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ht="10.199999999999999" hidden="1"/>
    <row r="112" spans="1:31" ht="10.199999999999999" hidden="1"/>
    <row r="113" spans="1:63" ht="10.199999999999999" hidden="1"/>
    <row r="114" spans="1:63" s="2" customFormat="1" ht="6.9" customHeight="1">
      <c r="A114" s="31"/>
      <c r="B114" s="48"/>
      <c r="C114" s="49"/>
      <c r="D114" s="49"/>
      <c r="E114" s="49"/>
      <c r="F114" s="49"/>
      <c r="G114" s="49"/>
      <c r="H114" s="49"/>
      <c r="I114" s="120"/>
      <c r="J114" s="49"/>
      <c r="K114" s="49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24.9" customHeight="1">
      <c r="A115" s="31"/>
      <c r="B115" s="32"/>
      <c r="C115" s="20" t="s">
        <v>113</v>
      </c>
      <c r="D115" s="31"/>
      <c r="E115" s="31"/>
      <c r="F115" s="31"/>
      <c r="G115" s="31"/>
      <c r="H115" s="31"/>
      <c r="I115" s="95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6.9" customHeight="1">
      <c r="A116" s="31"/>
      <c r="B116" s="32"/>
      <c r="C116" s="31"/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2" customHeight="1">
      <c r="A117" s="31"/>
      <c r="B117" s="32"/>
      <c r="C117" s="26" t="s">
        <v>15</v>
      </c>
      <c r="D117" s="31"/>
      <c r="E117" s="31"/>
      <c r="F117" s="31"/>
      <c r="G117" s="31"/>
      <c r="H117" s="31"/>
      <c r="I117" s="95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6.5" customHeight="1">
      <c r="A118" s="31"/>
      <c r="B118" s="32"/>
      <c r="C118" s="31"/>
      <c r="D118" s="31"/>
      <c r="E118" s="264" t="str">
        <f>E7</f>
        <v>Sociálne zariadenie vodičov MHD Slávičie údolie</v>
      </c>
      <c r="F118" s="265"/>
      <c r="G118" s="265"/>
      <c r="H118" s="265"/>
      <c r="I118" s="95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2" customHeight="1">
      <c r="A119" s="31"/>
      <c r="B119" s="32"/>
      <c r="C119" s="26" t="s">
        <v>94</v>
      </c>
      <c r="D119" s="31"/>
      <c r="E119" s="31"/>
      <c r="F119" s="31"/>
      <c r="G119" s="31"/>
      <c r="H119" s="31"/>
      <c r="I119" s="95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16.5" customHeight="1">
      <c r="A120" s="31"/>
      <c r="B120" s="32"/>
      <c r="C120" s="31"/>
      <c r="D120" s="31"/>
      <c r="E120" s="244" t="str">
        <f>E9</f>
        <v>20200601_z - Vodovodná a kanalizačná prípojka</v>
      </c>
      <c r="F120" s="266"/>
      <c r="G120" s="266"/>
      <c r="H120" s="266"/>
      <c r="I120" s="95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6.9" customHeight="1">
      <c r="A121" s="31"/>
      <c r="B121" s="32"/>
      <c r="C121" s="31"/>
      <c r="D121" s="31"/>
      <c r="E121" s="31"/>
      <c r="F121" s="31"/>
      <c r="G121" s="31"/>
      <c r="H121" s="31"/>
      <c r="I121" s="95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12" customHeight="1">
      <c r="A122" s="31"/>
      <c r="B122" s="32"/>
      <c r="C122" s="26" t="s">
        <v>19</v>
      </c>
      <c r="D122" s="31"/>
      <c r="E122" s="31"/>
      <c r="F122" s="24" t="str">
        <f>F12</f>
        <v>Parkovisko cintorína Slávičie údolie</v>
      </c>
      <c r="G122" s="31"/>
      <c r="H122" s="31"/>
      <c r="I122" s="96" t="s">
        <v>21</v>
      </c>
      <c r="J122" s="54" t="str">
        <f>IF(J12="","",J12)</f>
        <v>12. 6. 2020</v>
      </c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6.9" customHeight="1">
      <c r="A123" s="31"/>
      <c r="B123" s="32"/>
      <c r="C123" s="31"/>
      <c r="D123" s="31"/>
      <c r="E123" s="31"/>
      <c r="F123" s="31"/>
      <c r="G123" s="31"/>
      <c r="H123" s="31"/>
      <c r="I123" s="95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15.15" customHeight="1">
      <c r="A124" s="31"/>
      <c r="B124" s="32"/>
      <c r="C124" s="26" t="s">
        <v>23</v>
      </c>
      <c r="D124" s="31"/>
      <c r="E124" s="31"/>
      <c r="F124" s="24" t="str">
        <f>E15</f>
        <v>Dopravný podnik Bratislava, a.s., Olejkárska 1, BA</v>
      </c>
      <c r="G124" s="31"/>
      <c r="H124" s="31"/>
      <c r="I124" s="96" t="s">
        <v>29</v>
      </c>
      <c r="J124" s="29" t="str">
        <f>E21</f>
        <v xml:space="preserve">Ing. Švec    </v>
      </c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25.65" customHeight="1">
      <c r="A125" s="31"/>
      <c r="B125" s="32"/>
      <c r="C125" s="26" t="s">
        <v>27</v>
      </c>
      <c r="D125" s="31"/>
      <c r="E125" s="31"/>
      <c r="F125" s="24" t="str">
        <f>IF(E18="","",E18)</f>
        <v>Vyplň údaj</v>
      </c>
      <c r="G125" s="31"/>
      <c r="H125" s="31"/>
      <c r="I125" s="96" t="s">
        <v>32</v>
      </c>
      <c r="J125" s="29" t="str">
        <f>E24</f>
        <v xml:space="preserve">Ing. Švec                                         </v>
      </c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2" customFormat="1" ht="10.35" customHeight="1">
      <c r="A126" s="31"/>
      <c r="B126" s="32"/>
      <c r="C126" s="31"/>
      <c r="D126" s="31"/>
      <c r="E126" s="31"/>
      <c r="F126" s="31"/>
      <c r="G126" s="31"/>
      <c r="H126" s="31"/>
      <c r="I126" s="95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3" s="11" customFormat="1" ht="29.25" customHeight="1">
      <c r="A127" s="138"/>
      <c r="B127" s="139"/>
      <c r="C127" s="140" t="s">
        <v>114</v>
      </c>
      <c r="D127" s="141" t="s">
        <v>61</v>
      </c>
      <c r="E127" s="141" t="s">
        <v>57</v>
      </c>
      <c r="F127" s="141" t="s">
        <v>58</v>
      </c>
      <c r="G127" s="141" t="s">
        <v>115</v>
      </c>
      <c r="H127" s="141" t="s">
        <v>116</v>
      </c>
      <c r="I127" s="142" t="s">
        <v>117</v>
      </c>
      <c r="J127" s="143" t="s">
        <v>100</v>
      </c>
      <c r="K127" s="144" t="s">
        <v>118</v>
      </c>
      <c r="L127" s="145"/>
      <c r="M127" s="61" t="s">
        <v>1</v>
      </c>
      <c r="N127" s="62" t="s">
        <v>40</v>
      </c>
      <c r="O127" s="62" t="s">
        <v>119</v>
      </c>
      <c r="P127" s="62" t="s">
        <v>120</v>
      </c>
      <c r="Q127" s="62" t="s">
        <v>121</v>
      </c>
      <c r="R127" s="62" t="s">
        <v>122</v>
      </c>
      <c r="S127" s="62" t="s">
        <v>123</v>
      </c>
      <c r="T127" s="63" t="s">
        <v>124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8" customHeight="1">
      <c r="A128" s="31"/>
      <c r="B128" s="32"/>
      <c r="C128" s="68" t="s">
        <v>101</v>
      </c>
      <c r="D128" s="31"/>
      <c r="E128" s="31"/>
      <c r="F128" s="31"/>
      <c r="G128" s="31"/>
      <c r="H128" s="31"/>
      <c r="I128" s="95"/>
      <c r="J128" s="146">
        <f>BK128</f>
        <v>0</v>
      </c>
      <c r="K128" s="31"/>
      <c r="L128" s="32"/>
      <c r="M128" s="64"/>
      <c r="N128" s="55"/>
      <c r="O128" s="65"/>
      <c r="P128" s="147">
        <f>P129+P185+P196+P203</f>
        <v>0</v>
      </c>
      <c r="Q128" s="65"/>
      <c r="R128" s="147">
        <f>R129+R185+R196+R203</f>
        <v>111.40987847999999</v>
      </c>
      <c r="S128" s="65"/>
      <c r="T128" s="148">
        <f>T129+T185+T196+T203</f>
        <v>3.4320000000000004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T128" s="16" t="s">
        <v>75</v>
      </c>
      <c r="AU128" s="16" t="s">
        <v>102</v>
      </c>
      <c r="BK128" s="149">
        <f>BK129+BK185+BK196+BK203</f>
        <v>0</v>
      </c>
    </row>
    <row r="129" spans="1:65" s="12" customFormat="1" ht="25.95" customHeight="1">
      <c r="B129" s="150"/>
      <c r="D129" s="151" t="s">
        <v>75</v>
      </c>
      <c r="E129" s="152" t="s">
        <v>330</v>
      </c>
      <c r="F129" s="152" t="s">
        <v>331</v>
      </c>
      <c r="I129" s="153"/>
      <c r="J129" s="137">
        <f>BK129</f>
        <v>0</v>
      </c>
      <c r="L129" s="150"/>
      <c r="M129" s="154"/>
      <c r="N129" s="155"/>
      <c r="O129" s="155"/>
      <c r="P129" s="156">
        <f>P130+P140+P142+P146+P176</f>
        <v>0</v>
      </c>
      <c r="Q129" s="155"/>
      <c r="R129" s="156">
        <f>R130+R140+R142+R146+R176</f>
        <v>111.39265847999999</v>
      </c>
      <c r="S129" s="155"/>
      <c r="T129" s="157">
        <f>T130+T140+T142+T146+T176</f>
        <v>3.4320000000000004</v>
      </c>
      <c r="AR129" s="151" t="s">
        <v>84</v>
      </c>
      <c r="AT129" s="158" t="s">
        <v>75</v>
      </c>
      <c r="AU129" s="158" t="s">
        <v>76</v>
      </c>
      <c r="AY129" s="151" t="s">
        <v>127</v>
      </c>
      <c r="BK129" s="159">
        <f>BK130+BK140+BK142+BK146+BK176</f>
        <v>0</v>
      </c>
    </row>
    <row r="130" spans="1:65" s="12" customFormat="1" ht="22.8" customHeight="1">
      <c r="B130" s="150"/>
      <c r="D130" s="151" t="s">
        <v>75</v>
      </c>
      <c r="E130" s="160" t="s">
        <v>84</v>
      </c>
      <c r="F130" s="160" t="s">
        <v>332</v>
      </c>
      <c r="I130" s="153"/>
      <c r="J130" s="161">
        <f>BK130</f>
        <v>0</v>
      </c>
      <c r="L130" s="150"/>
      <c r="M130" s="154"/>
      <c r="N130" s="155"/>
      <c r="O130" s="155"/>
      <c r="P130" s="156">
        <f>SUM(P131:P139)</f>
        <v>0</v>
      </c>
      <c r="Q130" s="155"/>
      <c r="R130" s="156">
        <f>SUM(R131:R139)</f>
        <v>1.0626979999999999E-2</v>
      </c>
      <c r="S130" s="155"/>
      <c r="T130" s="157">
        <f>SUM(T131:T139)</f>
        <v>0</v>
      </c>
      <c r="AR130" s="151" t="s">
        <v>84</v>
      </c>
      <c r="AT130" s="158" t="s">
        <v>75</v>
      </c>
      <c r="AU130" s="158" t="s">
        <v>84</v>
      </c>
      <c r="AY130" s="151" t="s">
        <v>127</v>
      </c>
      <c r="BK130" s="159">
        <f>SUM(BK131:BK139)</f>
        <v>0</v>
      </c>
    </row>
    <row r="131" spans="1:65" s="2" customFormat="1" ht="16.5" customHeight="1">
      <c r="A131" s="31"/>
      <c r="B131" s="162"/>
      <c r="C131" s="163" t="s">
        <v>84</v>
      </c>
      <c r="D131" s="163" t="s">
        <v>129</v>
      </c>
      <c r="E131" s="164" t="s">
        <v>333</v>
      </c>
      <c r="F131" s="165" t="s">
        <v>334</v>
      </c>
      <c r="G131" s="166" t="s">
        <v>335</v>
      </c>
      <c r="H131" s="167">
        <v>2.5999999999999999E-2</v>
      </c>
      <c r="I131" s="168"/>
      <c r="J131" s="169">
        <f t="shared" ref="J131:J139" si="0">ROUND(I131*H131,2)</f>
        <v>0</v>
      </c>
      <c r="K131" s="170"/>
      <c r="L131" s="32"/>
      <c r="M131" s="171" t="s">
        <v>1</v>
      </c>
      <c r="N131" s="172" t="s">
        <v>42</v>
      </c>
      <c r="O131" s="57"/>
      <c r="P131" s="173">
        <f t="shared" ref="P131:P139" si="1">O131*H131</f>
        <v>0</v>
      </c>
      <c r="Q131" s="173">
        <v>0.40872999999999998</v>
      </c>
      <c r="R131" s="173">
        <f t="shared" ref="R131:R139" si="2">Q131*H131</f>
        <v>1.0626979999999999E-2</v>
      </c>
      <c r="S131" s="173">
        <v>0</v>
      </c>
      <c r="T131" s="174">
        <f t="shared" ref="T131:T139" si="3"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5" t="s">
        <v>133</v>
      </c>
      <c r="AT131" s="175" t="s">
        <v>129</v>
      </c>
      <c r="AU131" s="175" t="s">
        <v>134</v>
      </c>
      <c r="AY131" s="16" t="s">
        <v>127</v>
      </c>
      <c r="BE131" s="176">
        <f t="shared" ref="BE131:BE139" si="4">IF(N131="základná",J131,0)</f>
        <v>0</v>
      </c>
      <c r="BF131" s="176">
        <f t="shared" ref="BF131:BF139" si="5">IF(N131="znížená",J131,0)</f>
        <v>0</v>
      </c>
      <c r="BG131" s="176">
        <f t="shared" ref="BG131:BG139" si="6">IF(N131="zákl. prenesená",J131,0)</f>
        <v>0</v>
      </c>
      <c r="BH131" s="176">
        <f t="shared" ref="BH131:BH139" si="7">IF(N131="zníž. prenesená",J131,0)</f>
        <v>0</v>
      </c>
      <c r="BI131" s="176">
        <f t="shared" ref="BI131:BI139" si="8">IF(N131="nulová",J131,0)</f>
        <v>0</v>
      </c>
      <c r="BJ131" s="16" t="s">
        <v>134</v>
      </c>
      <c r="BK131" s="176">
        <f t="shared" ref="BK131:BK139" si="9">ROUND(I131*H131,2)</f>
        <v>0</v>
      </c>
      <c r="BL131" s="16" t="s">
        <v>133</v>
      </c>
      <c r="BM131" s="175" t="s">
        <v>134</v>
      </c>
    </row>
    <row r="132" spans="1:65" s="2" customFormat="1" ht="16.5" customHeight="1">
      <c r="A132" s="31"/>
      <c r="B132" s="162"/>
      <c r="C132" s="163" t="s">
        <v>134</v>
      </c>
      <c r="D132" s="163" t="s">
        <v>129</v>
      </c>
      <c r="E132" s="164" t="s">
        <v>336</v>
      </c>
      <c r="F132" s="165" t="s">
        <v>337</v>
      </c>
      <c r="G132" s="166" t="s">
        <v>132</v>
      </c>
      <c r="H132" s="167">
        <v>46.8</v>
      </c>
      <c r="I132" s="168"/>
      <c r="J132" s="169">
        <f t="shared" si="0"/>
        <v>0</v>
      </c>
      <c r="K132" s="170"/>
      <c r="L132" s="32"/>
      <c r="M132" s="171" t="s">
        <v>1</v>
      </c>
      <c r="N132" s="172" t="s">
        <v>42</v>
      </c>
      <c r="O132" s="57"/>
      <c r="P132" s="173">
        <f t="shared" si="1"/>
        <v>0</v>
      </c>
      <c r="Q132" s="173">
        <v>0</v>
      </c>
      <c r="R132" s="173">
        <f t="shared" si="2"/>
        <v>0</v>
      </c>
      <c r="S132" s="173">
        <v>0</v>
      </c>
      <c r="T132" s="174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5" t="s">
        <v>133</v>
      </c>
      <c r="AT132" s="175" t="s">
        <v>129</v>
      </c>
      <c r="AU132" s="175" t="s">
        <v>134</v>
      </c>
      <c r="AY132" s="16" t="s">
        <v>127</v>
      </c>
      <c r="BE132" s="176">
        <f t="shared" si="4"/>
        <v>0</v>
      </c>
      <c r="BF132" s="176">
        <f t="shared" si="5"/>
        <v>0</v>
      </c>
      <c r="BG132" s="176">
        <f t="shared" si="6"/>
        <v>0</v>
      </c>
      <c r="BH132" s="176">
        <f t="shared" si="7"/>
        <v>0</v>
      </c>
      <c r="BI132" s="176">
        <f t="shared" si="8"/>
        <v>0</v>
      </c>
      <c r="BJ132" s="16" t="s">
        <v>134</v>
      </c>
      <c r="BK132" s="176">
        <f t="shared" si="9"/>
        <v>0</v>
      </c>
      <c r="BL132" s="16" t="s">
        <v>133</v>
      </c>
      <c r="BM132" s="175" t="s">
        <v>133</v>
      </c>
    </row>
    <row r="133" spans="1:65" s="2" customFormat="1" ht="16.5" customHeight="1">
      <c r="A133" s="31"/>
      <c r="B133" s="162"/>
      <c r="C133" s="163" t="s">
        <v>141</v>
      </c>
      <c r="D133" s="163" t="s">
        <v>129</v>
      </c>
      <c r="E133" s="164" t="s">
        <v>338</v>
      </c>
      <c r="F133" s="165" t="s">
        <v>339</v>
      </c>
      <c r="G133" s="166" t="s">
        <v>132</v>
      </c>
      <c r="H133" s="167">
        <v>46.8</v>
      </c>
      <c r="I133" s="168"/>
      <c r="J133" s="169">
        <f t="shared" si="0"/>
        <v>0</v>
      </c>
      <c r="K133" s="170"/>
      <c r="L133" s="32"/>
      <c r="M133" s="171" t="s">
        <v>1</v>
      </c>
      <c r="N133" s="172" t="s">
        <v>42</v>
      </c>
      <c r="O133" s="57"/>
      <c r="P133" s="173">
        <f t="shared" si="1"/>
        <v>0</v>
      </c>
      <c r="Q133" s="173">
        <v>0</v>
      </c>
      <c r="R133" s="173">
        <f t="shared" si="2"/>
        <v>0</v>
      </c>
      <c r="S133" s="173">
        <v>0</v>
      </c>
      <c r="T133" s="174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5" t="s">
        <v>133</v>
      </c>
      <c r="AT133" s="175" t="s">
        <v>129</v>
      </c>
      <c r="AU133" s="175" t="s">
        <v>134</v>
      </c>
      <c r="AY133" s="16" t="s">
        <v>127</v>
      </c>
      <c r="BE133" s="176">
        <f t="shared" si="4"/>
        <v>0</v>
      </c>
      <c r="BF133" s="176">
        <f t="shared" si="5"/>
        <v>0</v>
      </c>
      <c r="BG133" s="176">
        <f t="shared" si="6"/>
        <v>0</v>
      </c>
      <c r="BH133" s="176">
        <f t="shared" si="7"/>
        <v>0</v>
      </c>
      <c r="BI133" s="176">
        <f t="shared" si="8"/>
        <v>0</v>
      </c>
      <c r="BJ133" s="16" t="s">
        <v>134</v>
      </c>
      <c r="BK133" s="176">
        <f t="shared" si="9"/>
        <v>0</v>
      </c>
      <c r="BL133" s="16" t="s">
        <v>133</v>
      </c>
      <c r="BM133" s="175" t="s">
        <v>152</v>
      </c>
    </row>
    <row r="134" spans="1:65" s="2" customFormat="1" ht="21.75" customHeight="1">
      <c r="A134" s="31"/>
      <c r="B134" s="162"/>
      <c r="C134" s="163" t="s">
        <v>133</v>
      </c>
      <c r="D134" s="163" t="s">
        <v>129</v>
      </c>
      <c r="E134" s="164" t="s">
        <v>340</v>
      </c>
      <c r="F134" s="165" t="s">
        <v>341</v>
      </c>
      <c r="G134" s="166" t="s">
        <v>132</v>
      </c>
      <c r="H134" s="167">
        <v>46.8</v>
      </c>
      <c r="I134" s="168"/>
      <c r="J134" s="169">
        <f t="shared" si="0"/>
        <v>0</v>
      </c>
      <c r="K134" s="170"/>
      <c r="L134" s="32"/>
      <c r="M134" s="171" t="s">
        <v>1</v>
      </c>
      <c r="N134" s="172" t="s">
        <v>42</v>
      </c>
      <c r="O134" s="57"/>
      <c r="P134" s="173">
        <f t="shared" si="1"/>
        <v>0</v>
      </c>
      <c r="Q134" s="173">
        <v>0</v>
      </c>
      <c r="R134" s="173">
        <f t="shared" si="2"/>
        <v>0</v>
      </c>
      <c r="S134" s="173">
        <v>0</v>
      </c>
      <c r="T134" s="174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5" t="s">
        <v>133</v>
      </c>
      <c r="AT134" s="175" t="s">
        <v>129</v>
      </c>
      <c r="AU134" s="175" t="s">
        <v>134</v>
      </c>
      <c r="AY134" s="16" t="s">
        <v>127</v>
      </c>
      <c r="BE134" s="176">
        <f t="shared" si="4"/>
        <v>0</v>
      </c>
      <c r="BF134" s="176">
        <f t="shared" si="5"/>
        <v>0</v>
      </c>
      <c r="BG134" s="176">
        <f t="shared" si="6"/>
        <v>0</v>
      </c>
      <c r="BH134" s="176">
        <f t="shared" si="7"/>
        <v>0</v>
      </c>
      <c r="BI134" s="176">
        <f t="shared" si="8"/>
        <v>0</v>
      </c>
      <c r="BJ134" s="16" t="s">
        <v>134</v>
      </c>
      <c r="BK134" s="176">
        <f t="shared" si="9"/>
        <v>0</v>
      </c>
      <c r="BL134" s="16" t="s">
        <v>133</v>
      </c>
      <c r="BM134" s="175" t="s">
        <v>162</v>
      </c>
    </row>
    <row r="135" spans="1:65" s="2" customFormat="1" ht="21.75" customHeight="1">
      <c r="A135" s="31"/>
      <c r="B135" s="162"/>
      <c r="C135" s="163" t="s">
        <v>148</v>
      </c>
      <c r="D135" s="163" t="s">
        <v>129</v>
      </c>
      <c r="E135" s="164" t="s">
        <v>342</v>
      </c>
      <c r="F135" s="165" t="s">
        <v>343</v>
      </c>
      <c r="G135" s="166" t="s">
        <v>132</v>
      </c>
      <c r="H135" s="167">
        <v>46.8</v>
      </c>
      <c r="I135" s="168"/>
      <c r="J135" s="169">
        <f t="shared" si="0"/>
        <v>0</v>
      </c>
      <c r="K135" s="170"/>
      <c r="L135" s="32"/>
      <c r="M135" s="171" t="s">
        <v>1</v>
      </c>
      <c r="N135" s="172" t="s">
        <v>42</v>
      </c>
      <c r="O135" s="57"/>
      <c r="P135" s="173">
        <f t="shared" si="1"/>
        <v>0</v>
      </c>
      <c r="Q135" s="173">
        <v>0</v>
      </c>
      <c r="R135" s="173">
        <f t="shared" si="2"/>
        <v>0</v>
      </c>
      <c r="S135" s="173">
        <v>0</v>
      </c>
      <c r="T135" s="174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5" t="s">
        <v>133</v>
      </c>
      <c r="AT135" s="175" t="s">
        <v>129</v>
      </c>
      <c r="AU135" s="175" t="s">
        <v>134</v>
      </c>
      <c r="AY135" s="16" t="s">
        <v>127</v>
      </c>
      <c r="BE135" s="176">
        <f t="shared" si="4"/>
        <v>0</v>
      </c>
      <c r="BF135" s="176">
        <f t="shared" si="5"/>
        <v>0</v>
      </c>
      <c r="BG135" s="176">
        <f t="shared" si="6"/>
        <v>0</v>
      </c>
      <c r="BH135" s="176">
        <f t="shared" si="7"/>
        <v>0</v>
      </c>
      <c r="BI135" s="176">
        <f t="shared" si="8"/>
        <v>0</v>
      </c>
      <c r="BJ135" s="16" t="s">
        <v>134</v>
      </c>
      <c r="BK135" s="176">
        <f t="shared" si="9"/>
        <v>0</v>
      </c>
      <c r="BL135" s="16" t="s">
        <v>133</v>
      </c>
      <c r="BM135" s="175" t="s">
        <v>178</v>
      </c>
    </row>
    <row r="136" spans="1:65" s="2" customFormat="1" ht="16.5" customHeight="1">
      <c r="A136" s="31"/>
      <c r="B136" s="162"/>
      <c r="C136" s="163" t="s">
        <v>152</v>
      </c>
      <c r="D136" s="163" t="s">
        <v>129</v>
      </c>
      <c r="E136" s="164" t="s">
        <v>344</v>
      </c>
      <c r="F136" s="165" t="s">
        <v>345</v>
      </c>
      <c r="G136" s="166" t="s">
        <v>132</v>
      </c>
      <c r="H136" s="167">
        <v>46.8</v>
      </c>
      <c r="I136" s="168"/>
      <c r="J136" s="169">
        <f t="shared" si="0"/>
        <v>0</v>
      </c>
      <c r="K136" s="170"/>
      <c r="L136" s="32"/>
      <c r="M136" s="171" t="s">
        <v>1</v>
      </c>
      <c r="N136" s="172" t="s">
        <v>42</v>
      </c>
      <c r="O136" s="57"/>
      <c r="P136" s="173">
        <f t="shared" si="1"/>
        <v>0</v>
      </c>
      <c r="Q136" s="173">
        <v>0</v>
      </c>
      <c r="R136" s="173">
        <f t="shared" si="2"/>
        <v>0</v>
      </c>
      <c r="S136" s="173">
        <v>0</v>
      </c>
      <c r="T136" s="174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5" t="s">
        <v>133</v>
      </c>
      <c r="AT136" s="175" t="s">
        <v>129</v>
      </c>
      <c r="AU136" s="175" t="s">
        <v>134</v>
      </c>
      <c r="AY136" s="16" t="s">
        <v>127</v>
      </c>
      <c r="BE136" s="176">
        <f t="shared" si="4"/>
        <v>0</v>
      </c>
      <c r="BF136" s="176">
        <f t="shared" si="5"/>
        <v>0</v>
      </c>
      <c r="BG136" s="176">
        <f t="shared" si="6"/>
        <v>0</v>
      </c>
      <c r="BH136" s="176">
        <f t="shared" si="7"/>
        <v>0</v>
      </c>
      <c r="BI136" s="176">
        <f t="shared" si="8"/>
        <v>0</v>
      </c>
      <c r="BJ136" s="16" t="s">
        <v>134</v>
      </c>
      <c r="BK136" s="176">
        <f t="shared" si="9"/>
        <v>0</v>
      </c>
      <c r="BL136" s="16" t="s">
        <v>133</v>
      </c>
      <c r="BM136" s="175" t="s">
        <v>186</v>
      </c>
    </row>
    <row r="137" spans="1:65" s="2" customFormat="1" ht="16.5" customHeight="1">
      <c r="A137" s="31"/>
      <c r="B137" s="162"/>
      <c r="C137" s="163" t="s">
        <v>157</v>
      </c>
      <c r="D137" s="163" t="s">
        <v>129</v>
      </c>
      <c r="E137" s="164" t="s">
        <v>346</v>
      </c>
      <c r="F137" s="165" t="s">
        <v>347</v>
      </c>
      <c r="G137" s="166" t="s">
        <v>132</v>
      </c>
      <c r="H137" s="167">
        <v>46.8</v>
      </c>
      <c r="I137" s="168"/>
      <c r="J137" s="169">
        <f t="shared" si="0"/>
        <v>0</v>
      </c>
      <c r="K137" s="170"/>
      <c r="L137" s="32"/>
      <c r="M137" s="171" t="s">
        <v>1</v>
      </c>
      <c r="N137" s="172" t="s">
        <v>42</v>
      </c>
      <c r="O137" s="57"/>
      <c r="P137" s="173">
        <f t="shared" si="1"/>
        <v>0</v>
      </c>
      <c r="Q137" s="173">
        <v>0</v>
      </c>
      <c r="R137" s="173">
        <f t="shared" si="2"/>
        <v>0</v>
      </c>
      <c r="S137" s="173">
        <v>0</v>
      </c>
      <c r="T137" s="174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5" t="s">
        <v>133</v>
      </c>
      <c r="AT137" s="175" t="s">
        <v>129</v>
      </c>
      <c r="AU137" s="175" t="s">
        <v>134</v>
      </c>
      <c r="AY137" s="16" t="s">
        <v>127</v>
      </c>
      <c r="BE137" s="176">
        <f t="shared" si="4"/>
        <v>0</v>
      </c>
      <c r="BF137" s="176">
        <f t="shared" si="5"/>
        <v>0</v>
      </c>
      <c r="BG137" s="176">
        <f t="shared" si="6"/>
        <v>0</v>
      </c>
      <c r="BH137" s="176">
        <f t="shared" si="7"/>
        <v>0</v>
      </c>
      <c r="BI137" s="176">
        <f t="shared" si="8"/>
        <v>0</v>
      </c>
      <c r="BJ137" s="16" t="s">
        <v>134</v>
      </c>
      <c r="BK137" s="176">
        <f t="shared" si="9"/>
        <v>0</v>
      </c>
      <c r="BL137" s="16" t="s">
        <v>133</v>
      </c>
      <c r="BM137" s="175" t="s">
        <v>195</v>
      </c>
    </row>
    <row r="138" spans="1:65" s="2" customFormat="1" ht="16.5" customHeight="1">
      <c r="A138" s="31"/>
      <c r="B138" s="162"/>
      <c r="C138" s="163" t="s">
        <v>162</v>
      </c>
      <c r="D138" s="163" t="s">
        <v>129</v>
      </c>
      <c r="E138" s="164" t="s">
        <v>348</v>
      </c>
      <c r="F138" s="165" t="s">
        <v>349</v>
      </c>
      <c r="G138" s="166" t="s">
        <v>132</v>
      </c>
      <c r="H138" s="167">
        <v>46.8</v>
      </c>
      <c r="I138" s="168"/>
      <c r="J138" s="169">
        <f t="shared" si="0"/>
        <v>0</v>
      </c>
      <c r="K138" s="170"/>
      <c r="L138" s="32"/>
      <c r="M138" s="171" t="s">
        <v>1</v>
      </c>
      <c r="N138" s="172" t="s">
        <v>42</v>
      </c>
      <c r="O138" s="57"/>
      <c r="P138" s="173">
        <f t="shared" si="1"/>
        <v>0</v>
      </c>
      <c r="Q138" s="173">
        <v>0</v>
      </c>
      <c r="R138" s="173">
        <f t="shared" si="2"/>
        <v>0</v>
      </c>
      <c r="S138" s="173">
        <v>0</v>
      </c>
      <c r="T138" s="174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5" t="s">
        <v>133</v>
      </c>
      <c r="AT138" s="175" t="s">
        <v>129</v>
      </c>
      <c r="AU138" s="175" t="s">
        <v>134</v>
      </c>
      <c r="AY138" s="16" t="s">
        <v>127</v>
      </c>
      <c r="BE138" s="176">
        <f t="shared" si="4"/>
        <v>0</v>
      </c>
      <c r="BF138" s="176">
        <f t="shared" si="5"/>
        <v>0</v>
      </c>
      <c r="BG138" s="176">
        <f t="shared" si="6"/>
        <v>0</v>
      </c>
      <c r="BH138" s="176">
        <f t="shared" si="7"/>
        <v>0</v>
      </c>
      <c r="BI138" s="176">
        <f t="shared" si="8"/>
        <v>0</v>
      </c>
      <c r="BJ138" s="16" t="s">
        <v>134</v>
      </c>
      <c r="BK138" s="176">
        <f t="shared" si="9"/>
        <v>0</v>
      </c>
      <c r="BL138" s="16" t="s">
        <v>133</v>
      </c>
      <c r="BM138" s="175" t="s">
        <v>205</v>
      </c>
    </row>
    <row r="139" spans="1:65" s="2" customFormat="1" ht="16.5" customHeight="1">
      <c r="A139" s="31"/>
      <c r="B139" s="162"/>
      <c r="C139" s="163" t="s">
        <v>173</v>
      </c>
      <c r="D139" s="163" t="s">
        <v>129</v>
      </c>
      <c r="E139" s="164" t="s">
        <v>350</v>
      </c>
      <c r="F139" s="165" t="s">
        <v>351</v>
      </c>
      <c r="G139" s="166" t="s">
        <v>132</v>
      </c>
      <c r="H139" s="167">
        <v>32.5</v>
      </c>
      <c r="I139" s="168"/>
      <c r="J139" s="169">
        <f t="shared" si="0"/>
        <v>0</v>
      </c>
      <c r="K139" s="170"/>
      <c r="L139" s="32"/>
      <c r="M139" s="171" t="s">
        <v>1</v>
      </c>
      <c r="N139" s="172" t="s">
        <v>42</v>
      </c>
      <c r="O139" s="57"/>
      <c r="P139" s="173">
        <f t="shared" si="1"/>
        <v>0</v>
      </c>
      <c r="Q139" s="173">
        <v>0</v>
      </c>
      <c r="R139" s="173">
        <f t="shared" si="2"/>
        <v>0</v>
      </c>
      <c r="S139" s="173">
        <v>0</v>
      </c>
      <c r="T139" s="174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5" t="s">
        <v>133</v>
      </c>
      <c r="AT139" s="175" t="s">
        <v>129</v>
      </c>
      <c r="AU139" s="175" t="s">
        <v>134</v>
      </c>
      <c r="AY139" s="16" t="s">
        <v>127</v>
      </c>
      <c r="BE139" s="176">
        <f t="shared" si="4"/>
        <v>0</v>
      </c>
      <c r="BF139" s="176">
        <f t="shared" si="5"/>
        <v>0</v>
      </c>
      <c r="BG139" s="176">
        <f t="shared" si="6"/>
        <v>0</v>
      </c>
      <c r="BH139" s="176">
        <f t="shared" si="7"/>
        <v>0</v>
      </c>
      <c r="BI139" s="176">
        <f t="shared" si="8"/>
        <v>0</v>
      </c>
      <c r="BJ139" s="16" t="s">
        <v>134</v>
      </c>
      <c r="BK139" s="176">
        <f t="shared" si="9"/>
        <v>0</v>
      </c>
      <c r="BL139" s="16" t="s">
        <v>133</v>
      </c>
      <c r="BM139" s="175" t="s">
        <v>215</v>
      </c>
    </row>
    <row r="140" spans="1:65" s="12" customFormat="1" ht="22.8" customHeight="1">
      <c r="B140" s="150"/>
      <c r="D140" s="151" t="s">
        <v>75</v>
      </c>
      <c r="E140" s="160" t="s">
        <v>133</v>
      </c>
      <c r="F140" s="160" t="s">
        <v>352</v>
      </c>
      <c r="I140" s="153"/>
      <c r="J140" s="161">
        <f>BK140</f>
        <v>0</v>
      </c>
      <c r="L140" s="150"/>
      <c r="M140" s="154"/>
      <c r="N140" s="155"/>
      <c r="O140" s="155"/>
      <c r="P140" s="156">
        <f>P141</f>
        <v>0</v>
      </c>
      <c r="Q140" s="155"/>
      <c r="R140" s="156">
        <f>R141</f>
        <v>79.71911999999999</v>
      </c>
      <c r="S140" s="155"/>
      <c r="T140" s="157">
        <f>T141</f>
        <v>0</v>
      </c>
      <c r="AR140" s="151" t="s">
        <v>84</v>
      </c>
      <c r="AT140" s="158" t="s">
        <v>75</v>
      </c>
      <c r="AU140" s="158" t="s">
        <v>84</v>
      </c>
      <c r="AY140" s="151" t="s">
        <v>127</v>
      </c>
      <c r="BK140" s="159">
        <f>BK141</f>
        <v>0</v>
      </c>
    </row>
    <row r="141" spans="1:65" s="2" customFormat="1" ht="21.75" customHeight="1">
      <c r="A141" s="31"/>
      <c r="B141" s="162"/>
      <c r="C141" s="163" t="s">
        <v>178</v>
      </c>
      <c r="D141" s="163" t="s">
        <v>129</v>
      </c>
      <c r="E141" s="164" t="s">
        <v>353</v>
      </c>
      <c r="F141" s="165" t="s">
        <v>354</v>
      </c>
      <c r="G141" s="166" t="s">
        <v>132</v>
      </c>
      <c r="H141" s="167">
        <v>46.8</v>
      </c>
      <c r="I141" s="168"/>
      <c r="J141" s="169">
        <f>ROUND(I141*H141,2)</f>
        <v>0</v>
      </c>
      <c r="K141" s="170"/>
      <c r="L141" s="32"/>
      <c r="M141" s="171" t="s">
        <v>1</v>
      </c>
      <c r="N141" s="172" t="s">
        <v>42</v>
      </c>
      <c r="O141" s="57"/>
      <c r="P141" s="173">
        <f>O141*H141</f>
        <v>0</v>
      </c>
      <c r="Q141" s="173">
        <v>1.7034</v>
      </c>
      <c r="R141" s="173">
        <f>Q141*H141</f>
        <v>79.71911999999999</v>
      </c>
      <c r="S141" s="173">
        <v>0</v>
      </c>
      <c r="T141" s="174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5" t="s">
        <v>133</v>
      </c>
      <c r="AT141" s="175" t="s">
        <v>129</v>
      </c>
      <c r="AU141" s="175" t="s">
        <v>134</v>
      </c>
      <c r="AY141" s="16" t="s">
        <v>127</v>
      </c>
      <c r="BE141" s="176">
        <f>IF(N141="základná",J141,0)</f>
        <v>0</v>
      </c>
      <c r="BF141" s="176">
        <f>IF(N141="znížená",J141,0)</f>
        <v>0</v>
      </c>
      <c r="BG141" s="176">
        <f>IF(N141="zákl. prenesená",J141,0)</f>
        <v>0</v>
      </c>
      <c r="BH141" s="176">
        <f>IF(N141="zníž. prenesená",J141,0)</f>
        <v>0</v>
      </c>
      <c r="BI141" s="176">
        <f>IF(N141="nulová",J141,0)</f>
        <v>0</v>
      </c>
      <c r="BJ141" s="16" t="s">
        <v>134</v>
      </c>
      <c r="BK141" s="176">
        <f>ROUND(I141*H141,2)</f>
        <v>0</v>
      </c>
      <c r="BL141" s="16" t="s">
        <v>133</v>
      </c>
      <c r="BM141" s="175" t="s">
        <v>7</v>
      </c>
    </row>
    <row r="142" spans="1:65" s="12" customFormat="1" ht="22.8" customHeight="1">
      <c r="B142" s="150"/>
      <c r="D142" s="151" t="s">
        <v>75</v>
      </c>
      <c r="E142" s="160" t="s">
        <v>148</v>
      </c>
      <c r="F142" s="160" t="s">
        <v>355</v>
      </c>
      <c r="I142" s="153"/>
      <c r="J142" s="161">
        <f>BK142</f>
        <v>0</v>
      </c>
      <c r="L142" s="150"/>
      <c r="M142" s="154"/>
      <c r="N142" s="155"/>
      <c r="O142" s="155"/>
      <c r="P142" s="156">
        <f>SUM(P143:P145)</f>
        <v>0</v>
      </c>
      <c r="Q142" s="155"/>
      <c r="R142" s="156">
        <f>SUM(R143:R145)</f>
        <v>19.073339999999998</v>
      </c>
      <c r="S142" s="155"/>
      <c r="T142" s="157">
        <f>SUM(T143:T145)</f>
        <v>0</v>
      </c>
      <c r="AR142" s="151" t="s">
        <v>84</v>
      </c>
      <c r="AT142" s="158" t="s">
        <v>75</v>
      </c>
      <c r="AU142" s="158" t="s">
        <v>84</v>
      </c>
      <c r="AY142" s="151" t="s">
        <v>127</v>
      </c>
      <c r="BK142" s="159">
        <f>SUM(BK143:BK145)</f>
        <v>0</v>
      </c>
    </row>
    <row r="143" spans="1:65" s="2" customFormat="1" ht="21.75" customHeight="1">
      <c r="A143" s="31"/>
      <c r="B143" s="162"/>
      <c r="C143" s="163" t="s">
        <v>182</v>
      </c>
      <c r="D143" s="163" t="s">
        <v>129</v>
      </c>
      <c r="E143" s="164" t="s">
        <v>356</v>
      </c>
      <c r="F143" s="165" t="s">
        <v>357</v>
      </c>
      <c r="G143" s="166" t="s">
        <v>155</v>
      </c>
      <c r="H143" s="167">
        <v>26</v>
      </c>
      <c r="I143" s="168"/>
      <c r="J143" s="169">
        <f>ROUND(I143*H143,2)</f>
        <v>0</v>
      </c>
      <c r="K143" s="170"/>
      <c r="L143" s="32"/>
      <c r="M143" s="171" t="s">
        <v>1</v>
      </c>
      <c r="N143" s="172" t="s">
        <v>42</v>
      </c>
      <c r="O143" s="57"/>
      <c r="P143" s="173">
        <f>O143*H143</f>
        <v>0</v>
      </c>
      <c r="Q143" s="173">
        <v>0.1186</v>
      </c>
      <c r="R143" s="173">
        <f>Q143*H143</f>
        <v>3.0836000000000001</v>
      </c>
      <c r="S143" s="173">
        <v>0</v>
      </c>
      <c r="T143" s="174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5" t="s">
        <v>133</v>
      </c>
      <c r="AT143" s="175" t="s">
        <v>129</v>
      </c>
      <c r="AU143" s="175" t="s">
        <v>134</v>
      </c>
      <c r="AY143" s="16" t="s">
        <v>127</v>
      </c>
      <c r="BE143" s="176">
        <f>IF(N143="základná",J143,0)</f>
        <v>0</v>
      </c>
      <c r="BF143" s="176">
        <f>IF(N143="znížená",J143,0)</f>
        <v>0</v>
      </c>
      <c r="BG143" s="176">
        <f>IF(N143="zákl. prenesená",J143,0)</f>
        <v>0</v>
      </c>
      <c r="BH143" s="176">
        <f>IF(N143="zníž. prenesená",J143,0)</f>
        <v>0</v>
      </c>
      <c r="BI143" s="176">
        <f>IF(N143="nulová",J143,0)</f>
        <v>0</v>
      </c>
      <c r="BJ143" s="16" t="s">
        <v>134</v>
      </c>
      <c r="BK143" s="176">
        <f>ROUND(I143*H143,2)</f>
        <v>0</v>
      </c>
      <c r="BL143" s="16" t="s">
        <v>133</v>
      </c>
      <c r="BM143" s="175" t="s">
        <v>235</v>
      </c>
    </row>
    <row r="144" spans="1:65" s="2" customFormat="1" ht="21.75" customHeight="1">
      <c r="A144" s="31"/>
      <c r="B144" s="162"/>
      <c r="C144" s="163" t="s">
        <v>186</v>
      </c>
      <c r="D144" s="163" t="s">
        <v>129</v>
      </c>
      <c r="E144" s="164" t="s">
        <v>358</v>
      </c>
      <c r="F144" s="165" t="s">
        <v>359</v>
      </c>
      <c r="G144" s="166" t="s">
        <v>155</v>
      </c>
      <c r="H144" s="167">
        <v>26</v>
      </c>
      <c r="I144" s="168"/>
      <c r="J144" s="169">
        <f>ROUND(I144*H144,2)</f>
        <v>0</v>
      </c>
      <c r="K144" s="170"/>
      <c r="L144" s="32"/>
      <c r="M144" s="171" t="s">
        <v>1</v>
      </c>
      <c r="N144" s="172" t="s">
        <v>42</v>
      </c>
      <c r="O144" s="57"/>
      <c r="P144" s="173">
        <f>O144*H144</f>
        <v>0</v>
      </c>
      <c r="Q144" s="173">
        <v>0.44031999999999999</v>
      </c>
      <c r="R144" s="173">
        <f>Q144*H144</f>
        <v>11.448319999999999</v>
      </c>
      <c r="S144" s="173">
        <v>0</v>
      </c>
      <c r="T144" s="174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5" t="s">
        <v>133</v>
      </c>
      <c r="AT144" s="175" t="s">
        <v>129</v>
      </c>
      <c r="AU144" s="175" t="s">
        <v>134</v>
      </c>
      <c r="AY144" s="16" t="s">
        <v>127</v>
      </c>
      <c r="BE144" s="176">
        <f>IF(N144="základná",J144,0)</f>
        <v>0</v>
      </c>
      <c r="BF144" s="176">
        <f>IF(N144="znížená",J144,0)</f>
        <v>0</v>
      </c>
      <c r="BG144" s="176">
        <f>IF(N144="zákl. prenesená",J144,0)</f>
        <v>0</v>
      </c>
      <c r="BH144" s="176">
        <f>IF(N144="zníž. prenesená",J144,0)</f>
        <v>0</v>
      </c>
      <c r="BI144" s="176">
        <f>IF(N144="nulová",J144,0)</f>
        <v>0</v>
      </c>
      <c r="BJ144" s="16" t="s">
        <v>134</v>
      </c>
      <c r="BK144" s="176">
        <f>ROUND(I144*H144,2)</f>
        <v>0</v>
      </c>
      <c r="BL144" s="16" t="s">
        <v>133</v>
      </c>
      <c r="BM144" s="175" t="s">
        <v>243</v>
      </c>
    </row>
    <row r="145" spans="1:65" s="2" customFormat="1" ht="21.75" customHeight="1">
      <c r="A145" s="31"/>
      <c r="B145" s="162"/>
      <c r="C145" s="163" t="s">
        <v>191</v>
      </c>
      <c r="D145" s="163" t="s">
        <v>129</v>
      </c>
      <c r="E145" s="164" t="s">
        <v>360</v>
      </c>
      <c r="F145" s="165" t="s">
        <v>361</v>
      </c>
      <c r="G145" s="166" t="s">
        <v>155</v>
      </c>
      <c r="H145" s="167">
        <v>26</v>
      </c>
      <c r="I145" s="168"/>
      <c r="J145" s="169">
        <f>ROUND(I145*H145,2)</f>
        <v>0</v>
      </c>
      <c r="K145" s="170"/>
      <c r="L145" s="32"/>
      <c r="M145" s="171" t="s">
        <v>1</v>
      </c>
      <c r="N145" s="172" t="s">
        <v>42</v>
      </c>
      <c r="O145" s="57"/>
      <c r="P145" s="173">
        <f>O145*H145</f>
        <v>0</v>
      </c>
      <c r="Q145" s="173">
        <v>0.17466999999999999</v>
      </c>
      <c r="R145" s="173">
        <f>Q145*H145</f>
        <v>4.5414199999999996</v>
      </c>
      <c r="S145" s="173">
        <v>0</v>
      </c>
      <c r="T145" s="174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5" t="s">
        <v>133</v>
      </c>
      <c r="AT145" s="175" t="s">
        <v>129</v>
      </c>
      <c r="AU145" s="175" t="s">
        <v>134</v>
      </c>
      <c r="AY145" s="16" t="s">
        <v>127</v>
      </c>
      <c r="BE145" s="176">
        <f>IF(N145="základná",J145,0)</f>
        <v>0</v>
      </c>
      <c r="BF145" s="176">
        <f>IF(N145="znížená",J145,0)</f>
        <v>0</v>
      </c>
      <c r="BG145" s="176">
        <f>IF(N145="zákl. prenesená",J145,0)</f>
        <v>0</v>
      </c>
      <c r="BH145" s="176">
        <f>IF(N145="zníž. prenesená",J145,0)</f>
        <v>0</v>
      </c>
      <c r="BI145" s="176">
        <f>IF(N145="nulová",J145,0)</f>
        <v>0</v>
      </c>
      <c r="BJ145" s="16" t="s">
        <v>134</v>
      </c>
      <c r="BK145" s="176">
        <f>ROUND(I145*H145,2)</f>
        <v>0</v>
      </c>
      <c r="BL145" s="16" t="s">
        <v>133</v>
      </c>
      <c r="BM145" s="175" t="s">
        <v>255</v>
      </c>
    </row>
    <row r="146" spans="1:65" s="12" customFormat="1" ht="22.8" customHeight="1">
      <c r="B146" s="150"/>
      <c r="D146" s="151" t="s">
        <v>75</v>
      </c>
      <c r="E146" s="160" t="s">
        <v>162</v>
      </c>
      <c r="F146" s="160" t="s">
        <v>362</v>
      </c>
      <c r="I146" s="153"/>
      <c r="J146" s="161">
        <f>BK146</f>
        <v>0</v>
      </c>
      <c r="L146" s="150"/>
      <c r="M146" s="154"/>
      <c r="N146" s="155"/>
      <c r="O146" s="155"/>
      <c r="P146" s="156">
        <f>SUM(P147:P175)</f>
        <v>0</v>
      </c>
      <c r="Q146" s="155"/>
      <c r="R146" s="156">
        <f>SUM(R147:R175)</f>
        <v>12.589571500000003</v>
      </c>
      <c r="S146" s="155"/>
      <c r="T146" s="157">
        <f>SUM(T147:T175)</f>
        <v>0</v>
      </c>
      <c r="AR146" s="151" t="s">
        <v>84</v>
      </c>
      <c r="AT146" s="158" t="s">
        <v>75</v>
      </c>
      <c r="AU146" s="158" t="s">
        <v>84</v>
      </c>
      <c r="AY146" s="151" t="s">
        <v>127</v>
      </c>
      <c r="BK146" s="159">
        <f>SUM(BK147:BK175)</f>
        <v>0</v>
      </c>
    </row>
    <row r="147" spans="1:65" s="2" customFormat="1" ht="21.75" customHeight="1">
      <c r="A147" s="31"/>
      <c r="B147" s="162"/>
      <c r="C147" s="163" t="s">
        <v>195</v>
      </c>
      <c r="D147" s="163" t="s">
        <v>129</v>
      </c>
      <c r="E147" s="164" t="s">
        <v>363</v>
      </c>
      <c r="F147" s="165" t="s">
        <v>364</v>
      </c>
      <c r="G147" s="166" t="s">
        <v>365</v>
      </c>
      <c r="H147" s="167">
        <v>1</v>
      </c>
      <c r="I147" s="168"/>
      <c r="J147" s="169">
        <f t="shared" ref="J147:J175" si="10">ROUND(I147*H147,2)</f>
        <v>0</v>
      </c>
      <c r="K147" s="170"/>
      <c r="L147" s="32"/>
      <c r="M147" s="171" t="s">
        <v>1</v>
      </c>
      <c r="N147" s="172" t="s">
        <v>42</v>
      </c>
      <c r="O147" s="57"/>
      <c r="P147" s="173">
        <f t="shared" ref="P147:P175" si="11">O147*H147</f>
        <v>0</v>
      </c>
      <c r="Q147" s="173">
        <v>6.9750000000000006E-2</v>
      </c>
      <c r="R147" s="173">
        <f t="shared" ref="R147:R175" si="12">Q147*H147</f>
        <v>6.9750000000000006E-2</v>
      </c>
      <c r="S147" s="173">
        <v>0</v>
      </c>
      <c r="T147" s="174">
        <f t="shared" ref="T147:T175" si="13"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5" t="s">
        <v>133</v>
      </c>
      <c r="AT147" s="175" t="s">
        <v>129</v>
      </c>
      <c r="AU147" s="175" t="s">
        <v>134</v>
      </c>
      <c r="AY147" s="16" t="s">
        <v>127</v>
      </c>
      <c r="BE147" s="176">
        <f t="shared" ref="BE147:BE175" si="14">IF(N147="základná",J147,0)</f>
        <v>0</v>
      </c>
      <c r="BF147" s="176">
        <f t="shared" ref="BF147:BF175" si="15">IF(N147="znížená",J147,0)</f>
        <v>0</v>
      </c>
      <c r="BG147" s="176">
        <f t="shared" ref="BG147:BG175" si="16">IF(N147="zákl. prenesená",J147,0)</f>
        <v>0</v>
      </c>
      <c r="BH147" s="176">
        <f t="shared" ref="BH147:BH175" si="17">IF(N147="zníž. prenesená",J147,0)</f>
        <v>0</v>
      </c>
      <c r="BI147" s="176">
        <f t="shared" ref="BI147:BI175" si="18">IF(N147="nulová",J147,0)</f>
        <v>0</v>
      </c>
      <c r="BJ147" s="16" t="s">
        <v>134</v>
      </c>
      <c r="BK147" s="176">
        <f t="shared" ref="BK147:BK175" si="19">ROUND(I147*H147,2)</f>
        <v>0</v>
      </c>
      <c r="BL147" s="16" t="s">
        <v>133</v>
      </c>
      <c r="BM147" s="175" t="s">
        <v>264</v>
      </c>
    </row>
    <row r="148" spans="1:65" s="2" customFormat="1" ht="16.5" customHeight="1">
      <c r="A148" s="31"/>
      <c r="B148" s="162"/>
      <c r="C148" s="186" t="s">
        <v>200</v>
      </c>
      <c r="D148" s="186" t="s">
        <v>158</v>
      </c>
      <c r="E148" s="187" t="s">
        <v>366</v>
      </c>
      <c r="F148" s="188" t="s">
        <v>367</v>
      </c>
      <c r="G148" s="189" t="s">
        <v>365</v>
      </c>
      <c r="H148" s="190">
        <v>1</v>
      </c>
      <c r="I148" s="191"/>
      <c r="J148" s="192">
        <f t="shared" si="10"/>
        <v>0</v>
      </c>
      <c r="K148" s="193"/>
      <c r="L148" s="194"/>
      <c r="M148" s="195" t="s">
        <v>1</v>
      </c>
      <c r="N148" s="196" t="s">
        <v>42</v>
      </c>
      <c r="O148" s="57"/>
      <c r="P148" s="173">
        <f t="shared" si="11"/>
        <v>0</v>
      </c>
      <c r="Q148" s="173">
        <v>1.7999999999999999E-2</v>
      </c>
      <c r="R148" s="173">
        <f t="shared" si="12"/>
        <v>1.7999999999999999E-2</v>
      </c>
      <c r="S148" s="173">
        <v>0</v>
      </c>
      <c r="T148" s="174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5" t="s">
        <v>162</v>
      </c>
      <c r="AT148" s="175" t="s">
        <v>158</v>
      </c>
      <c r="AU148" s="175" t="s">
        <v>134</v>
      </c>
      <c r="AY148" s="16" t="s">
        <v>127</v>
      </c>
      <c r="BE148" s="176">
        <f t="shared" si="14"/>
        <v>0</v>
      </c>
      <c r="BF148" s="176">
        <f t="shared" si="15"/>
        <v>0</v>
      </c>
      <c r="BG148" s="176">
        <f t="shared" si="16"/>
        <v>0</v>
      </c>
      <c r="BH148" s="176">
        <f t="shared" si="17"/>
        <v>0</v>
      </c>
      <c r="BI148" s="176">
        <f t="shared" si="18"/>
        <v>0</v>
      </c>
      <c r="BJ148" s="16" t="s">
        <v>134</v>
      </c>
      <c r="BK148" s="176">
        <f t="shared" si="19"/>
        <v>0</v>
      </c>
      <c r="BL148" s="16" t="s">
        <v>133</v>
      </c>
      <c r="BM148" s="175" t="s">
        <v>273</v>
      </c>
    </row>
    <row r="149" spans="1:65" s="2" customFormat="1" ht="16.5" customHeight="1">
      <c r="A149" s="31"/>
      <c r="B149" s="162"/>
      <c r="C149" s="186" t="s">
        <v>205</v>
      </c>
      <c r="D149" s="186" t="s">
        <v>158</v>
      </c>
      <c r="E149" s="187" t="s">
        <v>368</v>
      </c>
      <c r="F149" s="188" t="s">
        <v>369</v>
      </c>
      <c r="G149" s="189" t="s">
        <v>365</v>
      </c>
      <c r="H149" s="190">
        <v>1</v>
      </c>
      <c r="I149" s="191"/>
      <c r="J149" s="192">
        <f t="shared" si="10"/>
        <v>0</v>
      </c>
      <c r="K149" s="193"/>
      <c r="L149" s="194"/>
      <c r="M149" s="195" t="s">
        <v>1</v>
      </c>
      <c r="N149" s="196" t="s">
        <v>42</v>
      </c>
      <c r="O149" s="57"/>
      <c r="P149" s="173">
        <f t="shared" si="11"/>
        <v>0</v>
      </c>
      <c r="Q149" s="173">
        <v>1.2999999999999999E-2</v>
      </c>
      <c r="R149" s="173">
        <f t="shared" si="12"/>
        <v>1.2999999999999999E-2</v>
      </c>
      <c r="S149" s="173">
        <v>0</v>
      </c>
      <c r="T149" s="174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5" t="s">
        <v>162</v>
      </c>
      <c r="AT149" s="175" t="s">
        <v>158</v>
      </c>
      <c r="AU149" s="175" t="s">
        <v>134</v>
      </c>
      <c r="AY149" s="16" t="s">
        <v>127</v>
      </c>
      <c r="BE149" s="176">
        <f t="shared" si="14"/>
        <v>0</v>
      </c>
      <c r="BF149" s="176">
        <f t="shared" si="15"/>
        <v>0</v>
      </c>
      <c r="BG149" s="176">
        <f t="shared" si="16"/>
        <v>0</v>
      </c>
      <c r="BH149" s="176">
        <f t="shared" si="17"/>
        <v>0</v>
      </c>
      <c r="BI149" s="176">
        <f t="shared" si="18"/>
        <v>0</v>
      </c>
      <c r="BJ149" s="16" t="s">
        <v>134</v>
      </c>
      <c r="BK149" s="176">
        <f t="shared" si="19"/>
        <v>0</v>
      </c>
      <c r="BL149" s="16" t="s">
        <v>133</v>
      </c>
      <c r="BM149" s="175" t="s">
        <v>283</v>
      </c>
    </row>
    <row r="150" spans="1:65" s="2" customFormat="1" ht="16.5" customHeight="1">
      <c r="A150" s="31"/>
      <c r="B150" s="162"/>
      <c r="C150" s="186" t="s">
        <v>210</v>
      </c>
      <c r="D150" s="186" t="s">
        <v>158</v>
      </c>
      <c r="E150" s="187" t="s">
        <v>370</v>
      </c>
      <c r="F150" s="188" t="s">
        <v>371</v>
      </c>
      <c r="G150" s="189" t="s">
        <v>365</v>
      </c>
      <c r="H150" s="190">
        <v>1</v>
      </c>
      <c r="I150" s="191"/>
      <c r="J150" s="192">
        <f t="shared" si="10"/>
        <v>0</v>
      </c>
      <c r="K150" s="193"/>
      <c r="L150" s="194"/>
      <c r="M150" s="195" t="s">
        <v>1</v>
      </c>
      <c r="N150" s="196" t="s">
        <v>42</v>
      </c>
      <c r="O150" s="57"/>
      <c r="P150" s="173">
        <f t="shared" si="11"/>
        <v>0</v>
      </c>
      <c r="Q150" s="173">
        <v>4.7999999999999996E-3</v>
      </c>
      <c r="R150" s="173">
        <f t="shared" si="12"/>
        <v>4.7999999999999996E-3</v>
      </c>
      <c r="S150" s="173">
        <v>0</v>
      </c>
      <c r="T150" s="174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5" t="s">
        <v>162</v>
      </c>
      <c r="AT150" s="175" t="s">
        <v>158</v>
      </c>
      <c r="AU150" s="175" t="s">
        <v>134</v>
      </c>
      <c r="AY150" s="16" t="s">
        <v>127</v>
      </c>
      <c r="BE150" s="176">
        <f t="shared" si="14"/>
        <v>0</v>
      </c>
      <c r="BF150" s="176">
        <f t="shared" si="15"/>
        <v>0</v>
      </c>
      <c r="BG150" s="176">
        <f t="shared" si="16"/>
        <v>0</v>
      </c>
      <c r="BH150" s="176">
        <f t="shared" si="17"/>
        <v>0</v>
      </c>
      <c r="BI150" s="176">
        <f t="shared" si="18"/>
        <v>0</v>
      </c>
      <c r="BJ150" s="16" t="s">
        <v>134</v>
      </c>
      <c r="BK150" s="176">
        <f t="shared" si="19"/>
        <v>0</v>
      </c>
      <c r="BL150" s="16" t="s">
        <v>133</v>
      </c>
      <c r="BM150" s="175" t="s">
        <v>295</v>
      </c>
    </row>
    <row r="151" spans="1:65" s="2" customFormat="1" ht="16.5" customHeight="1">
      <c r="A151" s="31"/>
      <c r="B151" s="162"/>
      <c r="C151" s="163" t="s">
        <v>215</v>
      </c>
      <c r="D151" s="163" t="s">
        <v>129</v>
      </c>
      <c r="E151" s="164" t="s">
        <v>372</v>
      </c>
      <c r="F151" s="165" t="s">
        <v>373</v>
      </c>
      <c r="G151" s="166" t="s">
        <v>226</v>
      </c>
      <c r="H151" s="167">
        <v>6</v>
      </c>
      <c r="I151" s="168"/>
      <c r="J151" s="169">
        <f t="shared" si="10"/>
        <v>0</v>
      </c>
      <c r="K151" s="170"/>
      <c r="L151" s="32"/>
      <c r="M151" s="171" t="s">
        <v>1</v>
      </c>
      <c r="N151" s="172" t="s">
        <v>42</v>
      </c>
      <c r="O151" s="57"/>
      <c r="P151" s="173">
        <f t="shared" si="11"/>
        <v>0</v>
      </c>
      <c r="Q151" s="173">
        <v>0</v>
      </c>
      <c r="R151" s="173">
        <f t="shared" si="12"/>
        <v>0</v>
      </c>
      <c r="S151" s="173">
        <v>0</v>
      </c>
      <c r="T151" s="174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5" t="s">
        <v>133</v>
      </c>
      <c r="AT151" s="175" t="s">
        <v>129</v>
      </c>
      <c r="AU151" s="175" t="s">
        <v>134</v>
      </c>
      <c r="AY151" s="16" t="s">
        <v>127</v>
      </c>
      <c r="BE151" s="176">
        <f t="shared" si="14"/>
        <v>0</v>
      </c>
      <c r="BF151" s="176">
        <f t="shared" si="15"/>
        <v>0</v>
      </c>
      <c r="BG151" s="176">
        <f t="shared" si="16"/>
        <v>0</v>
      </c>
      <c r="BH151" s="176">
        <f t="shared" si="17"/>
        <v>0</v>
      </c>
      <c r="BI151" s="176">
        <f t="shared" si="18"/>
        <v>0</v>
      </c>
      <c r="BJ151" s="16" t="s">
        <v>134</v>
      </c>
      <c r="BK151" s="176">
        <f t="shared" si="19"/>
        <v>0</v>
      </c>
      <c r="BL151" s="16" t="s">
        <v>133</v>
      </c>
      <c r="BM151" s="175" t="s">
        <v>305</v>
      </c>
    </row>
    <row r="152" spans="1:65" s="2" customFormat="1" ht="16.5" customHeight="1">
      <c r="A152" s="31"/>
      <c r="B152" s="162"/>
      <c r="C152" s="186" t="s">
        <v>220</v>
      </c>
      <c r="D152" s="186" t="s">
        <v>158</v>
      </c>
      <c r="E152" s="187" t="s">
        <v>374</v>
      </c>
      <c r="F152" s="188" t="s">
        <v>375</v>
      </c>
      <c r="G152" s="189" t="s">
        <v>365</v>
      </c>
      <c r="H152" s="190">
        <v>1</v>
      </c>
      <c r="I152" s="191"/>
      <c r="J152" s="192">
        <f t="shared" si="10"/>
        <v>0</v>
      </c>
      <c r="K152" s="193"/>
      <c r="L152" s="194"/>
      <c r="M152" s="195" t="s">
        <v>1</v>
      </c>
      <c r="N152" s="196" t="s">
        <v>42</v>
      </c>
      <c r="O152" s="57"/>
      <c r="P152" s="173">
        <f t="shared" si="11"/>
        <v>0</v>
      </c>
      <c r="Q152" s="173">
        <v>2.3999999999999998E-3</v>
      </c>
      <c r="R152" s="173">
        <f t="shared" si="12"/>
        <v>2.3999999999999998E-3</v>
      </c>
      <c r="S152" s="173">
        <v>0</v>
      </c>
      <c r="T152" s="174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5" t="s">
        <v>162</v>
      </c>
      <c r="AT152" s="175" t="s">
        <v>158</v>
      </c>
      <c r="AU152" s="175" t="s">
        <v>134</v>
      </c>
      <c r="AY152" s="16" t="s">
        <v>127</v>
      </c>
      <c r="BE152" s="176">
        <f t="shared" si="14"/>
        <v>0</v>
      </c>
      <c r="BF152" s="176">
        <f t="shared" si="15"/>
        <v>0</v>
      </c>
      <c r="BG152" s="176">
        <f t="shared" si="16"/>
        <v>0</v>
      </c>
      <c r="BH152" s="176">
        <f t="shared" si="17"/>
        <v>0</v>
      </c>
      <c r="BI152" s="176">
        <f t="shared" si="18"/>
        <v>0</v>
      </c>
      <c r="BJ152" s="16" t="s">
        <v>134</v>
      </c>
      <c r="BK152" s="176">
        <f t="shared" si="19"/>
        <v>0</v>
      </c>
      <c r="BL152" s="16" t="s">
        <v>133</v>
      </c>
      <c r="BM152" s="175" t="s">
        <v>376</v>
      </c>
    </row>
    <row r="153" spans="1:65" s="2" customFormat="1" ht="21.75" customHeight="1">
      <c r="A153" s="31"/>
      <c r="B153" s="162"/>
      <c r="C153" s="163" t="s">
        <v>7</v>
      </c>
      <c r="D153" s="163" t="s">
        <v>129</v>
      </c>
      <c r="E153" s="164" t="s">
        <v>377</v>
      </c>
      <c r="F153" s="165" t="s">
        <v>378</v>
      </c>
      <c r="G153" s="166" t="s">
        <v>226</v>
      </c>
      <c r="H153" s="167">
        <v>21</v>
      </c>
      <c r="I153" s="168"/>
      <c r="J153" s="169">
        <f t="shared" si="10"/>
        <v>0</v>
      </c>
      <c r="K153" s="170"/>
      <c r="L153" s="32"/>
      <c r="M153" s="171" t="s">
        <v>1</v>
      </c>
      <c r="N153" s="172" t="s">
        <v>42</v>
      </c>
      <c r="O153" s="57"/>
      <c r="P153" s="173">
        <f t="shared" si="11"/>
        <v>0</v>
      </c>
      <c r="Q153" s="173">
        <v>0</v>
      </c>
      <c r="R153" s="173">
        <f t="shared" si="12"/>
        <v>0</v>
      </c>
      <c r="S153" s="173">
        <v>0</v>
      </c>
      <c r="T153" s="174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5" t="s">
        <v>133</v>
      </c>
      <c r="AT153" s="175" t="s">
        <v>129</v>
      </c>
      <c r="AU153" s="175" t="s">
        <v>134</v>
      </c>
      <c r="AY153" s="16" t="s">
        <v>127</v>
      </c>
      <c r="BE153" s="176">
        <f t="shared" si="14"/>
        <v>0</v>
      </c>
      <c r="BF153" s="176">
        <f t="shared" si="15"/>
        <v>0</v>
      </c>
      <c r="BG153" s="176">
        <f t="shared" si="16"/>
        <v>0</v>
      </c>
      <c r="BH153" s="176">
        <f t="shared" si="17"/>
        <v>0</v>
      </c>
      <c r="BI153" s="176">
        <f t="shared" si="18"/>
        <v>0</v>
      </c>
      <c r="BJ153" s="16" t="s">
        <v>134</v>
      </c>
      <c r="BK153" s="176">
        <f t="shared" si="19"/>
        <v>0</v>
      </c>
      <c r="BL153" s="16" t="s">
        <v>133</v>
      </c>
      <c r="BM153" s="175" t="s">
        <v>379</v>
      </c>
    </row>
    <row r="154" spans="1:65" s="2" customFormat="1" ht="21.75" customHeight="1">
      <c r="A154" s="31"/>
      <c r="B154" s="162"/>
      <c r="C154" s="186" t="s">
        <v>230</v>
      </c>
      <c r="D154" s="186" t="s">
        <v>158</v>
      </c>
      <c r="E154" s="187" t="s">
        <v>380</v>
      </c>
      <c r="F154" s="188" t="s">
        <v>381</v>
      </c>
      <c r="G154" s="189" t="s">
        <v>365</v>
      </c>
      <c r="H154" s="190">
        <v>4.5</v>
      </c>
      <c r="I154" s="191"/>
      <c r="J154" s="192">
        <f t="shared" si="10"/>
        <v>0</v>
      </c>
      <c r="K154" s="193"/>
      <c r="L154" s="194"/>
      <c r="M154" s="195" t="s">
        <v>1</v>
      </c>
      <c r="N154" s="196" t="s">
        <v>42</v>
      </c>
      <c r="O154" s="57"/>
      <c r="P154" s="173">
        <f t="shared" si="11"/>
        <v>0</v>
      </c>
      <c r="Q154" s="173">
        <v>1.4500000000000001E-2</v>
      </c>
      <c r="R154" s="173">
        <f t="shared" si="12"/>
        <v>6.5250000000000002E-2</v>
      </c>
      <c r="S154" s="173">
        <v>0</v>
      </c>
      <c r="T154" s="174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5" t="s">
        <v>162</v>
      </c>
      <c r="AT154" s="175" t="s">
        <v>158</v>
      </c>
      <c r="AU154" s="175" t="s">
        <v>134</v>
      </c>
      <c r="AY154" s="16" t="s">
        <v>127</v>
      </c>
      <c r="BE154" s="176">
        <f t="shared" si="14"/>
        <v>0</v>
      </c>
      <c r="BF154" s="176">
        <f t="shared" si="15"/>
        <v>0</v>
      </c>
      <c r="BG154" s="176">
        <f t="shared" si="16"/>
        <v>0</v>
      </c>
      <c r="BH154" s="176">
        <f t="shared" si="17"/>
        <v>0</v>
      </c>
      <c r="BI154" s="176">
        <f t="shared" si="18"/>
        <v>0</v>
      </c>
      <c r="BJ154" s="16" t="s">
        <v>134</v>
      </c>
      <c r="BK154" s="176">
        <f t="shared" si="19"/>
        <v>0</v>
      </c>
      <c r="BL154" s="16" t="s">
        <v>133</v>
      </c>
      <c r="BM154" s="175" t="s">
        <v>382</v>
      </c>
    </row>
    <row r="155" spans="1:65" s="2" customFormat="1" ht="16.5" customHeight="1">
      <c r="A155" s="31"/>
      <c r="B155" s="162"/>
      <c r="C155" s="163" t="s">
        <v>235</v>
      </c>
      <c r="D155" s="163" t="s">
        <v>129</v>
      </c>
      <c r="E155" s="164" t="s">
        <v>383</v>
      </c>
      <c r="F155" s="165" t="s">
        <v>384</v>
      </c>
      <c r="G155" s="166" t="s">
        <v>365</v>
      </c>
      <c r="H155" s="167">
        <v>1</v>
      </c>
      <c r="I155" s="168"/>
      <c r="J155" s="169">
        <f t="shared" si="10"/>
        <v>0</v>
      </c>
      <c r="K155" s="170"/>
      <c r="L155" s="32"/>
      <c r="M155" s="171" t="s">
        <v>1</v>
      </c>
      <c r="N155" s="172" t="s">
        <v>42</v>
      </c>
      <c r="O155" s="57"/>
      <c r="P155" s="173">
        <f t="shared" si="11"/>
        <v>0</v>
      </c>
      <c r="Q155" s="173">
        <v>2.2899999999999999E-3</v>
      </c>
      <c r="R155" s="173">
        <f t="shared" si="12"/>
        <v>2.2899999999999999E-3</v>
      </c>
      <c r="S155" s="173">
        <v>0</v>
      </c>
      <c r="T155" s="174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5" t="s">
        <v>133</v>
      </c>
      <c r="AT155" s="175" t="s">
        <v>129</v>
      </c>
      <c r="AU155" s="175" t="s">
        <v>134</v>
      </c>
      <c r="AY155" s="16" t="s">
        <v>127</v>
      </c>
      <c r="BE155" s="176">
        <f t="shared" si="14"/>
        <v>0</v>
      </c>
      <c r="BF155" s="176">
        <f t="shared" si="15"/>
        <v>0</v>
      </c>
      <c r="BG155" s="176">
        <f t="shared" si="16"/>
        <v>0</v>
      </c>
      <c r="BH155" s="176">
        <f t="shared" si="17"/>
        <v>0</v>
      </c>
      <c r="BI155" s="176">
        <f t="shared" si="18"/>
        <v>0</v>
      </c>
      <c r="BJ155" s="16" t="s">
        <v>134</v>
      </c>
      <c r="BK155" s="176">
        <f t="shared" si="19"/>
        <v>0</v>
      </c>
      <c r="BL155" s="16" t="s">
        <v>133</v>
      </c>
      <c r="BM155" s="175" t="s">
        <v>385</v>
      </c>
    </row>
    <row r="156" spans="1:65" s="2" customFormat="1" ht="16.5" customHeight="1">
      <c r="A156" s="31"/>
      <c r="B156" s="162"/>
      <c r="C156" s="186" t="s">
        <v>239</v>
      </c>
      <c r="D156" s="186" t="s">
        <v>158</v>
      </c>
      <c r="E156" s="187" t="s">
        <v>386</v>
      </c>
      <c r="F156" s="188" t="s">
        <v>387</v>
      </c>
      <c r="G156" s="189" t="s">
        <v>365</v>
      </c>
      <c r="H156" s="190">
        <v>1</v>
      </c>
      <c r="I156" s="191"/>
      <c r="J156" s="192">
        <f t="shared" si="10"/>
        <v>0</v>
      </c>
      <c r="K156" s="193"/>
      <c r="L156" s="194"/>
      <c r="M156" s="195" t="s">
        <v>1</v>
      </c>
      <c r="N156" s="196" t="s">
        <v>42</v>
      </c>
      <c r="O156" s="57"/>
      <c r="P156" s="173">
        <f t="shared" si="11"/>
        <v>0</v>
      </c>
      <c r="Q156" s="173">
        <v>7.4999999999999997E-2</v>
      </c>
      <c r="R156" s="173">
        <f t="shared" si="12"/>
        <v>7.4999999999999997E-2</v>
      </c>
      <c r="S156" s="173">
        <v>0</v>
      </c>
      <c r="T156" s="174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5" t="s">
        <v>162</v>
      </c>
      <c r="AT156" s="175" t="s">
        <v>158</v>
      </c>
      <c r="AU156" s="175" t="s">
        <v>134</v>
      </c>
      <c r="AY156" s="16" t="s">
        <v>127</v>
      </c>
      <c r="BE156" s="176">
        <f t="shared" si="14"/>
        <v>0</v>
      </c>
      <c r="BF156" s="176">
        <f t="shared" si="15"/>
        <v>0</v>
      </c>
      <c r="BG156" s="176">
        <f t="shared" si="16"/>
        <v>0</v>
      </c>
      <c r="BH156" s="176">
        <f t="shared" si="17"/>
        <v>0</v>
      </c>
      <c r="BI156" s="176">
        <f t="shared" si="18"/>
        <v>0</v>
      </c>
      <c r="BJ156" s="16" t="s">
        <v>134</v>
      </c>
      <c r="BK156" s="176">
        <f t="shared" si="19"/>
        <v>0</v>
      </c>
      <c r="BL156" s="16" t="s">
        <v>133</v>
      </c>
      <c r="BM156" s="175" t="s">
        <v>388</v>
      </c>
    </row>
    <row r="157" spans="1:65" s="2" customFormat="1" ht="21.75" customHeight="1">
      <c r="A157" s="31"/>
      <c r="B157" s="162"/>
      <c r="C157" s="163" t="s">
        <v>243</v>
      </c>
      <c r="D157" s="163" t="s">
        <v>129</v>
      </c>
      <c r="E157" s="164" t="s">
        <v>389</v>
      </c>
      <c r="F157" s="165" t="s">
        <v>390</v>
      </c>
      <c r="G157" s="166" t="s">
        <v>365</v>
      </c>
      <c r="H157" s="167">
        <v>1</v>
      </c>
      <c r="I157" s="168"/>
      <c r="J157" s="169">
        <f t="shared" si="10"/>
        <v>0</v>
      </c>
      <c r="K157" s="170"/>
      <c r="L157" s="32"/>
      <c r="M157" s="171" t="s">
        <v>1</v>
      </c>
      <c r="N157" s="172" t="s">
        <v>42</v>
      </c>
      <c r="O157" s="57"/>
      <c r="P157" s="173">
        <f t="shared" si="11"/>
        <v>0</v>
      </c>
      <c r="Q157" s="173">
        <v>1.0000000000000001E-5</v>
      </c>
      <c r="R157" s="173">
        <f t="shared" si="12"/>
        <v>1.0000000000000001E-5</v>
      </c>
      <c r="S157" s="173">
        <v>0</v>
      </c>
      <c r="T157" s="174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5" t="s">
        <v>133</v>
      </c>
      <c r="AT157" s="175" t="s">
        <v>129</v>
      </c>
      <c r="AU157" s="175" t="s">
        <v>134</v>
      </c>
      <c r="AY157" s="16" t="s">
        <v>127</v>
      </c>
      <c r="BE157" s="176">
        <f t="shared" si="14"/>
        <v>0</v>
      </c>
      <c r="BF157" s="176">
        <f t="shared" si="15"/>
        <v>0</v>
      </c>
      <c r="BG157" s="176">
        <f t="shared" si="16"/>
        <v>0</v>
      </c>
      <c r="BH157" s="176">
        <f t="shared" si="17"/>
        <v>0</v>
      </c>
      <c r="BI157" s="176">
        <f t="shared" si="18"/>
        <v>0</v>
      </c>
      <c r="BJ157" s="16" t="s">
        <v>134</v>
      </c>
      <c r="BK157" s="176">
        <f t="shared" si="19"/>
        <v>0</v>
      </c>
      <c r="BL157" s="16" t="s">
        <v>133</v>
      </c>
      <c r="BM157" s="175" t="s">
        <v>391</v>
      </c>
    </row>
    <row r="158" spans="1:65" s="2" customFormat="1" ht="21.75" customHeight="1">
      <c r="A158" s="31"/>
      <c r="B158" s="162"/>
      <c r="C158" s="163" t="s">
        <v>249</v>
      </c>
      <c r="D158" s="163" t="s">
        <v>129</v>
      </c>
      <c r="E158" s="164" t="s">
        <v>392</v>
      </c>
      <c r="F158" s="165" t="s">
        <v>393</v>
      </c>
      <c r="G158" s="166" t="s">
        <v>226</v>
      </c>
      <c r="H158" s="167">
        <v>21</v>
      </c>
      <c r="I158" s="168"/>
      <c r="J158" s="169">
        <f t="shared" si="10"/>
        <v>0</v>
      </c>
      <c r="K158" s="170"/>
      <c r="L158" s="32"/>
      <c r="M158" s="171" t="s">
        <v>1</v>
      </c>
      <c r="N158" s="172" t="s">
        <v>42</v>
      </c>
      <c r="O158" s="57"/>
      <c r="P158" s="173">
        <f t="shared" si="11"/>
        <v>0</v>
      </c>
      <c r="Q158" s="173">
        <v>0</v>
      </c>
      <c r="R158" s="173">
        <f t="shared" si="12"/>
        <v>0</v>
      </c>
      <c r="S158" s="173">
        <v>0</v>
      </c>
      <c r="T158" s="174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5" t="s">
        <v>133</v>
      </c>
      <c r="AT158" s="175" t="s">
        <v>129</v>
      </c>
      <c r="AU158" s="175" t="s">
        <v>134</v>
      </c>
      <c r="AY158" s="16" t="s">
        <v>127</v>
      </c>
      <c r="BE158" s="176">
        <f t="shared" si="14"/>
        <v>0</v>
      </c>
      <c r="BF158" s="176">
        <f t="shared" si="15"/>
        <v>0</v>
      </c>
      <c r="BG158" s="176">
        <f t="shared" si="16"/>
        <v>0</v>
      </c>
      <c r="BH158" s="176">
        <f t="shared" si="17"/>
        <v>0</v>
      </c>
      <c r="BI158" s="176">
        <f t="shared" si="18"/>
        <v>0</v>
      </c>
      <c r="BJ158" s="16" t="s">
        <v>134</v>
      </c>
      <c r="BK158" s="176">
        <f t="shared" si="19"/>
        <v>0</v>
      </c>
      <c r="BL158" s="16" t="s">
        <v>133</v>
      </c>
      <c r="BM158" s="175" t="s">
        <v>394</v>
      </c>
    </row>
    <row r="159" spans="1:65" s="2" customFormat="1" ht="21.75" customHeight="1">
      <c r="A159" s="31"/>
      <c r="B159" s="162"/>
      <c r="C159" s="163" t="s">
        <v>255</v>
      </c>
      <c r="D159" s="163" t="s">
        <v>129</v>
      </c>
      <c r="E159" s="164" t="s">
        <v>395</v>
      </c>
      <c r="F159" s="165" t="s">
        <v>396</v>
      </c>
      <c r="G159" s="166" t="s">
        <v>226</v>
      </c>
      <c r="H159" s="167">
        <v>5</v>
      </c>
      <c r="I159" s="168"/>
      <c r="J159" s="169">
        <f t="shared" si="10"/>
        <v>0</v>
      </c>
      <c r="K159" s="170"/>
      <c r="L159" s="32"/>
      <c r="M159" s="171" t="s">
        <v>1</v>
      </c>
      <c r="N159" s="172" t="s">
        <v>42</v>
      </c>
      <c r="O159" s="57"/>
      <c r="P159" s="173">
        <f t="shared" si="11"/>
        <v>0</v>
      </c>
      <c r="Q159" s="173">
        <v>0</v>
      </c>
      <c r="R159" s="173">
        <f t="shared" si="12"/>
        <v>0</v>
      </c>
      <c r="S159" s="173">
        <v>0</v>
      </c>
      <c r="T159" s="174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5" t="s">
        <v>133</v>
      </c>
      <c r="AT159" s="175" t="s">
        <v>129</v>
      </c>
      <c r="AU159" s="175" t="s">
        <v>134</v>
      </c>
      <c r="AY159" s="16" t="s">
        <v>127</v>
      </c>
      <c r="BE159" s="176">
        <f t="shared" si="14"/>
        <v>0</v>
      </c>
      <c r="BF159" s="176">
        <f t="shared" si="15"/>
        <v>0</v>
      </c>
      <c r="BG159" s="176">
        <f t="shared" si="16"/>
        <v>0</v>
      </c>
      <c r="BH159" s="176">
        <f t="shared" si="17"/>
        <v>0</v>
      </c>
      <c r="BI159" s="176">
        <f t="shared" si="18"/>
        <v>0</v>
      </c>
      <c r="BJ159" s="16" t="s">
        <v>134</v>
      </c>
      <c r="BK159" s="176">
        <f t="shared" si="19"/>
        <v>0</v>
      </c>
      <c r="BL159" s="16" t="s">
        <v>133</v>
      </c>
      <c r="BM159" s="175" t="s">
        <v>397</v>
      </c>
    </row>
    <row r="160" spans="1:65" s="2" customFormat="1" ht="16.5" customHeight="1">
      <c r="A160" s="31"/>
      <c r="B160" s="162"/>
      <c r="C160" s="163" t="s">
        <v>260</v>
      </c>
      <c r="D160" s="163" t="s">
        <v>129</v>
      </c>
      <c r="E160" s="164" t="s">
        <v>398</v>
      </c>
      <c r="F160" s="165" t="s">
        <v>399</v>
      </c>
      <c r="G160" s="166" t="s">
        <v>226</v>
      </c>
      <c r="H160" s="167">
        <v>5</v>
      </c>
      <c r="I160" s="168"/>
      <c r="J160" s="169">
        <f t="shared" si="10"/>
        <v>0</v>
      </c>
      <c r="K160" s="170"/>
      <c r="L160" s="32"/>
      <c r="M160" s="171" t="s">
        <v>1</v>
      </c>
      <c r="N160" s="172" t="s">
        <v>42</v>
      </c>
      <c r="O160" s="57"/>
      <c r="P160" s="173">
        <f t="shared" si="11"/>
        <v>0</v>
      </c>
      <c r="Q160" s="173">
        <v>0</v>
      </c>
      <c r="R160" s="173">
        <f t="shared" si="12"/>
        <v>0</v>
      </c>
      <c r="S160" s="173">
        <v>0</v>
      </c>
      <c r="T160" s="174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5" t="s">
        <v>133</v>
      </c>
      <c r="AT160" s="175" t="s">
        <v>129</v>
      </c>
      <c r="AU160" s="175" t="s">
        <v>134</v>
      </c>
      <c r="AY160" s="16" t="s">
        <v>127</v>
      </c>
      <c r="BE160" s="176">
        <f t="shared" si="14"/>
        <v>0</v>
      </c>
      <c r="BF160" s="176">
        <f t="shared" si="15"/>
        <v>0</v>
      </c>
      <c r="BG160" s="176">
        <f t="shared" si="16"/>
        <v>0</v>
      </c>
      <c r="BH160" s="176">
        <f t="shared" si="17"/>
        <v>0</v>
      </c>
      <c r="BI160" s="176">
        <f t="shared" si="18"/>
        <v>0</v>
      </c>
      <c r="BJ160" s="16" t="s">
        <v>134</v>
      </c>
      <c r="BK160" s="176">
        <f t="shared" si="19"/>
        <v>0</v>
      </c>
      <c r="BL160" s="16" t="s">
        <v>133</v>
      </c>
      <c r="BM160" s="175" t="s">
        <v>400</v>
      </c>
    </row>
    <row r="161" spans="1:65" s="2" customFormat="1" ht="21.75" customHeight="1">
      <c r="A161" s="31"/>
      <c r="B161" s="162"/>
      <c r="C161" s="163" t="s">
        <v>264</v>
      </c>
      <c r="D161" s="163" t="s">
        <v>129</v>
      </c>
      <c r="E161" s="164" t="s">
        <v>401</v>
      </c>
      <c r="F161" s="165" t="s">
        <v>402</v>
      </c>
      <c r="G161" s="166" t="s">
        <v>365</v>
      </c>
      <c r="H161" s="167">
        <v>1</v>
      </c>
      <c r="I161" s="168"/>
      <c r="J161" s="169">
        <f t="shared" si="10"/>
        <v>0</v>
      </c>
      <c r="K161" s="170"/>
      <c r="L161" s="32"/>
      <c r="M161" s="171" t="s">
        <v>1</v>
      </c>
      <c r="N161" s="172" t="s">
        <v>42</v>
      </c>
      <c r="O161" s="57"/>
      <c r="P161" s="173">
        <f t="shared" si="11"/>
        <v>0</v>
      </c>
      <c r="Q161" s="173">
        <v>10.015180000000001</v>
      </c>
      <c r="R161" s="173">
        <f t="shared" si="12"/>
        <v>10.015180000000001</v>
      </c>
      <c r="S161" s="173">
        <v>0</v>
      </c>
      <c r="T161" s="174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5" t="s">
        <v>133</v>
      </c>
      <c r="AT161" s="175" t="s">
        <v>129</v>
      </c>
      <c r="AU161" s="175" t="s">
        <v>134</v>
      </c>
      <c r="AY161" s="16" t="s">
        <v>127</v>
      </c>
      <c r="BE161" s="176">
        <f t="shared" si="14"/>
        <v>0</v>
      </c>
      <c r="BF161" s="176">
        <f t="shared" si="15"/>
        <v>0</v>
      </c>
      <c r="BG161" s="176">
        <f t="shared" si="16"/>
        <v>0</v>
      </c>
      <c r="BH161" s="176">
        <f t="shared" si="17"/>
        <v>0</v>
      </c>
      <c r="BI161" s="176">
        <f t="shared" si="18"/>
        <v>0</v>
      </c>
      <c r="BJ161" s="16" t="s">
        <v>134</v>
      </c>
      <c r="BK161" s="176">
        <f t="shared" si="19"/>
        <v>0</v>
      </c>
      <c r="BL161" s="16" t="s">
        <v>133</v>
      </c>
      <c r="BM161" s="175" t="s">
        <v>403</v>
      </c>
    </row>
    <row r="162" spans="1:65" s="2" customFormat="1" ht="16.5" customHeight="1">
      <c r="A162" s="31"/>
      <c r="B162" s="162"/>
      <c r="C162" s="186" t="s">
        <v>268</v>
      </c>
      <c r="D162" s="186" t="s">
        <v>158</v>
      </c>
      <c r="E162" s="187" t="s">
        <v>404</v>
      </c>
      <c r="F162" s="188" t="s">
        <v>405</v>
      </c>
      <c r="G162" s="189" t="s">
        <v>365</v>
      </c>
      <c r="H162" s="190">
        <v>1</v>
      </c>
      <c r="I162" s="191"/>
      <c r="J162" s="192">
        <f t="shared" si="10"/>
        <v>0</v>
      </c>
      <c r="K162" s="193"/>
      <c r="L162" s="194"/>
      <c r="M162" s="195" t="s">
        <v>1</v>
      </c>
      <c r="N162" s="196" t="s">
        <v>42</v>
      </c>
      <c r="O162" s="57"/>
      <c r="P162" s="173">
        <f t="shared" si="11"/>
        <v>0</v>
      </c>
      <c r="Q162" s="173">
        <v>0.111</v>
      </c>
      <c r="R162" s="173">
        <f t="shared" si="12"/>
        <v>0.111</v>
      </c>
      <c r="S162" s="173">
        <v>0</v>
      </c>
      <c r="T162" s="174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5" t="s">
        <v>162</v>
      </c>
      <c r="AT162" s="175" t="s">
        <v>158</v>
      </c>
      <c r="AU162" s="175" t="s">
        <v>134</v>
      </c>
      <c r="AY162" s="16" t="s">
        <v>127</v>
      </c>
      <c r="BE162" s="176">
        <f t="shared" si="14"/>
        <v>0</v>
      </c>
      <c r="BF162" s="176">
        <f t="shared" si="15"/>
        <v>0</v>
      </c>
      <c r="BG162" s="176">
        <f t="shared" si="16"/>
        <v>0</v>
      </c>
      <c r="BH162" s="176">
        <f t="shared" si="17"/>
        <v>0</v>
      </c>
      <c r="BI162" s="176">
        <f t="shared" si="18"/>
        <v>0</v>
      </c>
      <c r="BJ162" s="16" t="s">
        <v>134</v>
      </c>
      <c r="BK162" s="176">
        <f t="shared" si="19"/>
        <v>0</v>
      </c>
      <c r="BL162" s="16" t="s">
        <v>133</v>
      </c>
      <c r="BM162" s="175" t="s">
        <v>406</v>
      </c>
    </row>
    <row r="163" spans="1:65" s="2" customFormat="1" ht="16.5" customHeight="1">
      <c r="A163" s="31"/>
      <c r="B163" s="162"/>
      <c r="C163" s="163" t="s">
        <v>273</v>
      </c>
      <c r="D163" s="163" t="s">
        <v>129</v>
      </c>
      <c r="E163" s="164" t="s">
        <v>407</v>
      </c>
      <c r="F163" s="165" t="s">
        <v>408</v>
      </c>
      <c r="G163" s="166" t="s">
        <v>365</v>
      </c>
      <c r="H163" s="167">
        <v>1</v>
      </c>
      <c r="I163" s="168"/>
      <c r="J163" s="169">
        <f t="shared" si="10"/>
        <v>0</v>
      </c>
      <c r="K163" s="170"/>
      <c r="L163" s="32"/>
      <c r="M163" s="171" t="s">
        <v>1</v>
      </c>
      <c r="N163" s="172" t="s">
        <v>42</v>
      </c>
      <c r="O163" s="57"/>
      <c r="P163" s="173">
        <f t="shared" si="11"/>
        <v>0</v>
      </c>
      <c r="Q163" s="173">
        <v>4.4000000000000003E-3</v>
      </c>
      <c r="R163" s="173">
        <f t="shared" si="12"/>
        <v>4.4000000000000003E-3</v>
      </c>
      <c r="S163" s="173">
        <v>0</v>
      </c>
      <c r="T163" s="174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5" t="s">
        <v>133</v>
      </c>
      <c r="AT163" s="175" t="s">
        <v>129</v>
      </c>
      <c r="AU163" s="175" t="s">
        <v>134</v>
      </c>
      <c r="AY163" s="16" t="s">
        <v>127</v>
      </c>
      <c r="BE163" s="176">
        <f t="shared" si="14"/>
        <v>0</v>
      </c>
      <c r="BF163" s="176">
        <f t="shared" si="15"/>
        <v>0</v>
      </c>
      <c r="BG163" s="176">
        <f t="shared" si="16"/>
        <v>0</v>
      </c>
      <c r="BH163" s="176">
        <f t="shared" si="17"/>
        <v>0</v>
      </c>
      <c r="BI163" s="176">
        <f t="shared" si="18"/>
        <v>0</v>
      </c>
      <c r="BJ163" s="16" t="s">
        <v>134</v>
      </c>
      <c r="BK163" s="176">
        <f t="shared" si="19"/>
        <v>0</v>
      </c>
      <c r="BL163" s="16" t="s">
        <v>133</v>
      </c>
      <c r="BM163" s="175" t="s">
        <v>409</v>
      </c>
    </row>
    <row r="164" spans="1:65" s="2" customFormat="1" ht="21.75" customHeight="1">
      <c r="A164" s="31"/>
      <c r="B164" s="162"/>
      <c r="C164" s="163" t="s">
        <v>277</v>
      </c>
      <c r="D164" s="163" t="s">
        <v>129</v>
      </c>
      <c r="E164" s="164" t="s">
        <v>410</v>
      </c>
      <c r="F164" s="165" t="s">
        <v>411</v>
      </c>
      <c r="G164" s="166" t="s">
        <v>365</v>
      </c>
      <c r="H164" s="167">
        <v>1</v>
      </c>
      <c r="I164" s="168"/>
      <c r="J164" s="169">
        <f t="shared" si="10"/>
        <v>0</v>
      </c>
      <c r="K164" s="170"/>
      <c r="L164" s="32"/>
      <c r="M164" s="171" t="s">
        <v>1</v>
      </c>
      <c r="N164" s="172" t="s">
        <v>42</v>
      </c>
      <c r="O164" s="57"/>
      <c r="P164" s="173">
        <f t="shared" si="11"/>
        <v>0</v>
      </c>
      <c r="Q164" s="173">
        <v>3.0000000000000001E-5</v>
      </c>
      <c r="R164" s="173">
        <f t="shared" si="12"/>
        <v>3.0000000000000001E-5</v>
      </c>
      <c r="S164" s="173">
        <v>0</v>
      </c>
      <c r="T164" s="174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5" t="s">
        <v>133</v>
      </c>
      <c r="AT164" s="175" t="s">
        <v>129</v>
      </c>
      <c r="AU164" s="175" t="s">
        <v>134</v>
      </c>
      <c r="AY164" s="16" t="s">
        <v>127</v>
      </c>
      <c r="BE164" s="176">
        <f t="shared" si="14"/>
        <v>0</v>
      </c>
      <c r="BF164" s="176">
        <f t="shared" si="15"/>
        <v>0</v>
      </c>
      <c r="BG164" s="176">
        <f t="shared" si="16"/>
        <v>0</v>
      </c>
      <c r="BH164" s="176">
        <f t="shared" si="17"/>
        <v>0</v>
      </c>
      <c r="BI164" s="176">
        <f t="shared" si="18"/>
        <v>0</v>
      </c>
      <c r="BJ164" s="16" t="s">
        <v>134</v>
      </c>
      <c r="BK164" s="176">
        <f t="shared" si="19"/>
        <v>0</v>
      </c>
      <c r="BL164" s="16" t="s">
        <v>133</v>
      </c>
      <c r="BM164" s="175" t="s">
        <v>412</v>
      </c>
    </row>
    <row r="165" spans="1:65" s="2" customFormat="1" ht="16.5" customHeight="1">
      <c r="A165" s="31"/>
      <c r="B165" s="162"/>
      <c r="C165" s="186" t="s">
        <v>283</v>
      </c>
      <c r="D165" s="186" t="s">
        <v>158</v>
      </c>
      <c r="E165" s="187" t="s">
        <v>413</v>
      </c>
      <c r="F165" s="188" t="s">
        <v>414</v>
      </c>
      <c r="G165" s="189" t="s">
        <v>365</v>
      </c>
      <c r="H165" s="190">
        <v>1</v>
      </c>
      <c r="I165" s="191"/>
      <c r="J165" s="192">
        <f t="shared" si="10"/>
        <v>0</v>
      </c>
      <c r="K165" s="193"/>
      <c r="L165" s="194"/>
      <c r="M165" s="195" t="s">
        <v>1</v>
      </c>
      <c r="N165" s="196" t="s">
        <v>42</v>
      </c>
      <c r="O165" s="57"/>
      <c r="P165" s="173">
        <f t="shared" si="11"/>
        <v>0</v>
      </c>
      <c r="Q165" s="173">
        <v>0</v>
      </c>
      <c r="R165" s="173">
        <f t="shared" si="12"/>
        <v>0</v>
      </c>
      <c r="S165" s="173">
        <v>0</v>
      </c>
      <c r="T165" s="174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5" t="s">
        <v>162</v>
      </c>
      <c r="AT165" s="175" t="s">
        <v>158</v>
      </c>
      <c r="AU165" s="175" t="s">
        <v>134</v>
      </c>
      <c r="AY165" s="16" t="s">
        <v>127</v>
      </c>
      <c r="BE165" s="176">
        <f t="shared" si="14"/>
        <v>0</v>
      </c>
      <c r="BF165" s="176">
        <f t="shared" si="15"/>
        <v>0</v>
      </c>
      <c r="BG165" s="176">
        <f t="shared" si="16"/>
        <v>0</v>
      </c>
      <c r="BH165" s="176">
        <f t="shared" si="17"/>
        <v>0</v>
      </c>
      <c r="BI165" s="176">
        <f t="shared" si="18"/>
        <v>0</v>
      </c>
      <c r="BJ165" s="16" t="s">
        <v>134</v>
      </c>
      <c r="BK165" s="176">
        <f t="shared" si="19"/>
        <v>0</v>
      </c>
      <c r="BL165" s="16" t="s">
        <v>133</v>
      </c>
      <c r="BM165" s="175" t="s">
        <v>415</v>
      </c>
    </row>
    <row r="166" spans="1:65" s="2" customFormat="1" ht="21.75" customHeight="1">
      <c r="A166" s="31"/>
      <c r="B166" s="162"/>
      <c r="C166" s="186" t="s">
        <v>289</v>
      </c>
      <c r="D166" s="186" t="s">
        <v>158</v>
      </c>
      <c r="E166" s="187" t="s">
        <v>416</v>
      </c>
      <c r="F166" s="188" t="s">
        <v>417</v>
      </c>
      <c r="G166" s="189" t="s">
        <v>365</v>
      </c>
      <c r="H166" s="190">
        <v>1</v>
      </c>
      <c r="I166" s="191"/>
      <c r="J166" s="192">
        <f t="shared" si="10"/>
        <v>0</v>
      </c>
      <c r="K166" s="193"/>
      <c r="L166" s="194"/>
      <c r="M166" s="195" t="s">
        <v>1</v>
      </c>
      <c r="N166" s="196" t="s">
        <v>42</v>
      </c>
      <c r="O166" s="57"/>
      <c r="P166" s="173">
        <f t="shared" si="11"/>
        <v>0</v>
      </c>
      <c r="Q166" s="173">
        <v>0</v>
      </c>
      <c r="R166" s="173">
        <f t="shared" si="12"/>
        <v>0</v>
      </c>
      <c r="S166" s="173">
        <v>0</v>
      </c>
      <c r="T166" s="174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5" t="s">
        <v>162</v>
      </c>
      <c r="AT166" s="175" t="s">
        <v>158</v>
      </c>
      <c r="AU166" s="175" t="s">
        <v>134</v>
      </c>
      <c r="AY166" s="16" t="s">
        <v>127</v>
      </c>
      <c r="BE166" s="176">
        <f t="shared" si="14"/>
        <v>0</v>
      </c>
      <c r="BF166" s="176">
        <f t="shared" si="15"/>
        <v>0</v>
      </c>
      <c r="BG166" s="176">
        <f t="shared" si="16"/>
        <v>0</v>
      </c>
      <c r="BH166" s="176">
        <f t="shared" si="17"/>
        <v>0</v>
      </c>
      <c r="BI166" s="176">
        <f t="shared" si="18"/>
        <v>0</v>
      </c>
      <c r="BJ166" s="16" t="s">
        <v>134</v>
      </c>
      <c r="BK166" s="176">
        <f t="shared" si="19"/>
        <v>0</v>
      </c>
      <c r="BL166" s="16" t="s">
        <v>133</v>
      </c>
      <c r="BM166" s="175" t="s">
        <v>418</v>
      </c>
    </row>
    <row r="167" spans="1:65" s="2" customFormat="1" ht="16.5" customHeight="1">
      <c r="A167" s="31"/>
      <c r="B167" s="162"/>
      <c r="C167" s="186" t="s">
        <v>295</v>
      </c>
      <c r="D167" s="186" t="s">
        <v>158</v>
      </c>
      <c r="E167" s="187" t="s">
        <v>419</v>
      </c>
      <c r="F167" s="188" t="s">
        <v>420</v>
      </c>
      <c r="G167" s="189" t="s">
        <v>365</v>
      </c>
      <c r="H167" s="190">
        <v>1</v>
      </c>
      <c r="I167" s="191"/>
      <c r="J167" s="192">
        <f t="shared" si="10"/>
        <v>0</v>
      </c>
      <c r="K167" s="193"/>
      <c r="L167" s="194"/>
      <c r="M167" s="195" t="s">
        <v>1</v>
      </c>
      <c r="N167" s="196" t="s">
        <v>42</v>
      </c>
      <c r="O167" s="57"/>
      <c r="P167" s="173">
        <f t="shared" si="11"/>
        <v>0</v>
      </c>
      <c r="Q167" s="173">
        <v>0</v>
      </c>
      <c r="R167" s="173">
        <f t="shared" si="12"/>
        <v>0</v>
      </c>
      <c r="S167" s="173">
        <v>0</v>
      </c>
      <c r="T167" s="174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5" t="s">
        <v>162</v>
      </c>
      <c r="AT167" s="175" t="s">
        <v>158</v>
      </c>
      <c r="AU167" s="175" t="s">
        <v>134</v>
      </c>
      <c r="AY167" s="16" t="s">
        <v>127</v>
      </c>
      <c r="BE167" s="176">
        <f t="shared" si="14"/>
        <v>0</v>
      </c>
      <c r="BF167" s="176">
        <f t="shared" si="15"/>
        <v>0</v>
      </c>
      <c r="BG167" s="176">
        <f t="shared" si="16"/>
        <v>0</v>
      </c>
      <c r="BH167" s="176">
        <f t="shared" si="17"/>
        <v>0</v>
      </c>
      <c r="BI167" s="176">
        <f t="shared" si="18"/>
        <v>0</v>
      </c>
      <c r="BJ167" s="16" t="s">
        <v>134</v>
      </c>
      <c r="BK167" s="176">
        <f t="shared" si="19"/>
        <v>0</v>
      </c>
      <c r="BL167" s="16" t="s">
        <v>133</v>
      </c>
      <c r="BM167" s="175" t="s">
        <v>421</v>
      </c>
    </row>
    <row r="168" spans="1:65" s="2" customFormat="1" ht="21.75" customHeight="1">
      <c r="A168" s="31"/>
      <c r="B168" s="162"/>
      <c r="C168" s="186" t="s">
        <v>301</v>
      </c>
      <c r="D168" s="186" t="s">
        <v>158</v>
      </c>
      <c r="E168" s="187" t="s">
        <v>422</v>
      </c>
      <c r="F168" s="188" t="s">
        <v>423</v>
      </c>
      <c r="G168" s="189" t="s">
        <v>365</v>
      </c>
      <c r="H168" s="190">
        <v>1</v>
      </c>
      <c r="I168" s="191"/>
      <c r="J168" s="192">
        <f t="shared" si="10"/>
        <v>0</v>
      </c>
      <c r="K168" s="193"/>
      <c r="L168" s="194"/>
      <c r="M168" s="195" t="s">
        <v>1</v>
      </c>
      <c r="N168" s="196" t="s">
        <v>42</v>
      </c>
      <c r="O168" s="57"/>
      <c r="P168" s="173">
        <f t="shared" si="11"/>
        <v>0</v>
      </c>
      <c r="Q168" s="173">
        <v>0</v>
      </c>
      <c r="R168" s="173">
        <f t="shared" si="12"/>
        <v>0</v>
      </c>
      <c r="S168" s="173">
        <v>0</v>
      </c>
      <c r="T168" s="174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5" t="s">
        <v>162</v>
      </c>
      <c r="AT168" s="175" t="s">
        <v>158</v>
      </c>
      <c r="AU168" s="175" t="s">
        <v>134</v>
      </c>
      <c r="AY168" s="16" t="s">
        <v>127</v>
      </c>
      <c r="BE168" s="176">
        <f t="shared" si="14"/>
        <v>0</v>
      </c>
      <c r="BF168" s="176">
        <f t="shared" si="15"/>
        <v>0</v>
      </c>
      <c r="BG168" s="176">
        <f t="shared" si="16"/>
        <v>0</v>
      </c>
      <c r="BH168" s="176">
        <f t="shared" si="17"/>
        <v>0</v>
      </c>
      <c r="BI168" s="176">
        <f t="shared" si="18"/>
        <v>0</v>
      </c>
      <c r="BJ168" s="16" t="s">
        <v>134</v>
      </c>
      <c r="BK168" s="176">
        <f t="shared" si="19"/>
        <v>0</v>
      </c>
      <c r="BL168" s="16" t="s">
        <v>133</v>
      </c>
      <c r="BM168" s="175" t="s">
        <v>424</v>
      </c>
    </row>
    <row r="169" spans="1:65" s="2" customFormat="1" ht="21.75" customHeight="1">
      <c r="A169" s="31"/>
      <c r="B169" s="162"/>
      <c r="C169" s="186" t="s">
        <v>305</v>
      </c>
      <c r="D169" s="186" t="s">
        <v>158</v>
      </c>
      <c r="E169" s="187" t="s">
        <v>425</v>
      </c>
      <c r="F169" s="188" t="s">
        <v>426</v>
      </c>
      <c r="G169" s="189" t="s">
        <v>365</v>
      </c>
      <c r="H169" s="190">
        <v>1</v>
      </c>
      <c r="I169" s="191"/>
      <c r="J169" s="192">
        <f t="shared" si="10"/>
        <v>0</v>
      </c>
      <c r="K169" s="193"/>
      <c r="L169" s="194"/>
      <c r="M169" s="195" t="s">
        <v>1</v>
      </c>
      <c r="N169" s="196" t="s">
        <v>42</v>
      </c>
      <c r="O169" s="57"/>
      <c r="P169" s="173">
        <f t="shared" si="11"/>
        <v>0</v>
      </c>
      <c r="Q169" s="173">
        <v>0</v>
      </c>
      <c r="R169" s="173">
        <f t="shared" si="12"/>
        <v>0</v>
      </c>
      <c r="S169" s="173">
        <v>0</v>
      </c>
      <c r="T169" s="174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5" t="s">
        <v>162</v>
      </c>
      <c r="AT169" s="175" t="s">
        <v>158</v>
      </c>
      <c r="AU169" s="175" t="s">
        <v>134</v>
      </c>
      <c r="AY169" s="16" t="s">
        <v>127</v>
      </c>
      <c r="BE169" s="176">
        <f t="shared" si="14"/>
        <v>0</v>
      </c>
      <c r="BF169" s="176">
        <f t="shared" si="15"/>
        <v>0</v>
      </c>
      <c r="BG169" s="176">
        <f t="shared" si="16"/>
        <v>0</v>
      </c>
      <c r="BH169" s="176">
        <f t="shared" si="17"/>
        <v>0</v>
      </c>
      <c r="BI169" s="176">
        <f t="shared" si="18"/>
        <v>0</v>
      </c>
      <c r="BJ169" s="16" t="s">
        <v>134</v>
      </c>
      <c r="BK169" s="176">
        <f t="shared" si="19"/>
        <v>0</v>
      </c>
      <c r="BL169" s="16" t="s">
        <v>133</v>
      </c>
      <c r="BM169" s="175" t="s">
        <v>427</v>
      </c>
    </row>
    <row r="170" spans="1:65" s="2" customFormat="1" ht="21.75" customHeight="1">
      <c r="A170" s="31"/>
      <c r="B170" s="162"/>
      <c r="C170" s="163" t="s">
        <v>309</v>
      </c>
      <c r="D170" s="163" t="s">
        <v>129</v>
      </c>
      <c r="E170" s="164" t="s">
        <v>428</v>
      </c>
      <c r="F170" s="165" t="s">
        <v>429</v>
      </c>
      <c r="G170" s="166" t="s">
        <v>365</v>
      </c>
      <c r="H170" s="167">
        <v>2</v>
      </c>
      <c r="I170" s="168"/>
      <c r="J170" s="169">
        <f t="shared" si="10"/>
        <v>0</v>
      </c>
      <c r="K170" s="170"/>
      <c r="L170" s="32"/>
      <c r="M170" s="171" t="s">
        <v>1</v>
      </c>
      <c r="N170" s="172" t="s">
        <v>42</v>
      </c>
      <c r="O170" s="57"/>
      <c r="P170" s="173">
        <f t="shared" si="11"/>
        <v>0</v>
      </c>
      <c r="Q170" s="173">
        <v>4.6800000000000001E-3</v>
      </c>
      <c r="R170" s="173">
        <f t="shared" si="12"/>
        <v>9.3600000000000003E-3</v>
      </c>
      <c r="S170" s="173">
        <v>0</v>
      </c>
      <c r="T170" s="174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5" t="s">
        <v>133</v>
      </c>
      <c r="AT170" s="175" t="s">
        <v>129</v>
      </c>
      <c r="AU170" s="175" t="s">
        <v>134</v>
      </c>
      <c r="AY170" s="16" t="s">
        <v>127</v>
      </c>
      <c r="BE170" s="176">
        <f t="shared" si="14"/>
        <v>0</v>
      </c>
      <c r="BF170" s="176">
        <f t="shared" si="15"/>
        <v>0</v>
      </c>
      <c r="BG170" s="176">
        <f t="shared" si="16"/>
        <v>0</v>
      </c>
      <c r="BH170" s="176">
        <f t="shared" si="17"/>
        <v>0</v>
      </c>
      <c r="BI170" s="176">
        <f t="shared" si="18"/>
        <v>0</v>
      </c>
      <c r="BJ170" s="16" t="s">
        <v>134</v>
      </c>
      <c r="BK170" s="176">
        <f t="shared" si="19"/>
        <v>0</v>
      </c>
      <c r="BL170" s="16" t="s">
        <v>133</v>
      </c>
      <c r="BM170" s="175" t="s">
        <v>430</v>
      </c>
    </row>
    <row r="171" spans="1:65" s="2" customFormat="1" ht="16.5" customHeight="1">
      <c r="A171" s="31"/>
      <c r="B171" s="162"/>
      <c r="C171" s="163" t="s">
        <v>376</v>
      </c>
      <c r="D171" s="163" t="s">
        <v>129</v>
      </c>
      <c r="E171" s="164" t="s">
        <v>431</v>
      </c>
      <c r="F171" s="165" t="s">
        <v>432</v>
      </c>
      <c r="G171" s="166" t="s">
        <v>365</v>
      </c>
      <c r="H171" s="167">
        <v>1</v>
      </c>
      <c r="I171" s="168"/>
      <c r="J171" s="169">
        <f t="shared" si="10"/>
        <v>0</v>
      </c>
      <c r="K171" s="170"/>
      <c r="L171" s="32"/>
      <c r="M171" s="171" t="s">
        <v>1</v>
      </c>
      <c r="N171" s="172" t="s">
        <v>42</v>
      </c>
      <c r="O171" s="57"/>
      <c r="P171" s="173">
        <f t="shared" si="11"/>
        <v>0</v>
      </c>
      <c r="Q171" s="173">
        <v>5.339E-2</v>
      </c>
      <c r="R171" s="173">
        <f t="shared" si="12"/>
        <v>5.339E-2</v>
      </c>
      <c r="S171" s="173">
        <v>0</v>
      </c>
      <c r="T171" s="174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5" t="s">
        <v>133</v>
      </c>
      <c r="AT171" s="175" t="s">
        <v>129</v>
      </c>
      <c r="AU171" s="175" t="s">
        <v>134</v>
      </c>
      <c r="AY171" s="16" t="s">
        <v>127</v>
      </c>
      <c r="BE171" s="176">
        <f t="shared" si="14"/>
        <v>0</v>
      </c>
      <c r="BF171" s="176">
        <f t="shared" si="15"/>
        <v>0</v>
      </c>
      <c r="BG171" s="176">
        <f t="shared" si="16"/>
        <v>0</v>
      </c>
      <c r="BH171" s="176">
        <f t="shared" si="17"/>
        <v>0</v>
      </c>
      <c r="BI171" s="176">
        <f t="shared" si="18"/>
        <v>0</v>
      </c>
      <c r="BJ171" s="16" t="s">
        <v>134</v>
      </c>
      <c r="BK171" s="176">
        <f t="shared" si="19"/>
        <v>0</v>
      </c>
      <c r="BL171" s="16" t="s">
        <v>133</v>
      </c>
      <c r="BM171" s="175" t="s">
        <v>433</v>
      </c>
    </row>
    <row r="172" spans="1:65" s="2" customFormat="1" ht="16.5" customHeight="1">
      <c r="A172" s="31"/>
      <c r="B172" s="162"/>
      <c r="C172" s="163" t="s">
        <v>434</v>
      </c>
      <c r="D172" s="163" t="s">
        <v>129</v>
      </c>
      <c r="E172" s="164" t="s">
        <v>435</v>
      </c>
      <c r="F172" s="165" t="s">
        <v>436</v>
      </c>
      <c r="G172" s="166" t="s">
        <v>132</v>
      </c>
      <c r="H172" s="167">
        <v>0.95</v>
      </c>
      <c r="I172" s="168"/>
      <c r="J172" s="169">
        <f t="shared" si="10"/>
        <v>0</v>
      </c>
      <c r="K172" s="170"/>
      <c r="L172" s="32"/>
      <c r="M172" s="171" t="s">
        <v>1</v>
      </c>
      <c r="N172" s="172" t="s">
        <v>42</v>
      </c>
      <c r="O172" s="57"/>
      <c r="P172" s="173">
        <f t="shared" si="11"/>
        <v>0</v>
      </c>
      <c r="Q172" s="173">
        <v>2.2581699999999998</v>
      </c>
      <c r="R172" s="173">
        <f t="shared" si="12"/>
        <v>2.1452614999999997</v>
      </c>
      <c r="S172" s="173">
        <v>0</v>
      </c>
      <c r="T172" s="174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5" t="s">
        <v>133</v>
      </c>
      <c r="AT172" s="175" t="s">
        <v>129</v>
      </c>
      <c r="AU172" s="175" t="s">
        <v>134</v>
      </c>
      <c r="AY172" s="16" t="s">
        <v>127</v>
      </c>
      <c r="BE172" s="176">
        <f t="shared" si="14"/>
        <v>0</v>
      </c>
      <c r="BF172" s="176">
        <f t="shared" si="15"/>
        <v>0</v>
      </c>
      <c r="BG172" s="176">
        <f t="shared" si="16"/>
        <v>0</v>
      </c>
      <c r="BH172" s="176">
        <f t="shared" si="17"/>
        <v>0</v>
      </c>
      <c r="BI172" s="176">
        <f t="shared" si="18"/>
        <v>0</v>
      </c>
      <c r="BJ172" s="16" t="s">
        <v>134</v>
      </c>
      <c r="BK172" s="176">
        <f t="shared" si="19"/>
        <v>0</v>
      </c>
      <c r="BL172" s="16" t="s">
        <v>133</v>
      </c>
      <c r="BM172" s="175" t="s">
        <v>437</v>
      </c>
    </row>
    <row r="173" spans="1:65" s="2" customFormat="1" ht="21.75" customHeight="1">
      <c r="A173" s="31"/>
      <c r="B173" s="162"/>
      <c r="C173" s="163" t="s">
        <v>379</v>
      </c>
      <c r="D173" s="163" t="s">
        <v>129</v>
      </c>
      <c r="E173" s="164" t="s">
        <v>438</v>
      </c>
      <c r="F173" s="165" t="s">
        <v>439</v>
      </c>
      <c r="G173" s="166" t="s">
        <v>226</v>
      </c>
      <c r="H173" s="167">
        <v>5</v>
      </c>
      <c r="I173" s="168"/>
      <c r="J173" s="169">
        <f t="shared" si="10"/>
        <v>0</v>
      </c>
      <c r="K173" s="170"/>
      <c r="L173" s="32"/>
      <c r="M173" s="171" t="s">
        <v>1</v>
      </c>
      <c r="N173" s="172" t="s">
        <v>42</v>
      </c>
      <c r="O173" s="57"/>
      <c r="P173" s="173">
        <f t="shared" si="11"/>
        <v>0</v>
      </c>
      <c r="Q173" s="173">
        <v>9.0000000000000006E-5</v>
      </c>
      <c r="R173" s="173">
        <f t="shared" si="12"/>
        <v>4.5000000000000004E-4</v>
      </c>
      <c r="S173" s="173">
        <v>0</v>
      </c>
      <c r="T173" s="174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5" t="s">
        <v>133</v>
      </c>
      <c r="AT173" s="175" t="s">
        <v>129</v>
      </c>
      <c r="AU173" s="175" t="s">
        <v>134</v>
      </c>
      <c r="AY173" s="16" t="s">
        <v>127</v>
      </c>
      <c r="BE173" s="176">
        <f t="shared" si="14"/>
        <v>0</v>
      </c>
      <c r="BF173" s="176">
        <f t="shared" si="15"/>
        <v>0</v>
      </c>
      <c r="BG173" s="176">
        <f t="shared" si="16"/>
        <v>0</v>
      </c>
      <c r="BH173" s="176">
        <f t="shared" si="17"/>
        <v>0</v>
      </c>
      <c r="BI173" s="176">
        <f t="shared" si="18"/>
        <v>0</v>
      </c>
      <c r="BJ173" s="16" t="s">
        <v>134</v>
      </c>
      <c r="BK173" s="176">
        <f t="shared" si="19"/>
        <v>0</v>
      </c>
      <c r="BL173" s="16" t="s">
        <v>133</v>
      </c>
      <c r="BM173" s="175" t="s">
        <v>440</v>
      </c>
    </row>
    <row r="174" spans="1:65" s="2" customFormat="1" ht="16.5" customHeight="1">
      <c r="A174" s="31"/>
      <c r="B174" s="162"/>
      <c r="C174" s="186" t="s">
        <v>441</v>
      </c>
      <c r="D174" s="186" t="s">
        <v>158</v>
      </c>
      <c r="E174" s="187" t="s">
        <v>442</v>
      </c>
      <c r="F174" s="188" t="s">
        <v>443</v>
      </c>
      <c r="G174" s="189" t="s">
        <v>226</v>
      </c>
      <c r="H174" s="190">
        <v>5</v>
      </c>
      <c r="I174" s="191"/>
      <c r="J174" s="192">
        <f t="shared" si="10"/>
        <v>0</v>
      </c>
      <c r="K174" s="193"/>
      <c r="L174" s="194"/>
      <c r="M174" s="195" t="s">
        <v>1</v>
      </c>
      <c r="N174" s="196" t="s">
        <v>42</v>
      </c>
      <c r="O174" s="57"/>
      <c r="P174" s="173">
        <f t="shared" si="11"/>
        <v>0</v>
      </c>
      <c r="Q174" s="173">
        <v>0</v>
      </c>
      <c r="R174" s="173">
        <f t="shared" si="12"/>
        <v>0</v>
      </c>
      <c r="S174" s="173">
        <v>0</v>
      </c>
      <c r="T174" s="174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5" t="s">
        <v>162</v>
      </c>
      <c r="AT174" s="175" t="s">
        <v>158</v>
      </c>
      <c r="AU174" s="175" t="s">
        <v>134</v>
      </c>
      <c r="AY174" s="16" t="s">
        <v>127</v>
      </c>
      <c r="BE174" s="176">
        <f t="shared" si="14"/>
        <v>0</v>
      </c>
      <c r="BF174" s="176">
        <f t="shared" si="15"/>
        <v>0</v>
      </c>
      <c r="BG174" s="176">
        <f t="shared" si="16"/>
        <v>0</v>
      </c>
      <c r="BH174" s="176">
        <f t="shared" si="17"/>
        <v>0</v>
      </c>
      <c r="BI174" s="176">
        <f t="shared" si="18"/>
        <v>0</v>
      </c>
      <c r="BJ174" s="16" t="s">
        <v>134</v>
      </c>
      <c r="BK174" s="176">
        <f t="shared" si="19"/>
        <v>0</v>
      </c>
      <c r="BL174" s="16" t="s">
        <v>133</v>
      </c>
      <c r="BM174" s="175" t="s">
        <v>444</v>
      </c>
    </row>
    <row r="175" spans="1:65" s="2" customFormat="1" ht="21.75" customHeight="1">
      <c r="A175" s="31"/>
      <c r="B175" s="162"/>
      <c r="C175" s="163" t="s">
        <v>382</v>
      </c>
      <c r="D175" s="163" t="s">
        <v>129</v>
      </c>
      <c r="E175" s="164" t="s">
        <v>445</v>
      </c>
      <c r="F175" s="165" t="s">
        <v>446</v>
      </c>
      <c r="G175" s="166" t="s">
        <v>226</v>
      </c>
      <c r="H175" s="167">
        <v>5</v>
      </c>
      <c r="I175" s="168"/>
      <c r="J175" s="169">
        <f t="shared" si="10"/>
        <v>0</v>
      </c>
      <c r="K175" s="170"/>
      <c r="L175" s="32"/>
      <c r="M175" s="171" t="s">
        <v>1</v>
      </c>
      <c r="N175" s="172" t="s">
        <v>42</v>
      </c>
      <c r="O175" s="57"/>
      <c r="P175" s="173">
        <f t="shared" si="11"/>
        <v>0</v>
      </c>
      <c r="Q175" s="173">
        <v>0</v>
      </c>
      <c r="R175" s="173">
        <f t="shared" si="12"/>
        <v>0</v>
      </c>
      <c r="S175" s="173">
        <v>0</v>
      </c>
      <c r="T175" s="174">
        <f t="shared" si="1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5" t="s">
        <v>133</v>
      </c>
      <c r="AT175" s="175" t="s">
        <v>129</v>
      </c>
      <c r="AU175" s="175" t="s">
        <v>134</v>
      </c>
      <c r="AY175" s="16" t="s">
        <v>127</v>
      </c>
      <c r="BE175" s="176">
        <f t="shared" si="14"/>
        <v>0</v>
      </c>
      <c r="BF175" s="176">
        <f t="shared" si="15"/>
        <v>0</v>
      </c>
      <c r="BG175" s="176">
        <f t="shared" si="16"/>
        <v>0</v>
      </c>
      <c r="BH175" s="176">
        <f t="shared" si="17"/>
        <v>0</v>
      </c>
      <c r="BI175" s="176">
        <f t="shared" si="18"/>
        <v>0</v>
      </c>
      <c r="BJ175" s="16" t="s">
        <v>134</v>
      </c>
      <c r="BK175" s="176">
        <f t="shared" si="19"/>
        <v>0</v>
      </c>
      <c r="BL175" s="16" t="s">
        <v>133</v>
      </c>
      <c r="BM175" s="175" t="s">
        <v>447</v>
      </c>
    </row>
    <row r="176" spans="1:65" s="12" customFormat="1" ht="22.8" customHeight="1">
      <c r="B176" s="150"/>
      <c r="D176" s="151" t="s">
        <v>75</v>
      </c>
      <c r="E176" s="160" t="s">
        <v>173</v>
      </c>
      <c r="F176" s="160" t="s">
        <v>448</v>
      </c>
      <c r="I176" s="153"/>
      <c r="J176" s="161">
        <f>BK176</f>
        <v>0</v>
      </c>
      <c r="L176" s="150"/>
      <c r="M176" s="154"/>
      <c r="N176" s="155"/>
      <c r="O176" s="155"/>
      <c r="P176" s="156">
        <f>SUM(P177:P184)</f>
        <v>0</v>
      </c>
      <c r="Q176" s="155"/>
      <c r="R176" s="156">
        <f>SUM(R177:R184)</f>
        <v>0</v>
      </c>
      <c r="S176" s="155"/>
      <c r="T176" s="157">
        <f>SUM(T177:T184)</f>
        <v>3.4320000000000004</v>
      </c>
      <c r="AR176" s="151" t="s">
        <v>84</v>
      </c>
      <c r="AT176" s="158" t="s">
        <v>75</v>
      </c>
      <c r="AU176" s="158" t="s">
        <v>84</v>
      </c>
      <c r="AY176" s="151" t="s">
        <v>127</v>
      </c>
      <c r="BK176" s="159">
        <f>SUM(BK177:BK184)</f>
        <v>0</v>
      </c>
    </row>
    <row r="177" spans="1:65" s="2" customFormat="1" ht="16.5" customHeight="1">
      <c r="A177" s="31"/>
      <c r="B177" s="162"/>
      <c r="C177" s="163" t="s">
        <v>449</v>
      </c>
      <c r="D177" s="163" t="s">
        <v>129</v>
      </c>
      <c r="E177" s="164" t="s">
        <v>450</v>
      </c>
      <c r="F177" s="165" t="s">
        <v>451</v>
      </c>
      <c r="G177" s="166" t="s">
        <v>155</v>
      </c>
      <c r="H177" s="167">
        <v>26</v>
      </c>
      <c r="I177" s="168"/>
      <c r="J177" s="169">
        <f t="shared" ref="J177:J184" si="20">ROUND(I177*H177,2)</f>
        <v>0</v>
      </c>
      <c r="K177" s="170"/>
      <c r="L177" s="32"/>
      <c r="M177" s="171" t="s">
        <v>1</v>
      </c>
      <c r="N177" s="172" t="s">
        <v>42</v>
      </c>
      <c r="O177" s="57"/>
      <c r="P177" s="173">
        <f t="shared" ref="P177:P184" si="21">O177*H177</f>
        <v>0</v>
      </c>
      <c r="Q177" s="173">
        <v>0</v>
      </c>
      <c r="R177" s="173">
        <f t="shared" ref="R177:R184" si="22">Q177*H177</f>
        <v>0</v>
      </c>
      <c r="S177" s="173">
        <v>0.13200000000000001</v>
      </c>
      <c r="T177" s="174">
        <f t="shared" ref="T177:T184" si="23">S177*H177</f>
        <v>3.4320000000000004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5" t="s">
        <v>133</v>
      </c>
      <c r="AT177" s="175" t="s">
        <v>129</v>
      </c>
      <c r="AU177" s="175" t="s">
        <v>134</v>
      </c>
      <c r="AY177" s="16" t="s">
        <v>127</v>
      </c>
      <c r="BE177" s="176">
        <f t="shared" ref="BE177:BE184" si="24">IF(N177="základná",J177,0)</f>
        <v>0</v>
      </c>
      <c r="BF177" s="176">
        <f t="shared" ref="BF177:BF184" si="25">IF(N177="znížená",J177,0)</f>
        <v>0</v>
      </c>
      <c r="BG177" s="176">
        <f t="shared" ref="BG177:BG184" si="26">IF(N177="zákl. prenesená",J177,0)</f>
        <v>0</v>
      </c>
      <c r="BH177" s="176">
        <f t="shared" ref="BH177:BH184" si="27">IF(N177="zníž. prenesená",J177,0)</f>
        <v>0</v>
      </c>
      <c r="BI177" s="176">
        <f t="shared" ref="BI177:BI184" si="28">IF(N177="nulová",J177,0)</f>
        <v>0</v>
      </c>
      <c r="BJ177" s="16" t="s">
        <v>134</v>
      </c>
      <c r="BK177" s="176">
        <f t="shared" ref="BK177:BK184" si="29">ROUND(I177*H177,2)</f>
        <v>0</v>
      </c>
      <c r="BL177" s="16" t="s">
        <v>133</v>
      </c>
      <c r="BM177" s="175" t="s">
        <v>452</v>
      </c>
    </row>
    <row r="178" spans="1:65" s="2" customFormat="1" ht="16.5" customHeight="1">
      <c r="A178" s="31"/>
      <c r="B178" s="162"/>
      <c r="C178" s="163" t="s">
        <v>385</v>
      </c>
      <c r="D178" s="163" t="s">
        <v>129</v>
      </c>
      <c r="E178" s="164" t="s">
        <v>453</v>
      </c>
      <c r="F178" s="165" t="s">
        <v>454</v>
      </c>
      <c r="G178" s="166" t="s">
        <v>246</v>
      </c>
      <c r="H178" s="167">
        <v>7.8</v>
      </c>
      <c r="I178" s="168"/>
      <c r="J178" s="169">
        <f t="shared" si="20"/>
        <v>0</v>
      </c>
      <c r="K178" s="170"/>
      <c r="L178" s="32"/>
      <c r="M178" s="171" t="s">
        <v>1</v>
      </c>
      <c r="N178" s="172" t="s">
        <v>42</v>
      </c>
      <c r="O178" s="57"/>
      <c r="P178" s="173">
        <f t="shared" si="21"/>
        <v>0</v>
      </c>
      <c r="Q178" s="173">
        <v>0</v>
      </c>
      <c r="R178" s="173">
        <f t="shared" si="22"/>
        <v>0</v>
      </c>
      <c r="S178" s="173">
        <v>0</v>
      </c>
      <c r="T178" s="174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5" t="s">
        <v>133</v>
      </c>
      <c r="AT178" s="175" t="s">
        <v>129</v>
      </c>
      <c r="AU178" s="175" t="s">
        <v>134</v>
      </c>
      <c r="AY178" s="16" t="s">
        <v>127</v>
      </c>
      <c r="BE178" s="176">
        <f t="shared" si="24"/>
        <v>0</v>
      </c>
      <c r="BF178" s="176">
        <f t="shared" si="25"/>
        <v>0</v>
      </c>
      <c r="BG178" s="176">
        <f t="shared" si="26"/>
        <v>0</v>
      </c>
      <c r="BH178" s="176">
        <f t="shared" si="27"/>
        <v>0</v>
      </c>
      <c r="BI178" s="176">
        <f t="shared" si="28"/>
        <v>0</v>
      </c>
      <c r="BJ178" s="16" t="s">
        <v>134</v>
      </c>
      <c r="BK178" s="176">
        <f t="shared" si="29"/>
        <v>0</v>
      </c>
      <c r="BL178" s="16" t="s">
        <v>133</v>
      </c>
      <c r="BM178" s="175" t="s">
        <v>455</v>
      </c>
    </row>
    <row r="179" spans="1:65" s="2" customFormat="1" ht="21.75" customHeight="1">
      <c r="A179" s="31"/>
      <c r="B179" s="162"/>
      <c r="C179" s="163" t="s">
        <v>456</v>
      </c>
      <c r="D179" s="163" t="s">
        <v>129</v>
      </c>
      <c r="E179" s="164" t="s">
        <v>457</v>
      </c>
      <c r="F179" s="165" t="s">
        <v>458</v>
      </c>
      <c r="G179" s="166" t="s">
        <v>246</v>
      </c>
      <c r="H179" s="167">
        <v>117</v>
      </c>
      <c r="I179" s="168"/>
      <c r="J179" s="169">
        <f t="shared" si="20"/>
        <v>0</v>
      </c>
      <c r="K179" s="170"/>
      <c r="L179" s="32"/>
      <c r="M179" s="171" t="s">
        <v>1</v>
      </c>
      <c r="N179" s="172" t="s">
        <v>42</v>
      </c>
      <c r="O179" s="57"/>
      <c r="P179" s="173">
        <f t="shared" si="21"/>
        <v>0</v>
      </c>
      <c r="Q179" s="173">
        <v>0</v>
      </c>
      <c r="R179" s="173">
        <f t="shared" si="22"/>
        <v>0</v>
      </c>
      <c r="S179" s="173">
        <v>0</v>
      </c>
      <c r="T179" s="174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5" t="s">
        <v>133</v>
      </c>
      <c r="AT179" s="175" t="s">
        <v>129</v>
      </c>
      <c r="AU179" s="175" t="s">
        <v>134</v>
      </c>
      <c r="AY179" s="16" t="s">
        <v>127</v>
      </c>
      <c r="BE179" s="176">
        <f t="shared" si="24"/>
        <v>0</v>
      </c>
      <c r="BF179" s="176">
        <f t="shared" si="25"/>
        <v>0</v>
      </c>
      <c r="BG179" s="176">
        <f t="shared" si="26"/>
        <v>0</v>
      </c>
      <c r="BH179" s="176">
        <f t="shared" si="27"/>
        <v>0</v>
      </c>
      <c r="BI179" s="176">
        <f t="shared" si="28"/>
        <v>0</v>
      </c>
      <c r="BJ179" s="16" t="s">
        <v>134</v>
      </c>
      <c r="BK179" s="176">
        <f t="shared" si="29"/>
        <v>0</v>
      </c>
      <c r="BL179" s="16" t="s">
        <v>133</v>
      </c>
      <c r="BM179" s="175" t="s">
        <v>459</v>
      </c>
    </row>
    <row r="180" spans="1:65" s="2" customFormat="1" ht="21.75" customHeight="1">
      <c r="A180" s="31"/>
      <c r="B180" s="162"/>
      <c r="C180" s="163" t="s">
        <v>388</v>
      </c>
      <c r="D180" s="163" t="s">
        <v>129</v>
      </c>
      <c r="E180" s="164" t="s">
        <v>460</v>
      </c>
      <c r="F180" s="165" t="s">
        <v>461</v>
      </c>
      <c r="G180" s="166" t="s">
        <v>246</v>
      </c>
      <c r="H180" s="167">
        <v>7.8</v>
      </c>
      <c r="I180" s="168"/>
      <c r="J180" s="169">
        <f t="shared" si="20"/>
        <v>0</v>
      </c>
      <c r="K180" s="170"/>
      <c r="L180" s="32"/>
      <c r="M180" s="171" t="s">
        <v>1</v>
      </c>
      <c r="N180" s="172" t="s">
        <v>42</v>
      </c>
      <c r="O180" s="57"/>
      <c r="P180" s="173">
        <f t="shared" si="21"/>
        <v>0</v>
      </c>
      <c r="Q180" s="173">
        <v>0</v>
      </c>
      <c r="R180" s="173">
        <f t="shared" si="22"/>
        <v>0</v>
      </c>
      <c r="S180" s="173">
        <v>0</v>
      </c>
      <c r="T180" s="174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5" t="s">
        <v>133</v>
      </c>
      <c r="AT180" s="175" t="s">
        <v>129</v>
      </c>
      <c r="AU180" s="175" t="s">
        <v>134</v>
      </c>
      <c r="AY180" s="16" t="s">
        <v>127</v>
      </c>
      <c r="BE180" s="176">
        <f t="shared" si="24"/>
        <v>0</v>
      </c>
      <c r="BF180" s="176">
        <f t="shared" si="25"/>
        <v>0</v>
      </c>
      <c r="BG180" s="176">
        <f t="shared" si="26"/>
        <v>0</v>
      </c>
      <c r="BH180" s="176">
        <f t="shared" si="27"/>
        <v>0</v>
      </c>
      <c r="BI180" s="176">
        <f t="shared" si="28"/>
        <v>0</v>
      </c>
      <c r="BJ180" s="16" t="s">
        <v>134</v>
      </c>
      <c r="BK180" s="176">
        <f t="shared" si="29"/>
        <v>0</v>
      </c>
      <c r="BL180" s="16" t="s">
        <v>133</v>
      </c>
      <c r="BM180" s="175" t="s">
        <v>462</v>
      </c>
    </row>
    <row r="181" spans="1:65" s="2" customFormat="1" ht="16.5" customHeight="1">
      <c r="A181" s="31"/>
      <c r="B181" s="162"/>
      <c r="C181" s="163" t="s">
        <v>463</v>
      </c>
      <c r="D181" s="163" t="s">
        <v>129</v>
      </c>
      <c r="E181" s="164" t="s">
        <v>464</v>
      </c>
      <c r="F181" s="165" t="s">
        <v>465</v>
      </c>
      <c r="G181" s="166" t="s">
        <v>246</v>
      </c>
      <c r="H181" s="167">
        <v>7.8</v>
      </c>
      <c r="I181" s="168"/>
      <c r="J181" s="169">
        <f t="shared" si="20"/>
        <v>0</v>
      </c>
      <c r="K181" s="170"/>
      <c r="L181" s="32"/>
      <c r="M181" s="171" t="s">
        <v>1</v>
      </c>
      <c r="N181" s="172" t="s">
        <v>42</v>
      </c>
      <c r="O181" s="57"/>
      <c r="P181" s="173">
        <f t="shared" si="21"/>
        <v>0</v>
      </c>
      <c r="Q181" s="173">
        <v>0</v>
      </c>
      <c r="R181" s="173">
        <f t="shared" si="22"/>
        <v>0</v>
      </c>
      <c r="S181" s="173">
        <v>0</v>
      </c>
      <c r="T181" s="174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5" t="s">
        <v>133</v>
      </c>
      <c r="AT181" s="175" t="s">
        <v>129</v>
      </c>
      <c r="AU181" s="175" t="s">
        <v>134</v>
      </c>
      <c r="AY181" s="16" t="s">
        <v>127</v>
      </c>
      <c r="BE181" s="176">
        <f t="shared" si="24"/>
        <v>0</v>
      </c>
      <c r="BF181" s="176">
        <f t="shared" si="25"/>
        <v>0</v>
      </c>
      <c r="BG181" s="176">
        <f t="shared" si="26"/>
        <v>0</v>
      </c>
      <c r="BH181" s="176">
        <f t="shared" si="27"/>
        <v>0</v>
      </c>
      <c r="BI181" s="176">
        <f t="shared" si="28"/>
        <v>0</v>
      </c>
      <c r="BJ181" s="16" t="s">
        <v>134</v>
      </c>
      <c r="BK181" s="176">
        <f t="shared" si="29"/>
        <v>0</v>
      </c>
      <c r="BL181" s="16" t="s">
        <v>133</v>
      </c>
      <c r="BM181" s="175" t="s">
        <v>466</v>
      </c>
    </row>
    <row r="182" spans="1:65" s="2" customFormat="1" ht="21.75" customHeight="1">
      <c r="A182" s="31"/>
      <c r="B182" s="162"/>
      <c r="C182" s="163" t="s">
        <v>391</v>
      </c>
      <c r="D182" s="163" t="s">
        <v>129</v>
      </c>
      <c r="E182" s="164" t="s">
        <v>467</v>
      </c>
      <c r="F182" s="165" t="s">
        <v>468</v>
      </c>
      <c r="G182" s="166" t="s">
        <v>246</v>
      </c>
      <c r="H182" s="167">
        <v>7.8</v>
      </c>
      <c r="I182" s="168"/>
      <c r="J182" s="169">
        <f t="shared" si="20"/>
        <v>0</v>
      </c>
      <c r="K182" s="170"/>
      <c r="L182" s="32"/>
      <c r="M182" s="171" t="s">
        <v>1</v>
      </c>
      <c r="N182" s="172" t="s">
        <v>42</v>
      </c>
      <c r="O182" s="57"/>
      <c r="P182" s="173">
        <f t="shared" si="21"/>
        <v>0</v>
      </c>
      <c r="Q182" s="173">
        <v>0</v>
      </c>
      <c r="R182" s="173">
        <f t="shared" si="22"/>
        <v>0</v>
      </c>
      <c r="S182" s="173">
        <v>0</v>
      </c>
      <c r="T182" s="174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5" t="s">
        <v>133</v>
      </c>
      <c r="AT182" s="175" t="s">
        <v>129</v>
      </c>
      <c r="AU182" s="175" t="s">
        <v>134</v>
      </c>
      <c r="AY182" s="16" t="s">
        <v>127</v>
      </c>
      <c r="BE182" s="176">
        <f t="shared" si="24"/>
        <v>0</v>
      </c>
      <c r="BF182" s="176">
        <f t="shared" si="25"/>
        <v>0</v>
      </c>
      <c r="BG182" s="176">
        <f t="shared" si="26"/>
        <v>0</v>
      </c>
      <c r="BH182" s="176">
        <f t="shared" si="27"/>
        <v>0</v>
      </c>
      <c r="BI182" s="176">
        <f t="shared" si="28"/>
        <v>0</v>
      </c>
      <c r="BJ182" s="16" t="s">
        <v>134</v>
      </c>
      <c r="BK182" s="176">
        <f t="shared" si="29"/>
        <v>0</v>
      </c>
      <c r="BL182" s="16" t="s">
        <v>133</v>
      </c>
      <c r="BM182" s="175" t="s">
        <v>469</v>
      </c>
    </row>
    <row r="183" spans="1:65" s="2" customFormat="1" ht="21.75" customHeight="1">
      <c r="A183" s="31"/>
      <c r="B183" s="162"/>
      <c r="C183" s="163" t="s">
        <v>470</v>
      </c>
      <c r="D183" s="163" t="s">
        <v>129</v>
      </c>
      <c r="E183" s="164" t="s">
        <v>471</v>
      </c>
      <c r="F183" s="165" t="s">
        <v>472</v>
      </c>
      <c r="G183" s="166" t="s">
        <v>246</v>
      </c>
      <c r="H183" s="167">
        <v>98.28</v>
      </c>
      <c r="I183" s="168"/>
      <c r="J183" s="169">
        <f t="shared" si="20"/>
        <v>0</v>
      </c>
      <c r="K183" s="170"/>
      <c r="L183" s="32"/>
      <c r="M183" s="171" t="s">
        <v>1</v>
      </c>
      <c r="N183" s="172" t="s">
        <v>42</v>
      </c>
      <c r="O183" s="57"/>
      <c r="P183" s="173">
        <f t="shared" si="21"/>
        <v>0</v>
      </c>
      <c r="Q183" s="173">
        <v>0</v>
      </c>
      <c r="R183" s="173">
        <f t="shared" si="22"/>
        <v>0</v>
      </c>
      <c r="S183" s="173">
        <v>0</v>
      </c>
      <c r="T183" s="174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5" t="s">
        <v>133</v>
      </c>
      <c r="AT183" s="175" t="s">
        <v>129</v>
      </c>
      <c r="AU183" s="175" t="s">
        <v>134</v>
      </c>
      <c r="AY183" s="16" t="s">
        <v>127</v>
      </c>
      <c r="BE183" s="176">
        <f t="shared" si="24"/>
        <v>0</v>
      </c>
      <c r="BF183" s="176">
        <f t="shared" si="25"/>
        <v>0</v>
      </c>
      <c r="BG183" s="176">
        <f t="shared" si="26"/>
        <v>0</v>
      </c>
      <c r="BH183" s="176">
        <f t="shared" si="27"/>
        <v>0</v>
      </c>
      <c r="BI183" s="176">
        <f t="shared" si="28"/>
        <v>0</v>
      </c>
      <c r="BJ183" s="16" t="s">
        <v>134</v>
      </c>
      <c r="BK183" s="176">
        <f t="shared" si="29"/>
        <v>0</v>
      </c>
      <c r="BL183" s="16" t="s">
        <v>133</v>
      </c>
      <c r="BM183" s="175" t="s">
        <v>473</v>
      </c>
    </row>
    <row r="184" spans="1:65" s="2" customFormat="1" ht="21.75" customHeight="1">
      <c r="A184" s="31"/>
      <c r="B184" s="162"/>
      <c r="C184" s="163" t="s">
        <v>394</v>
      </c>
      <c r="D184" s="163" t="s">
        <v>129</v>
      </c>
      <c r="E184" s="164" t="s">
        <v>474</v>
      </c>
      <c r="F184" s="165" t="s">
        <v>475</v>
      </c>
      <c r="G184" s="166" t="s">
        <v>246</v>
      </c>
      <c r="H184" s="167">
        <v>111.393</v>
      </c>
      <c r="I184" s="168"/>
      <c r="J184" s="169">
        <f t="shared" si="20"/>
        <v>0</v>
      </c>
      <c r="K184" s="170"/>
      <c r="L184" s="32"/>
      <c r="M184" s="171" t="s">
        <v>1</v>
      </c>
      <c r="N184" s="172" t="s">
        <v>42</v>
      </c>
      <c r="O184" s="57"/>
      <c r="P184" s="173">
        <f t="shared" si="21"/>
        <v>0</v>
      </c>
      <c r="Q184" s="173">
        <v>0</v>
      </c>
      <c r="R184" s="173">
        <f t="shared" si="22"/>
        <v>0</v>
      </c>
      <c r="S184" s="173">
        <v>0</v>
      </c>
      <c r="T184" s="174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5" t="s">
        <v>133</v>
      </c>
      <c r="AT184" s="175" t="s">
        <v>129</v>
      </c>
      <c r="AU184" s="175" t="s">
        <v>134</v>
      </c>
      <c r="AY184" s="16" t="s">
        <v>127</v>
      </c>
      <c r="BE184" s="176">
        <f t="shared" si="24"/>
        <v>0</v>
      </c>
      <c r="BF184" s="176">
        <f t="shared" si="25"/>
        <v>0</v>
      </c>
      <c r="BG184" s="176">
        <f t="shared" si="26"/>
        <v>0</v>
      </c>
      <c r="BH184" s="176">
        <f t="shared" si="27"/>
        <v>0</v>
      </c>
      <c r="BI184" s="176">
        <f t="shared" si="28"/>
        <v>0</v>
      </c>
      <c r="BJ184" s="16" t="s">
        <v>134</v>
      </c>
      <c r="BK184" s="176">
        <f t="shared" si="29"/>
        <v>0</v>
      </c>
      <c r="BL184" s="16" t="s">
        <v>133</v>
      </c>
      <c r="BM184" s="175" t="s">
        <v>476</v>
      </c>
    </row>
    <row r="185" spans="1:65" s="12" customFormat="1" ht="25.95" customHeight="1">
      <c r="B185" s="150"/>
      <c r="D185" s="151" t="s">
        <v>75</v>
      </c>
      <c r="E185" s="152" t="s">
        <v>477</v>
      </c>
      <c r="F185" s="152" t="s">
        <v>478</v>
      </c>
      <c r="I185" s="153"/>
      <c r="J185" s="137">
        <f>BK185</f>
        <v>0</v>
      </c>
      <c r="L185" s="150"/>
      <c r="M185" s="154"/>
      <c r="N185" s="155"/>
      <c r="O185" s="155"/>
      <c r="P185" s="156">
        <f>P186</f>
        <v>0</v>
      </c>
      <c r="Q185" s="155"/>
      <c r="R185" s="156">
        <f>R186</f>
        <v>8.8900000000000003E-3</v>
      </c>
      <c r="S185" s="155"/>
      <c r="T185" s="157">
        <f>T186</f>
        <v>0</v>
      </c>
      <c r="AR185" s="151" t="s">
        <v>84</v>
      </c>
      <c r="AT185" s="158" t="s">
        <v>75</v>
      </c>
      <c r="AU185" s="158" t="s">
        <v>76</v>
      </c>
      <c r="AY185" s="151" t="s">
        <v>127</v>
      </c>
      <c r="BK185" s="159">
        <f>BK186</f>
        <v>0</v>
      </c>
    </row>
    <row r="186" spans="1:65" s="12" customFormat="1" ht="22.8" customHeight="1">
      <c r="B186" s="150"/>
      <c r="D186" s="151" t="s">
        <v>75</v>
      </c>
      <c r="E186" s="160" t="s">
        <v>479</v>
      </c>
      <c r="F186" s="160" t="s">
        <v>480</v>
      </c>
      <c r="I186" s="153"/>
      <c r="J186" s="161">
        <f>BK186</f>
        <v>0</v>
      </c>
      <c r="L186" s="150"/>
      <c r="M186" s="154"/>
      <c r="N186" s="155"/>
      <c r="O186" s="155"/>
      <c r="P186" s="156">
        <f>SUM(P187:P195)</f>
        <v>0</v>
      </c>
      <c r="Q186" s="155"/>
      <c r="R186" s="156">
        <f>SUM(R187:R195)</f>
        <v>8.8900000000000003E-3</v>
      </c>
      <c r="S186" s="155"/>
      <c r="T186" s="157">
        <f>SUM(T187:T195)</f>
        <v>0</v>
      </c>
      <c r="AR186" s="151" t="s">
        <v>134</v>
      </c>
      <c r="AT186" s="158" t="s">
        <v>75</v>
      </c>
      <c r="AU186" s="158" t="s">
        <v>84</v>
      </c>
      <c r="AY186" s="151" t="s">
        <v>127</v>
      </c>
      <c r="BK186" s="159">
        <f>SUM(BK187:BK195)</f>
        <v>0</v>
      </c>
    </row>
    <row r="187" spans="1:65" s="2" customFormat="1" ht="16.5" customHeight="1">
      <c r="A187" s="31"/>
      <c r="B187" s="162"/>
      <c r="C187" s="163" t="s">
        <v>481</v>
      </c>
      <c r="D187" s="163" t="s">
        <v>129</v>
      </c>
      <c r="E187" s="164" t="s">
        <v>482</v>
      </c>
      <c r="F187" s="165" t="s">
        <v>483</v>
      </c>
      <c r="G187" s="166" t="s">
        <v>365</v>
      </c>
      <c r="H187" s="167">
        <v>2</v>
      </c>
      <c r="I187" s="168"/>
      <c r="J187" s="169">
        <f t="shared" ref="J187:J195" si="30">ROUND(I187*H187,2)</f>
        <v>0</v>
      </c>
      <c r="K187" s="170"/>
      <c r="L187" s="32"/>
      <c r="M187" s="171" t="s">
        <v>1</v>
      </c>
      <c r="N187" s="172" t="s">
        <v>42</v>
      </c>
      <c r="O187" s="57"/>
      <c r="P187" s="173">
        <f t="shared" ref="P187:P195" si="31">O187*H187</f>
        <v>0</v>
      </c>
      <c r="Q187" s="173">
        <v>7.2000000000000005E-4</v>
      </c>
      <c r="R187" s="173">
        <f t="shared" ref="R187:R195" si="32">Q187*H187</f>
        <v>1.4400000000000001E-3</v>
      </c>
      <c r="S187" s="173">
        <v>0</v>
      </c>
      <c r="T187" s="174">
        <f t="shared" ref="T187:T195" si="33">S187*H187</f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5" t="s">
        <v>205</v>
      </c>
      <c r="AT187" s="175" t="s">
        <v>129</v>
      </c>
      <c r="AU187" s="175" t="s">
        <v>134</v>
      </c>
      <c r="AY187" s="16" t="s">
        <v>127</v>
      </c>
      <c r="BE187" s="176">
        <f t="shared" ref="BE187:BE195" si="34">IF(N187="základná",J187,0)</f>
        <v>0</v>
      </c>
      <c r="BF187" s="176">
        <f t="shared" ref="BF187:BF195" si="35">IF(N187="znížená",J187,0)</f>
        <v>0</v>
      </c>
      <c r="BG187" s="176">
        <f t="shared" ref="BG187:BG195" si="36">IF(N187="zákl. prenesená",J187,0)</f>
        <v>0</v>
      </c>
      <c r="BH187" s="176">
        <f t="shared" ref="BH187:BH195" si="37">IF(N187="zníž. prenesená",J187,0)</f>
        <v>0</v>
      </c>
      <c r="BI187" s="176">
        <f t="shared" ref="BI187:BI195" si="38">IF(N187="nulová",J187,0)</f>
        <v>0</v>
      </c>
      <c r="BJ187" s="16" t="s">
        <v>134</v>
      </c>
      <c r="BK187" s="176">
        <f t="shared" ref="BK187:BK195" si="39">ROUND(I187*H187,2)</f>
        <v>0</v>
      </c>
      <c r="BL187" s="16" t="s">
        <v>205</v>
      </c>
      <c r="BM187" s="175" t="s">
        <v>484</v>
      </c>
    </row>
    <row r="188" spans="1:65" s="2" customFormat="1" ht="16.5" customHeight="1">
      <c r="A188" s="31"/>
      <c r="B188" s="162"/>
      <c r="C188" s="163" t="s">
        <v>397</v>
      </c>
      <c r="D188" s="163" t="s">
        <v>129</v>
      </c>
      <c r="E188" s="164" t="s">
        <v>485</v>
      </c>
      <c r="F188" s="165" t="s">
        <v>486</v>
      </c>
      <c r="G188" s="166" t="s">
        <v>365</v>
      </c>
      <c r="H188" s="167">
        <v>1</v>
      </c>
      <c r="I188" s="168"/>
      <c r="J188" s="169">
        <f t="shared" si="30"/>
        <v>0</v>
      </c>
      <c r="K188" s="170"/>
      <c r="L188" s="32"/>
      <c r="M188" s="171" t="s">
        <v>1</v>
      </c>
      <c r="N188" s="172" t="s">
        <v>42</v>
      </c>
      <c r="O188" s="57"/>
      <c r="P188" s="173">
        <f t="shared" si="31"/>
        <v>0</v>
      </c>
      <c r="Q188" s="173">
        <v>5.5999999999999995E-4</v>
      </c>
      <c r="R188" s="173">
        <f t="shared" si="32"/>
        <v>5.5999999999999995E-4</v>
      </c>
      <c r="S188" s="173">
        <v>0</v>
      </c>
      <c r="T188" s="174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5" t="s">
        <v>205</v>
      </c>
      <c r="AT188" s="175" t="s">
        <v>129</v>
      </c>
      <c r="AU188" s="175" t="s">
        <v>134</v>
      </c>
      <c r="AY188" s="16" t="s">
        <v>127</v>
      </c>
      <c r="BE188" s="176">
        <f t="shared" si="34"/>
        <v>0</v>
      </c>
      <c r="BF188" s="176">
        <f t="shared" si="35"/>
        <v>0</v>
      </c>
      <c r="BG188" s="176">
        <f t="shared" si="36"/>
        <v>0</v>
      </c>
      <c r="BH188" s="176">
        <f t="shared" si="37"/>
        <v>0</v>
      </c>
      <c r="BI188" s="176">
        <f t="shared" si="38"/>
        <v>0</v>
      </c>
      <c r="BJ188" s="16" t="s">
        <v>134</v>
      </c>
      <c r="BK188" s="176">
        <f t="shared" si="39"/>
        <v>0</v>
      </c>
      <c r="BL188" s="16" t="s">
        <v>205</v>
      </c>
      <c r="BM188" s="175" t="s">
        <v>487</v>
      </c>
    </row>
    <row r="189" spans="1:65" s="2" customFormat="1" ht="16.5" customHeight="1">
      <c r="A189" s="31"/>
      <c r="B189" s="162"/>
      <c r="C189" s="163" t="s">
        <v>488</v>
      </c>
      <c r="D189" s="163" t="s">
        <v>129</v>
      </c>
      <c r="E189" s="164" t="s">
        <v>489</v>
      </c>
      <c r="F189" s="165" t="s">
        <v>490</v>
      </c>
      <c r="G189" s="166" t="s">
        <v>365</v>
      </c>
      <c r="H189" s="167">
        <v>1</v>
      </c>
      <c r="I189" s="168"/>
      <c r="J189" s="169">
        <f t="shared" si="30"/>
        <v>0</v>
      </c>
      <c r="K189" s="170"/>
      <c r="L189" s="32"/>
      <c r="M189" s="171" t="s">
        <v>1</v>
      </c>
      <c r="N189" s="172" t="s">
        <v>42</v>
      </c>
      <c r="O189" s="57"/>
      <c r="P189" s="173">
        <f t="shared" si="31"/>
        <v>0</v>
      </c>
      <c r="Q189" s="173">
        <v>0</v>
      </c>
      <c r="R189" s="173">
        <f t="shared" si="32"/>
        <v>0</v>
      </c>
      <c r="S189" s="173">
        <v>0</v>
      </c>
      <c r="T189" s="174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5" t="s">
        <v>205</v>
      </c>
      <c r="AT189" s="175" t="s">
        <v>129</v>
      </c>
      <c r="AU189" s="175" t="s">
        <v>134</v>
      </c>
      <c r="AY189" s="16" t="s">
        <v>127</v>
      </c>
      <c r="BE189" s="176">
        <f t="shared" si="34"/>
        <v>0</v>
      </c>
      <c r="BF189" s="176">
        <f t="shared" si="35"/>
        <v>0</v>
      </c>
      <c r="BG189" s="176">
        <f t="shared" si="36"/>
        <v>0</v>
      </c>
      <c r="BH189" s="176">
        <f t="shared" si="37"/>
        <v>0</v>
      </c>
      <c r="BI189" s="176">
        <f t="shared" si="38"/>
        <v>0</v>
      </c>
      <c r="BJ189" s="16" t="s">
        <v>134</v>
      </c>
      <c r="BK189" s="176">
        <f t="shared" si="39"/>
        <v>0</v>
      </c>
      <c r="BL189" s="16" t="s">
        <v>205</v>
      </c>
      <c r="BM189" s="175" t="s">
        <v>491</v>
      </c>
    </row>
    <row r="190" spans="1:65" s="2" customFormat="1" ht="21.75" customHeight="1">
      <c r="A190" s="31"/>
      <c r="B190" s="162"/>
      <c r="C190" s="186" t="s">
        <v>400</v>
      </c>
      <c r="D190" s="186" t="s">
        <v>158</v>
      </c>
      <c r="E190" s="187" t="s">
        <v>492</v>
      </c>
      <c r="F190" s="188" t="s">
        <v>493</v>
      </c>
      <c r="G190" s="189" t="s">
        <v>365</v>
      </c>
      <c r="H190" s="190">
        <v>1</v>
      </c>
      <c r="I190" s="191"/>
      <c r="J190" s="192">
        <f t="shared" si="30"/>
        <v>0</v>
      </c>
      <c r="K190" s="193"/>
      <c r="L190" s="194"/>
      <c r="M190" s="195" t="s">
        <v>1</v>
      </c>
      <c r="N190" s="196" t="s">
        <v>42</v>
      </c>
      <c r="O190" s="57"/>
      <c r="P190" s="173">
        <f t="shared" si="31"/>
        <v>0</v>
      </c>
      <c r="Q190" s="173">
        <v>1.3999999999999999E-4</v>
      </c>
      <c r="R190" s="173">
        <f t="shared" si="32"/>
        <v>1.3999999999999999E-4</v>
      </c>
      <c r="S190" s="173">
        <v>0</v>
      </c>
      <c r="T190" s="174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5" t="s">
        <v>283</v>
      </c>
      <c r="AT190" s="175" t="s">
        <v>158</v>
      </c>
      <c r="AU190" s="175" t="s">
        <v>134</v>
      </c>
      <c r="AY190" s="16" t="s">
        <v>127</v>
      </c>
      <c r="BE190" s="176">
        <f t="shared" si="34"/>
        <v>0</v>
      </c>
      <c r="BF190" s="176">
        <f t="shared" si="35"/>
        <v>0</v>
      </c>
      <c r="BG190" s="176">
        <f t="shared" si="36"/>
        <v>0</v>
      </c>
      <c r="BH190" s="176">
        <f t="shared" si="37"/>
        <v>0</v>
      </c>
      <c r="BI190" s="176">
        <f t="shared" si="38"/>
        <v>0</v>
      </c>
      <c r="BJ190" s="16" t="s">
        <v>134</v>
      </c>
      <c r="BK190" s="176">
        <f t="shared" si="39"/>
        <v>0</v>
      </c>
      <c r="BL190" s="16" t="s">
        <v>205</v>
      </c>
      <c r="BM190" s="175" t="s">
        <v>494</v>
      </c>
    </row>
    <row r="191" spans="1:65" s="2" customFormat="1" ht="16.5" customHeight="1">
      <c r="A191" s="31"/>
      <c r="B191" s="162"/>
      <c r="C191" s="163" t="s">
        <v>495</v>
      </c>
      <c r="D191" s="163" t="s">
        <v>129</v>
      </c>
      <c r="E191" s="164" t="s">
        <v>496</v>
      </c>
      <c r="F191" s="165" t="s">
        <v>497</v>
      </c>
      <c r="G191" s="166" t="s">
        <v>365</v>
      </c>
      <c r="H191" s="167">
        <v>3</v>
      </c>
      <c r="I191" s="168"/>
      <c r="J191" s="169">
        <f t="shared" si="30"/>
        <v>0</v>
      </c>
      <c r="K191" s="170"/>
      <c r="L191" s="32"/>
      <c r="M191" s="171" t="s">
        <v>1</v>
      </c>
      <c r="N191" s="172" t="s">
        <v>42</v>
      </c>
      <c r="O191" s="57"/>
      <c r="P191" s="173">
        <f t="shared" si="31"/>
        <v>0</v>
      </c>
      <c r="Q191" s="173">
        <v>0</v>
      </c>
      <c r="R191" s="173">
        <f t="shared" si="32"/>
        <v>0</v>
      </c>
      <c r="S191" s="173">
        <v>0</v>
      </c>
      <c r="T191" s="174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5" t="s">
        <v>205</v>
      </c>
      <c r="AT191" s="175" t="s">
        <v>129</v>
      </c>
      <c r="AU191" s="175" t="s">
        <v>134</v>
      </c>
      <c r="AY191" s="16" t="s">
        <v>127</v>
      </c>
      <c r="BE191" s="176">
        <f t="shared" si="34"/>
        <v>0</v>
      </c>
      <c r="BF191" s="176">
        <f t="shared" si="35"/>
        <v>0</v>
      </c>
      <c r="BG191" s="176">
        <f t="shared" si="36"/>
        <v>0</v>
      </c>
      <c r="BH191" s="176">
        <f t="shared" si="37"/>
        <v>0</v>
      </c>
      <c r="BI191" s="176">
        <f t="shared" si="38"/>
        <v>0</v>
      </c>
      <c r="BJ191" s="16" t="s">
        <v>134</v>
      </c>
      <c r="BK191" s="176">
        <f t="shared" si="39"/>
        <v>0</v>
      </c>
      <c r="BL191" s="16" t="s">
        <v>205</v>
      </c>
      <c r="BM191" s="175" t="s">
        <v>498</v>
      </c>
    </row>
    <row r="192" spans="1:65" s="2" customFormat="1" ht="16.5" customHeight="1">
      <c r="A192" s="31"/>
      <c r="B192" s="162"/>
      <c r="C192" s="163" t="s">
        <v>403</v>
      </c>
      <c r="D192" s="163" t="s">
        <v>129</v>
      </c>
      <c r="E192" s="164" t="s">
        <v>499</v>
      </c>
      <c r="F192" s="165" t="s">
        <v>500</v>
      </c>
      <c r="G192" s="166" t="s">
        <v>365</v>
      </c>
      <c r="H192" s="167">
        <v>1</v>
      </c>
      <c r="I192" s="168"/>
      <c r="J192" s="169">
        <f t="shared" si="30"/>
        <v>0</v>
      </c>
      <c r="K192" s="170"/>
      <c r="L192" s="32"/>
      <c r="M192" s="171" t="s">
        <v>1</v>
      </c>
      <c r="N192" s="172" t="s">
        <v>42</v>
      </c>
      <c r="O192" s="57"/>
      <c r="P192" s="173">
        <f t="shared" si="31"/>
        <v>0</v>
      </c>
      <c r="Q192" s="173">
        <v>2.31E-3</v>
      </c>
      <c r="R192" s="173">
        <f t="shared" si="32"/>
        <v>2.31E-3</v>
      </c>
      <c r="S192" s="173">
        <v>0</v>
      </c>
      <c r="T192" s="174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5" t="s">
        <v>205</v>
      </c>
      <c r="AT192" s="175" t="s">
        <v>129</v>
      </c>
      <c r="AU192" s="175" t="s">
        <v>134</v>
      </c>
      <c r="AY192" s="16" t="s">
        <v>127</v>
      </c>
      <c r="BE192" s="176">
        <f t="shared" si="34"/>
        <v>0</v>
      </c>
      <c r="BF192" s="176">
        <f t="shared" si="35"/>
        <v>0</v>
      </c>
      <c r="BG192" s="176">
        <f t="shared" si="36"/>
        <v>0</v>
      </c>
      <c r="BH192" s="176">
        <f t="shared" si="37"/>
        <v>0</v>
      </c>
      <c r="BI192" s="176">
        <f t="shared" si="38"/>
        <v>0</v>
      </c>
      <c r="BJ192" s="16" t="s">
        <v>134</v>
      </c>
      <c r="BK192" s="176">
        <f t="shared" si="39"/>
        <v>0</v>
      </c>
      <c r="BL192" s="16" t="s">
        <v>205</v>
      </c>
      <c r="BM192" s="175" t="s">
        <v>501</v>
      </c>
    </row>
    <row r="193" spans="1:65" s="2" customFormat="1" ht="16.5" customHeight="1">
      <c r="A193" s="31"/>
      <c r="B193" s="162"/>
      <c r="C193" s="163" t="s">
        <v>502</v>
      </c>
      <c r="D193" s="163" t="s">
        <v>129</v>
      </c>
      <c r="E193" s="164" t="s">
        <v>503</v>
      </c>
      <c r="F193" s="165" t="s">
        <v>504</v>
      </c>
      <c r="G193" s="166" t="s">
        <v>365</v>
      </c>
      <c r="H193" s="167">
        <v>1</v>
      </c>
      <c r="I193" s="168"/>
      <c r="J193" s="169">
        <f t="shared" si="30"/>
        <v>0</v>
      </c>
      <c r="K193" s="170"/>
      <c r="L193" s="32"/>
      <c r="M193" s="171" t="s">
        <v>1</v>
      </c>
      <c r="N193" s="172" t="s">
        <v>42</v>
      </c>
      <c r="O193" s="57"/>
      <c r="P193" s="173">
        <f t="shared" si="31"/>
        <v>0</v>
      </c>
      <c r="Q193" s="173">
        <v>4.4400000000000004E-3</v>
      </c>
      <c r="R193" s="173">
        <f t="shared" si="32"/>
        <v>4.4400000000000004E-3</v>
      </c>
      <c r="S193" s="173">
        <v>0</v>
      </c>
      <c r="T193" s="174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5" t="s">
        <v>205</v>
      </c>
      <c r="AT193" s="175" t="s">
        <v>129</v>
      </c>
      <c r="AU193" s="175" t="s">
        <v>134</v>
      </c>
      <c r="AY193" s="16" t="s">
        <v>127</v>
      </c>
      <c r="BE193" s="176">
        <f t="shared" si="34"/>
        <v>0</v>
      </c>
      <c r="BF193" s="176">
        <f t="shared" si="35"/>
        <v>0</v>
      </c>
      <c r="BG193" s="176">
        <f t="shared" si="36"/>
        <v>0</v>
      </c>
      <c r="BH193" s="176">
        <f t="shared" si="37"/>
        <v>0</v>
      </c>
      <c r="BI193" s="176">
        <f t="shared" si="38"/>
        <v>0</v>
      </c>
      <c r="BJ193" s="16" t="s">
        <v>134</v>
      </c>
      <c r="BK193" s="176">
        <f t="shared" si="39"/>
        <v>0</v>
      </c>
      <c r="BL193" s="16" t="s">
        <v>205</v>
      </c>
      <c r="BM193" s="175" t="s">
        <v>505</v>
      </c>
    </row>
    <row r="194" spans="1:65" s="2" customFormat="1" ht="16.5" customHeight="1">
      <c r="A194" s="31"/>
      <c r="B194" s="162"/>
      <c r="C194" s="163" t="s">
        <v>406</v>
      </c>
      <c r="D194" s="163" t="s">
        <v>129</v>
      </c>
      <c r="E194" s="164" t="s">
        <v>506</v>
      </c>
      <c r="F194" s="165" t="s">
        <v>507</v>
      </c>
      <c r="G194" s="166" t="s">
        <v>508</v>
      </c>
      <c r="H194" s="167">
        <v>2</v>
      </c>
      <c r="I194" s="168"/>
      <c r="J194" s="169">
        <f t="shared" si="30"/>
        <v>0</v>
      </c>
      <c r="K194" s="170"/>
      <c r="L194" s="32"/>
      <c r="M194" s="171" t="s">
        <v>1</v>
      </c>
      <c r="N194" s="172" t="s">
        <v>42</v>
      </c>
      <c r="O194" s="57"/>
      <c r="P194" s="173">
        <f t="shared" si="31"/>
        <v>0</v>
      </c>
      <c r="Q194" s="173">
        <v>0</v>
      </c>
      <c r="R194" s="173">
        <f t="shared" si="32"/>
        <v>0</v>
      </c>
      <c r="S194" s="173">
        <v>0</v>
      </c>
      <c r="T194" s="174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5" t="s">
        <v>205</v>
      </c>
      <c r="AT194" s="175" t="s">
        <v>129</v>
      </c>
      <c r="AU194" s="175" t="s">
        <v>134</v>
      </c>
      <c r="AY194" s="16" t="s">
        <v>127</v>
      </c>
      <c r="BE194" s="176">
        <f t="shared" si="34"/>
        <v>0</v>
      </c>
      <c r="BF194" s="176">
        <f t="shared" si="35"/>
        <v>0</v>
      </c>
      <c r="BG194" s="176">
        <f t="shared" si="36"/>
        <v>0</v>
      </c>
      <c r="BH194" s="176">
        <f t="shared" si="37"/>
        <v>0</v>
      </c>
      <c r="BI194" s="176">
        <f t="shared" si="38"/>
        <v>0</v>
      </c>
      <c r="BJ194" s="16" t="s">
        <v>134</v>
      </c>
      <c r="BK194" s="176">
        <f t="shared" si="39"/>
        <v>0</v>
      </c>
      <c r="BL194" s="16" t="s">
        <v>205</v>
      </c>
      <c r="BM194" s="175" t="s">
        <v>509</v>
      </c>
    </row>
    <row r="195" spans="1:65" s="2" customFormat="1" ht="21.75" customHeight="1">
      <c r="A195" s="31"/>
      <c r="B195" s="162"/>
      <c r="C195" s="163" t="s">
        <v>510</v>
      </c>
      <c r="D195" s="163" t="s">
        <v>129</v>
      </c>
      <c r="E195" s="164" t="s">
        <v>511</v>
      </c>
      <c r="F195" s="165" t="s">
        <v>512</v>
      </c>
      <c r="G195" s="166" t="s">
        <v>246</v>
      </c>
      <c r="H195" s="167">
        <v>8.9999999999999993E-3</v>
      </c>
      <c r="I195" s="168"/>
      <c r="J195" s="169">
        <f t="shared" si="30"/>
        <v>0</v>
      </c>
      <c r="K195" s="170"/>
      <c r="L195" s="32"/>
      <c r="M195" s="171" t="s">
        <v>1</v>
      </c>
      <c r="N195" s="172" t="s">
        <v>42</v>
      </c>
      <c r="O195" s="57"/>
      <c r="P195" s="173">
        <f t="shared" si="31"/>
        <v>0</v>
      </c>
      <c r="Q195" s="173">
        <v>0</v>
      </c>
      <c r="R195" s="173">
        <f t="shared" si="32"/>
        <v>0</v>
      </c>
      <c r="S195" s="173">
        <v>0</v>
      </c>
      <c r="T195" s="174">
        <f t="shared" si="3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5" t="s">
        <v>205</v>
      </c>
      <c r="AT195" s="175" t="s">
        <v>129</v>
      </c>
      <c r="AU195" s="175" t="s">
        <v>134</v>
      </c>
      <c r="AY195" s="16" t="s">
        <v>127</v>
      </c>
      <c r="BE195" s="176">
        <f t="shared" si="34"/>
        <v>0</v>
      </c>
      <c r="BF195" s="176">
        <f t="shared" si="35"/>
        <v>0</v>
      </c>
      <c r="BG195" s="176">
        <f t="shared" si="36"/>
        <v>0</v>
      </c>
      <c r="BH195" s="176">
        <f t="shared" si="37"/>
        <v>0</v>
      </c>
      <c r="BI195" s="176">
        <f t="shared" si="38"/>
        <v>0</v>
      </c>
      <c r="BJ195" s="16" t="s">
        <v>134</v>
      </c>
      <c r="BK195" s="176">
        <f t="shared" si="39"/>
        <v>0</v>
      </c>
      <c r="BL195" s="16" t="s">
        <v>205</v>
      </c>
      <c r="BM195" s="175" t="s">
        <v>513</v>
      </c>
    </row>
    <row r="196" spans="1:65" s="12" customFormat="1" ht="25.95" customHeight="1">
      <c r="B196" s="150"/>
      <c r="D196" s="151" t="s">
        <v>75</v>
      </c>
      <c r="E196" s="152" t="s">
        <v>514</v>
      </c>
      <c r="F196" s="152" t="s">
        <v>515</v>
      </c>
      <c r="I196" s="153"/>
      <c r="J196" s="137">
        <f>BK196</f>
        <v>0</v>
      </c>
      <c r="L196" s="150"/>
      <c r="M196" s="154"/>
      <c r="N196" s="155"/>
      <c r="O196" s="155"/>
      <c r="P196" s="156">
        <f>P197+P200</f>
        <v>0</v>
      </c>
      <c r="Q196" s="155"/>
      <c r="R196" s="156">
        <f>R197+R200</f>
        <v>8.3300000000000006E-3</v>
      </c>
      <c r="S196" s="155"/>
      <c r="T196" s="157">
        <f>T197+T200</f>
        <v>0</v>
      </c>
      <c r="AR196" s="151" t="s">
        <v>84</v>
      </c>
      <c r="AT196" s="158" t="s">
        <v>75</v>
      </c>
      <c r="AU196" s="158" t="s">
        <v>76</v>
      </c>
      <c r="AY196" s="151" t="s">
        <v>127</v>
      </c>
      <c r="BK196" s="159">
        <f>BK197+BK200</f>
        <v>0</v>
      </c>
    </row>
    <row r="197" spans="1:65" s="12" customFormat="1" ht="22.8" customHeight="1">
      <c r="B197" s="150"/>
      <c r="D197" s="151" t="s">
        <v>75</v>
      </c>
      <c r="E197" s="160" t="s">
        <v>516</v>
      </c>
      <c r="F197" s="160" t="s">
        <v>517</v>
      </c>
      <c r="I197" s="153"/>
      <c r="J197" s="161">
        <f>BK197</f>
        <v>0</v>
      </c>
      <c r="L197" s="150"/>
      <c r="M197" s="154"/>
      <c r="N197" s="155"/>
      <c r="O197" s="155"/>
      <c r="P197" s="156">
        <f>SUM(P198:P199)</f>
        <v>0</v>
      </c>
      <c r="Q197" s="155"/>
      <c r="R197" s="156">
        <f>SUM(R198:R199)</f>
        <v>8.2500000000000004E-3</v>
      </c>
      <c r="S197" s="155"/>
      <c r="T197" s="157">
        <f>SUM(T198:T199)</f>
        <v>0</v>
      </c>
      <c r="AR197" s="151" t="s">
        <v>84</v>
      </c>
      <c r="AT197" s="158" t="s">
        <v>75</v>
      </c>
      <c r="AU197" s="158" t="s">
        <v>84</v>
      </c>
      <c r="AY197" s="151" t="s">
        <v>127</v>
      </c>
      <c r="BK197" s="159">
        <f>SUM(BK198:BK199)</f>
        <v>0</v>
      </c>
    </row>
    <row r="198" spans="1:65" s="2" customFormat="1" ht="16.5" customHeight="1">
      <c r="A198" s="31"/>
      <c r="B198" s="162"/>
      <c r="C198" s="163" t="s">
        <v>409</v>
      </c>
      <c r="D198" s="163" t="s">
        <v>129</v>
      </c>
      <c r="E198" s="164" t="s">
        <v>518</v>
      </c>
      <c r="F198" s="165" t="s">
        <v>519</v>
      </c>
      <c r="G198" s="166" t="s">
        <v>226</v>
      </c>
      <c r="H198" s="167">
        <v>5</v>
      </c>
      <c r="I198" s="168"/>
      <c r="J198" s="169">
        <f>ROUND(I198*H198,2)</f>
        <v>0</v>
      </c>
      <c r="K198" s="170"/>
      <c r="L198" s="32"/>
      <c r="M198" s="171" t="s">
        <v>1</v>
      </c>
      <c r="N198" s="172" t="s">
        <v>42</v>
      </c>
      <c r="O198" s="57"/>
      <c r="P198" s="173">
        <f>O198*H198</f>
        <v>0</v>
      </c>
      <c r="Q198" s="173">
        <v>5.0000000000000002E-5</v>
      </c>
      <c r="R198" s="173">
        <f>Q198*H198</f>
        <v>2.5000000000000001E-4</v>
      </c>
      <c r="S198" s="173">
        <v>0</v>
      </c>
      <c r="T198" s="174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5" t="s">
        <v>133</v>
      </c>
      <c r="AT198" s="175" t="s">
        <v>129</v>
      </c>
      <c r="AU198" s="175" t="s">
        <v>134</v>
      </c>
      <c r="AY198" s="16" t="s">
        <v>127</v>
      </c>
      <c r="BE198" s="176">
        <f>IF(N198="základná",J198,0)</f>
        <v>0</v>
      </c>
      <c r="BF198" s="176">
        <f>IF(N198="znížená",J198,0)</f>
        <v>0</v>
      </c>
      <c r="BG198" s="176">
        <f>IF(N198="zákl. prenesená",J198,0)</f>
        <v>0</v>
      </c>
      <c r="BH198" s="176">
        <f>IF(N198="zníž. prenesená",J198,0)</f>
        <v>0</v>
      </c>
      <c r="BI198" s="176">
        <f>IF(N198="nulová",J198,0)</f>
        <v>0</v>
      </c>
      <c r="BJ198" s="16" t="s">
        <v>134</v>
      </c>
      <c r="BK198" s="176">
        <f>ROUND(I198*H198,2)</f>
        <v>0</v>
      </c>
      <c r="BL198" s="16" t="s">
        <v>133</v>
      </c>
      <c r="BM198" s="175" t="s">
        <v>520</v>
      </c>
    </row>
    <row r="199" spans="1:65" s="2" customFormat="1" ht="16.5" customHeight="1">
      <c r="A199" s="31"/>
      <c r="B199" s="162"/>
      <c r="C199" s="186" t="s">
        <v>521</v>
      </c>
      <c r="D199" s="186" t="s">
        <v>158</v>
      </c>
      <c r="E199" s="187" t="s">
        <v>522</v>
      </c>
      <c r="F199" s="188" t="s">
        <v>523</v>
      </c>
      <c r="G199" s="189" t="s">
        <v>365</v>
      </c>
      <c r="H199" s="190">
        <v>1</v>
      </c>
      <c r="I199" s="191"/>
      <c r="J199" s="192">
        <f>ROUND(I199*H199,2)</f>
        <v>0</v>
      </c>
      <c r="K199" s="193"/>
      <c r="L199" s="194"/>
      <c r="M199" s="195" t="s">
        <v>1</v>
      </c>
      <c r="N199" s="196" t="s">
        <v>42</v>
      </c>
      <c r="O199" s="57"/>
      <c r="P199" s="173">
        <f>O199*H199</f>
        <v>0</v>
      </c>
      <c r="Q199" s="173">
        <v>8.0000000000000002E-3</v>
      </c>
      <c r="R199" s="173">
        <f>Q199*H199</f>
        <v>8.0000000000000002E-3</v>
      </c>
      <c r="S199" s="173">
        <v>0</v>
      </c>
      <c r="T199" s="174">
        <f>S199*H199</f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5" t="s">
        <v>162</v>
      </c>
      <c r="AT199" s="175" t="s">
        <v>158</v>
      </c>
      <c r="AU199" s="175" t="s">
        <v>134</v>
      </c>
      <c r="AY199" s="16" t="s">
        <v>127</v>
      </c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16" t="s">
        <v>134</v>
      </c>
      <c r="BK199" s="176">
        <f>ROUND(I199*H199,2)</f>
        <v>0</v>
      </c>
      <c r="BL199" s="16" t="s">
        <v>133</v>
      </c>
      <c r="BM199" s="175" t="s">
        <v>524</v>
      </c>
    </row>
    <row r="200" spans="1:65" s="12" customFormat="1" ht="22.8" customHeight="1">
      <c r="B200" s="150"/>
      <c r="D200" s="151" t="s">
        <v>75</v>
      </c>
      <c r="E200" s="160" t="s">
        <v>525</v>
      </c>
      <c r="F200" s="160" t="s">
        <v>526</v>
      </c>
      <c r="I200" s="153"/>
      <c r="J200" s="161">
        <f>BK200</f>
        <v>0</v>
      </c>
      <c r="L200" s="150"/>
      <c r="M200" s="154"/>
      <c r="N200" s="155"/>
      <c r="O200" s="155"/>
      <c r="P200" s="156">
        <f>SUM(P201:P202)</f>
        <v>0</v>
      </c>
      <c r="Q200" s="155"/>
      <c r="R200" s="156">
        <f>SUM(R201:R202)</f>
        <v>8.0000000000000007E-5</v>
      </c>
      <c r="S200" s="155"/>
      <c r="T200" s="157">
        <f>SUM(T201:T202)</f>
        <v>0</v>
      </c>
      <c r="AR200" s="151" t="s">
        <v>84</v>
      </c>
      <c r="AT200" s="158" t="s">
        <v>75</v>
      </c>
      <c r="AU200" s="158" t="s">
        <v>84</v>
      </c>
      <c r="AY200" s="151" t="s">
        <v>127</v>
      </c>
      <c r="BK200" s="159">
        <f>SUM(BK201:BK202)</f>
        <v>0</v>
      </c>
    </row>
    <row r="201" spans="1:65" s="2" customFormat="1" ht="16.5" customHeight="1">
      <c r="A201" s="31"/>
      <c r="B201" s="162"/>
      <c r="C201" s="163" t="s">
        <v>412</v>
      </c>
      <c r="D201" s="163" t="s">
        <v>129</v>
      </c>
      <c r="E201" s="164" t="s">
        <v>527</v>
      </c>
      <c r="F201" s="165" t="s">
        <v>528</v>
      </c>
      <c r="G201" s="166" t="s">
        <v>246</v>
      </c>
      <c r="H201" s="167">
        <v>8.0000000000000002E-3</v>
      </c>
      <c r="I201" s="168"/>
      <c r="J201" s="169">
        <f>ROUND(I201*H201,2)</f>
        <v>0</v>
      </c>
      <c r="K201" s="170"/>
      <c r="L201" s="32"/>
      <c r="M201" s="171" t="s">
        <v>1</v>
      </c>
      <c r="N201" s="172" t="s">
        <v>42</v>
      </c>
      <c r="O201" s="57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5" t="s">
        <v>133</v>
      </c>
      <c r="AT201" s="175" t="s">
        <v>129</v>
      </c>
      <c r="AU201" s="175" t="s">
        <v>134</v>
      </c>
      <c r="AY201" s="16" t="s">
        <v>127</v>
      </c>
      <c r="BE201" s="176">
        <f>IF(N201="základná",J201,0)</f>
        <v>0</v>
      </c>
      <c r="BF201" s="176">
        <f>IF(N201="znížená",J201,0)</f>
        <v>0</v>
      </c>
      <c r="BG201" s="176">
        <f>IF(N201="zákl. prenesená",J201,0)</f>
        <v>0</v>
      </c>
      <c r="BH201" s="176">
        <f>IF(N201="zníž. prenesená",J201,0)</f>
        <v>0</v>
      </c>
      <c r="BI201" s="176">
        <f>IF(N201="nulová",J201,0)</f>
        <v>0</v>
      </c>
      <c r="BJ201" s="16" t="s">
        <v>134</v>
      </c>
      <c r="BK201" s="176">
        <f>ROUND(I201*H201,2)</f>
        <v>0</v>
      </c>
      <c r="BL201" s="16" t="s">
        <v>133</v>
      </c>
      <c r="BM201" s="175" t="s">
        <v>529</v>
      </c>
    </row>
    <row r="202" spans="1:65" s="2" customFormat="1" ht="16.5" customHeight="1">
      <c r="A202" s="31"/>
      <c r="B202" s="162"/>
      <c r="C202" s="186" t="s">
        <v>530</v>
      </c>
      <c r="D202" s="186" t="s">
        <v>158</v>
      </c>
      <c r="E202" s="187" t="s">
        <v>531</v>
      </c>
      <c r="F202" s="188" t="s">
        <v>532</v>
      </c>
      <c r="G202" s="189" t="s">
        <v>365</v>
      </c>
      <c r="H202" s="190">
        <v>2</v>
      </c>
      <c r="I202" s="191"/>
      <c r="J202" s="192">
        <f>ROUND(I202*H202,2)</f>
        <v>0</v>
      </c>
      <c r="K202" s="193"/>
      <c r="L202" s="194"/>
      <c r="M202" s="195" t="s">
        <v>1</v>
      </c>
      <c r="N202" s="196" t="s">
        <v>42</v>
      </c>
      <c r="O202" s="57"/>
      <c r="P202" s="173">
        <f>O202*H202</f>
        <v>0</v>
      </c>
      <c r="Q202" s="173">
        <v>4.0000000000000003E-5</v>
      </c>
      <c r="R202" s="173">
        <f>Q202*H202</f>
        <v>8.0000000000000007E-5</v>
      </c>
      <c r="S202" s="173">
        <v>0</v>
      </c>
      <c r="T202" s="174">
        <f>S202*H202</f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5" t="s">
        <v>162</v>
      </c>
      <c r="AT202" s="175" t="s">
        <v>158</v>
      </c>
      <c r="AU202" s="175" t="s">
        <v>134</v>
      </c>
      <c r="AY202" s="16" t="s">
        <v>127</v>
      </c>
      <c r="BE202" s="176">
        <f>IF(N202="základná",J202,0)</f>
        <v>0</v>
      </c>
      <c r="BF202" s="176">
        <f>IF(N202="znížená",J202,0)</f>
        <v>0</v>
      </c>
      <c r="BG202" s="176">
        <f>IF(N202="zákl. prenesená",J202,0)</f>
        <v>0</v>
      </c>
      <c r="BH202" s="176">
        <f>IF(N202="zníž. prenesená",J202,0)</f>
        <v>0</v>
      </c>
      <c r="BI202" s="176">
        <f>IF(N202="nulová",J202,0)</f>
        <v>0</v>
      </c>
      <c r="BJ202" s="16" t="s">
        <v>134</v>
      </c>
      <c r="BK202" s="176">
        <f>ROUND(I202*H202,2)</f>
        <v>0</v>
      </c>
      <c r="BL202" s="16" t="s">
        <v>133</v>
      </c>
      <c r="BM202" s="175" t="s">
        <v>533</v>
      </c>
    </row>
    <row r="203" spans="1:65" s="2" customFormat="1" ht="49.95" customHeight="1">
      <c r="A203" s="31"/>
      <c r="B203" s="32"/>
      <c r="C203" s="31"/>
      <c r="D203" s="31"/>
      <c r="E203" s="152" t="s">
        <v>313</v>
      </c>
      <c r="F203" s="152" t="s">
        <v>314</v>
      </c>
      <c r="G203" s="31"/>
      <c r="H203" s="31"/>
      <c r="I203" s="95"/>
      <c r="J203" s="137">
        <f t="shared" ref="J203:J213" si="40">BK203</f>
        <v>0</v>
      </c>
      <c r="K203" s="31"/>
      <c r="L203" s="32"/>
      <c r="M203" s="205"/>
      <c r="N203" s="206"/>
      <c r="O203" s="57"/>
      <c r="P203" s="57"/>
      <c r="Q203" s="57"/>
      <c r="R203" s="57"/>
      <c r="S203" s="57"/>
      <c r="T203" s="58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T203" s="16" t="s">
        <v>75</v>
      </c>
      <c r="AU203" s="16" t="s">
        <v>76</v>
      </c>
      <c r="AY203" s="16" t="s">
        <v>315</v>
      </c>
      <c r="BK203" s="176">
        <f>SUM(BK204:BK213)</f>
        <v>0</v>
      </c>
    </row>
    <row r="204" spans="1:65" s="2" customFormat="1" ht="16.350000000000001" customHeight="1">
      <c r="A204" s="31"/>
      <c r="B204" s="32"/>
      <c r="C204" s="207" t="s">
        <v>1</v>
      </c>
      <c r="D204" s="207" t="s">
        <v>129</v>
      </c>
      <c r="E204" s="208" t="s">
        <v>1</v>
      </c>
      <c r="F204" s="209" t="s">
        <v>1</v>
      </c>
      <c r="G204" s="210" t="s">
        <v>1</v>
      </c>
      <c r="H204" s="211"/>
      <c r="I204" s="212"/>
      <c r="J204" s="213">
        <f t="shared" si="40"/>
        <v>0</v>
      </c>
      <c r="K204" s="214"/>
      <c r="L204" s="32"/>
      <c r="M204" s="215" t="s">
        <v>1</v>
      </c>
      <c r="N204" s="216" t="s">
        <v>42</v>
      </c>
      <c r="O204" s="57"/>
      <c r="P204" s="57"/>
      <c r="Q204" s="57"/>
      <c r="R204" s="57"/>
      <c r="S204" s="57"/>
      <c r="T204" s="58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T204" s="16" t="s">
        <v>315</v>
      </c>
      <c r="AU204" s="16" t="s">
        <v>84</v>
      </c>
      <c r="AY204" s="16" t="s">
        <v>315</v>
      </c>
      <c r="BE204" s="176">
        <f t="shared" ref="BE204:BE213" si="41">IF(N204="základná",J204,0)</f>
        <v>0</v>
      </c>
      <c r="BF204" s="176">
        <f t="shared" ref="BF204:BF213" si="42">IF(N204="znížená",J204,0)</f>
        <v>0</v>
      </c>
      <c r="BG204" s="176">
        <f t="shared" ref="BG204:BG213" si="43">IF(N204="zákl. prenesená",J204,0)</f>
        <v>0</v>
      </c>
      <c r="BH204" s="176">
        <f t="shared" ref="BH204:BH213" si="44">IF(N204="zníž. prenesená",J204,0)</f>
        <v>0</v>
      </c>
      <c r="BI204" s="176">
        <f t="shared" ref="BI204:BI213" si="45">IF(N204="nulová",J204,0)</f>
        <v>0</v>
      </c>
      <c r="BJ204" s="16" t="s">
        <v>134</v>
      </c>
      <c r="BK204" s="176">
        <f t="shared" ref="BK204:BK213" si="46">I204*H204</f>
        <v>0</v>
      </c>
    </row>
    <row r="205" spans="1:65" s="2" customFormat="1" ht="16.350000000000001" customHeight="1">
      <c r="A205" s="31"/>
      <c r="B205" s="32"/>
      <c r="C205" s="207" t="s">
        <v>1</v>
      </c>
      <c r="D205" s="207" t="s">
        <v>129</v>
      </c>
      <c r="E205" s="208" t="s">
        <v>1</v>
      </c>
      <c r="F205" s="209" t="s">
        <v>1</v>
      </c>
      <c r="G205" s="210" t="s">
        <v>1</v>
      </c>
      <c r="H205" s="211"/>
      <c r="I205" s="212"/>
      <c r="J205" s="213">
        <f t="shared" si="40"/>
        <v>0</v>
      </c>
      <c r="K205" s="214"/>
      <c r="L205" s="32"/>
      <c r="M205" s="215" t="s">
        <v>1</v>
      </c>
      <c r="N205" s="216" t="s">
        <v>42</v>
      </c>
      <c r="O205" s="57"/>
      <c r="P205" s="57"/>
      <c r="Q205" s="57"/>
      <c r="R205" s="57"/>
      <c r="S205" s="57"/>
      <c r="T205" s="58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T205" s="16" t="s">
        <v>315</v>
      </c>
      <c r="AU205" s="16" t="s">
        <v>84</v>
      </c>
      <c r="AY205" s="16" t="s">
        <v>315</v>
      </c>
      <c r="BE205" s="176">
        <f t="shared" si="41"/>
        <v>0</v>
      </c>
      <c r="BF205" s="176">
        <f t="shared" si="42"/>
        <v>0</v>
      </c>
      <c r="BG205" s="176">
        <f t="shared" si="43"/>
        <v>0</v>
      </c>
      <c r="BH205" s="176">
        <f t="shared" si="44"/>
        <v>0</v>
      </c>
      <c r="BI205" s="176">
        <f t="shared" si="45"/>
        <v>0</v>
      </c>
      <c r="BJ205" s="16" t="s">
        <v>134</v>
      </c>
      <c r="BK205" s="176">
        <f t="shared" si="46"/>
        <v>0</v>
      </c>
    </row>
    <row r="206" spans="1:65" s="2" customFormat="1" ht="16.350000000000001" customHeight="1">
      <c r="A206" s="31"/>
      <c r="B206" s="32"/>
      <c r="C206" s="207" t="s">
        <v>1</v>
      </c>
      <c r="D206" s="207" t="s">
        <v>129</v>
      </c>
      <c r="E206" s="208" t="s">
        <v>1</v>
      </c>
      <c r="F206" s="209" t="s">
        <v>1</v>
      </c>
      <c r="G206" s="210" t="s">
        <v>1</v>
      </c>
      <c r="H206" s="211"/>
      <c r="I206" s="212"/>
      <c r="J206" s="213">
        <f t="shared" si="40"/>
        <v>0</v>
      </c>
      <c r="K206" s="214"/>
      <c r="L206" s="32"/>
      <c r="M206" s="215" t="s">
        <v>1</v>
      </c>
      <c r="N206" s="216" t="s">
        <v>42</v>
      </c>
      <c r="O206" s="57"/>
      <c r="P206" s="57"/>
      <c r="Q206" s="57"/>
      <c r="R206" s="57"/>
      <c r="S206" s="57"/>
      <c r="T206" s="58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T206" s="16" t="s">
        <v>315</v>
      </c>
      <c r="AU206" s="16" t="s">
        <v>84</v>
      </c>
      <c r="AY206" s="16" t="s">
        <v>315</v>
      </c>
      <c r="BE206" s="176">
        <f t="shared" si="41"/>
        <v>0</v>
      </c>
      <c r="BF206" s="176">
        <f t="shared" si="42"/>
        <v>0</v>
      </c>
      <c r="BG206" s="176">
        <f t="shared" si="43"/>
        <v>0</v>
      </c>
      <c r="BH206" s="176">
        <f t="shared" si="44"/>
        <v>0</v>
      </c>
      <c r="BI206" s="176">
        <f t="shared" si="45"/>
        <v>0</v>
      </c>
      <c r="BJ206" s="16" t="s">
        <v>134</v>
      </c>
      <c r="BK206" s="176">
        <f t="shared" si="46"/>
        <v>0</v>
      </c>
    </row>
    <row r="207" spans="1:65" s="2" customFormat="1" ht="16.350000000000001" customHeight="1">
      <c r="A207" s="31"/>
      <c r="B207" s="32"/>
      <c r="C207" s="207" t="s">
        <v>1</v>
      </c>
      <c r="D207" s="207" t="s">
        <v>129</v>
      </c>
      <c r="E207" s="208" t="s">
        <v>1</v>
      </c>
      <c r="F207" s="209" t="s">
        <v>1</v>
      </c>
      <c r="G207" s="210" t="s">
        <v>1</v>
      </c>
      <c r="H207" s="211"/>
      <c r="I207" s="212"/>
      <c r="J207" s="213">
        <f t="shared" si="40"/>
        <v>0</v>
      </c>
      <c r="K207" s="214"/>
      <c r="L207" s="32"/>
      <c r="M207" s="215" t="s">
        <v>1</v>
      </c>
      <c r="N207" s="216" t="s">
        <v>42</v>
      </c>
      <c r="O207" s="57"/>
      <c r="P207" s="57"/>
      <c r="Q207" s="57"/>
      <c r="R207" s="57"/>
      <c r="S207" s="57"/>
      <c r="T207" s="58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T207" s="16" t="s">
        <v>315</v>
      </c>
      <c r="AU207" s="16" t="s">
        <v>84</v>
      </c>
      <c r="AY207" s="16" t="s">
        <v>315</v>
      </c>
      <c r="BE207" s="176">
        <f t="shared" si="41"/>
        <v>0</v>
      </c>
      <c r="BF207" s="176">
        <f t="shared" si="42"/>
        <v>0</v>
      </c>
      <c r="BG207" s="176">
        <f t="shared" si="43"/>
        <v>0</v>
      </c>
      <c r="BH207" s="176">
        <f t="shared" si="44"/>
        <v>0</v>
      </c>
      <c r="BI207" s="176">
        <f t="shared" si="45"/>
        <v>0</v>
      </c>
      <c r="BJ207" s="16" t="s">
        <v>134</v>
      </c>
      <c r="BK207" s="176">
        <f t="shared" si="46"/>
        <v>0</v>
      </c>
    </row>
    <row r="208" spans="1:65" s="2" customFormat="1" ht="16.350000000000001" customHeight="1">
      <c r="A208" s="31"/>
      <c r="B208" s="32"/>
      <c r="C208" s="207" t="s">
        <v>1</v>
      </c>
      <c r="D208" s="207" t="s">
        <v>129</v>
      </c>
      <c r="E208" s="208" t="s">
        <v>1</v>
      </c>
      <c r="F208" s="209" t="s">
        <v>1</v>
      </c>
      <c r="G208" s="210" t="s">
        <v>1</v>
      </c>
      <c r="H208" s="211"/>
      <c r="I208" s="212"/>
      <c r="J208" s="213">
        <f t="shared" si="40"/>
        <v>0</v>
      </c>
      <c r="K208" s="214"/>
      <c r="L208" s="32"/>
      <c r="M208" s="215" t="s">
        <v>1</v>
      </c>
      <c r="N208" s="216" t="s">
        <v>42</v>
      </c>
      <c r="O208" s="57"/>
      <c r="P208" s="57"/>
      <c r="Q208" s="57"/>
      <c r="R208" s="57"/>
      <c r="S208" s="57"/>
      <c r="T208" s="58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T208" s="16" t="s">
        <v>315</v>
      </c>
      <c r="AU208" s="16" t="s">
        <v>84</v>
      </c>
      <c r="AY208" s="16" t="s">
        <v>315</v>
      </c>
      <c r="BE208" s="176">
        <f t="shared" si="41"/>
        <v>0</v>
      </c>
      <c r="BF208" s="176">
        <f t="shared" si="42"/>
        <v>0</v>
      </c>
      <c r="BG208" s="176">
        <f t="shared" si="43"/>
        <v>0</v>
      </c>
      <c r="BH208" s="176">
        <f t="shared" si="44"/>
        <v>0</v>
      </c>
      <c r="BI208" s="176">
        <f t="shared" si="45"/>
        <v>0</v>
      </c>
      <c r="BJ208" s="16" t="s">
        <v>134</v>
      </c>
      <c r="BK208" s="176">
        <f t="shared" si="46"/>
        <v>0</v>
      </c>
    </row>
    <row r="209" spans="1:63" s="2" customFormat="1" ht="16.350000000000001" customHeight="1">
      <c r="A209" s="31"/>
      <c r="B209" s="32"/>
      <c r="C209" s="207" t="s">
        <v>1</v>
      </c>
      <c r="D209" s="207" t="s">
        <v>129</v>
      </c>
      <c r="E209" s="208" t="s">
        <v>1</v>
      </c>
      <c r="F209" s="209" t="s">
        <v>1</v>
      </c>
      <c r="G209" s="210" t="s">
        <v>1</v>
      </c>
      <c r="H209" s="211"/>
      <c r="I209" s="212"/>
      <c r="J209" s="213">
        <f t="shared" si="40"/>
        <v>0</v>
      </c>
      <c r="K209" s="214"/>
      <c r="L209" s="32"/>
      <c r="M209" s="215" t="s">
        <v>1</v>
      </c>
      <c r="N209" s="216" t="s">
        <v>42</v>
      </c>
      <c r="O209" s="57"/>
      <c r="P209" s="57"/>
      <c r="Q209" s="57"/>
      <c r="R209" s="57"/>
      <c r="S209" s="57"/>
      <c r="T209" s="58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T209" s="16" t="s">
        <v>315</v>
      </c>
      <c r="AU209" s="16" t="s">
        <v>84</v>
      </c>
      <c r="AY209" s="16" t="s">
        <v>315</v>
      </c>
      <c r="BE209" s="176">
        <f t="shared" si="41"/>
        <v>0</v>
      </c>
      <c r="BF209" s="176">
        <f t="shared" si="42"/>
        <v>0</v>
      </c>
      <c r="BG209" s="176">
        <f t="shared" si="43"/>
        <v>0</v>
      </c>
      <c r="BH209" s="176">
        <f t="shared" si="44"/>
        <v>0</v>
      </c>
      <c r="BI209" s="176">
        <f t="shared" si="45"/>
        <v>0</v>
      </c>
      <c r="BJ209" s="16" t="s">
        <v>134</v>
      </c>
      <c r="BK209" s="176">
        <f t="shared" si="46"/>
        <v>0</v>
      </c>
    </row>
    <row r="210" spans="1:63" s="2" customFormat="1" ht="16.350000000000001" customHeight="1">
      <c r="A210" s="31"/>
      <c r="B210" s="32"/>
      <c r="C210" s="207" t="s">
        <v>1</v>
      </c>
      <c r="D210" s="207" t="s">
        <v>129</v>
      </c>
      <c r="E210" s="208" t="s">
        <v>1</v>
      </c>
      <c r="F210" s="209" t="s">
        <v>1</v>
      </c>
      <c r="G210" s="210" t="s">
        <v>1</v>
      </c>
      <c r="H210" s="211"/>
      <c r="I210" s="212"/>
      <c r="J210" s="213">
        <f t="shared" si="40"/>
        <v>0</v>
      </c>
      <c r="K210" s="214"/>
      <c r="L210" s="32"/>
      <c r="M210" s="215" t="s">
        <v>1</v>
      </c>
      <c r="N210" s="216" t="s">
        <v>42</v>
      </c>
      <c r="O210" s="57"/>
      <c r="P210" s="57"/>
      <c r="Q210" s="57"/>
      <c r="R210" s="57"/>
      <c r="S210" s="57"/>
      <c r="T210" s="58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T210" s="16" t="s">
        <v>315</v>
      </c>
      <c r="AU210" s="16" t="s">
        <v>84</v>
      </c>
      <c r="AY210" s="16" t="s">
        <v>315</v>
      </c>
      <c r="BE210" s="176">
        <f t="shared" si="41"/>
        <v>0</v>
      </c>
      <c r="BF210" s="176">
        <f t="shared" si="42"/>
        <v>0</v>
      </c>
      <c r="BG210" s="176">
        <f t="shared" si="43"/>
        <v>0</v>
      </c>
      <c r="BH210" s="176">
        <f t="shared" si="44"/>
        <v>0</v>
      </c>
      <c r="BI210" s="176">
        <f t="shared" si="45"/>
        <v>0</v>
      </c>
      <c r="BJ210" s="16" t="s">
        <v>134</v>
      </c>
      <c r="BK210" s="176">
        <f t="shared" si="46"/>
        <v>0</v>
      </c>
    </row>
    <row r="211" spans="1:63" s="2" customFormat="1" ht="16.350000000000001" customHeight="1">
      <c r="A211" s="31"/>
      <c r="B211" s="32"/>
      <c r="C211" s="207" t="s">
        <v>1</v>
      </c>
      <c r="D211" s="207" t="s">
        <v>129</v>
      </c>
      <c r="E211" s="208" t="s">
        <v>1</v>
      </c>
      <c r="F211" s="209" t="s">
        <v>1</v>
      </c>
      <c r="G211" s="210" t="s">
        <v>1</v>
      </c>
      <c r="H211" s="211"/>
      <c r="I211" s="212"/>
      <c r="J211" s="213">
        <f t="shared" si="40"/>
        <v>0</v>
      </c>
      <c r="K211" s="214"/>
      <c r="L211" s="32"/>
      <c r="M211" s="215" t="s">
        <v>1</v>
      </c>
      <c r="N211" s="216" t="s">
        <v>42</v>
      </c>
      <c r="O211" s="57"/>
      <c r="P211" s="57"/>
      <c r="Q211" s="57"/>
      <c r="R211" s="57"/>
      <c r="S211" s="57"/>
      <c r="T211" s="58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T211" s="16" t="s">
        <v>315</v>
      </c>
      <c r="AU211" s="16" t="s">
        <v>84</v>
      </c>
      <c r="AY211" s="16" t="s">
        <v>315</v>
      </c>
      <c r="BE211" s="176">
        <f t="shared" si="41"/>
        <v>0</v>
      </c>
      <c r="BF211" s="176">
        <f t="shared" si="42"/>
        <v>0</v>
      </c>
      <c r="BG211" s="176">
        <f t="shared" si="43"/>
        <v>0</v>
      </c>
      <c r="BH211" s="176">
        <f t="shared" si="44"/>
        <v>0</v>
      </c>
      <c r="BI211" s="176">
        <f t="shared" si="45"/>
        <v>0</v>
      </c>
      <c r="BJ211" s="16" t="s">
        <v>134</v>
      </c>
      <c r="BK211" s="176">
        <f t="shared" si="46"/>
        <v>0</v>
      </c>
    </row>
    <row r="212" spans="1:63" s="2" customFormat="1" ht="16.350000000000001" customHeight="1">
      <c r="A212" s="31"/>
      <c r="B212" s="32"/>
      <c r="C212" s="207" t="s">
        <v>1</v>
      </c>
      <c r="D212" s="207" t="s">
        <v>129</v>
      </c>
      <c r="E212" s="208" t="s">
        <v>1</v>
      </c>
      <c r="F212" s="209" t="s">
        <v>1</v>
      </c>
      <c r="G212" s="210" t="s">
        <v>1</v>
      </c>
      <c r="H212" s="211"/>
      <c r="I212" s="212"/>
      <c r="J212" s="213">
        <f t="shared" si="40"/>
        <v>0</v>
      </c>
      <c r="K212" s="214"/>
      <c r="L212" s="32"/>
      <c r="M212" s="215" t="s">
        <v>1</v>
      </c>
      <c r="N212" s="216" t="s">
        <v>42</v>
      </c>
      <c r="O212" s="57"/>
      <c r="P212" s="57"/>
      <c r="Q212" s="57"/>
      <c r="R212" s="57"/>
      <c r="S212" s="57"/>
      <c r="T212" s="58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T212" s="16" t="s">
        <v>315</v>
      </c>
      <c r="AU212" s="16" t="s">
        <v>84</v>
      </c>
      <c r="AY212" s="16" t="s">
        <v>315</v>
      </c>
      <c r="BE212" s="176">
        <f t="shared" si="41"/>
        <v>0</v>
      </c>
      <c r="BF212" s="176">
        <f t="shared" si="42"/>
        <v>0</v>
      </c>
      <c r="BG212" s="176">
        <f t="shared" si="43"/>
        <v>0</v>
      </c>
      <c r="BH212" s="176">
        <f t="shared" si="44"/>
        <v>0</v>
      </c>
      <c r="BI212" s="176">
        <f t="shared" si="45"/>
        <v>0</v>
      </c>
      <c r="BJ212" s="16" t="s">
        <v>134</v>
      </c>
      <c r="BK212" s="176">
        <f t="shared" si="46"/>
        <v>0</v>
      </c>
    </row>
    <row r="213" spans="1:63" s="2" customFormat="1" ht="16.350000000000001" customHeight="1">
      <c r="A213" s="31"/>
      <c r="B213" s="32"/>
      <c r="C213" s="207" t="s">
        <v>1</v>
      </c>
      <c r="D213" s="207" t="s">
        <v>129</v>
      </c>
      <c r="E213" s="208" t="s">
        <v>1</v>
      </c>
      <c r="F213" s="209" t="s">
        <v>1</v>
      </c>
      <c r="G213" s="210" t="s">
        <v>1</v>
      </c>
      <c r="H213" s="211"/>
      <c r="I213" s="212"/>
      <c r="J213" s="213">
        <f t="shared" si="40"/>
        <v>0</v>
      </c>
      <c r="K213" s="214"/>
      <c r="L213" s="32"/>
      <c r="M213" s="215" t="s">
        <v>1</v>
      </c>
      <c r="N213" s="216" t="s">
        <v>42</v>
      </c>
      <c r="O213" s="217"/>
      <c r="P213" s="217"/>
      <c r="Q213" s="217"/>
      <c r="R213" s="217"/>
      <c r="S213" s="217"/>
      <c r="T213" s="218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T213" s="16" t="s">
        <v>315</v>
      </c>
      <c r="AU213" s="16" t="s">
        <v>84</v>
      </c>
      <c r="AY213" s="16" t="s">
        <v>315</v>
      </c>
      <c r="BE213" s="176">
        <f t="shared" si="41"/>
        <v>0</v>
      </c>
      <c r="BF213" s="176">
        <f t="shared" si="42"/>
        <v>0</v>
      </c>
      <c r="BG213" s="176">
        <f t="shared" si="43"/>
        <v>0</v>
      </c>
      <c r="BH213" s="176">
        <f t="shared" si="44"/>
        <v>0</v>
      </c>
      <c r="BI213" s="176">
        <f t="shared" si="45"/>
        <v>0</v>
      </c>
      <c r="BJ213" s="16" t="s">
        <v>134</v>
      </c>
      <c r="BK213" s="176">
        <f t="shared" si="46"/>
        <v>0</v>
      </c>
    </row>
    <row r="214" spans="1:63" s="2" customFormat="1" ht="6.9" customHeight="1">
      <c r="A214" s="31"/>
      <c r="B214" s="46"/>
      <c r="C214" s="47"/>
      <c r="D214" s="47"/>
      <c r="E214" s="47"/>
      <c r="F214" s="47"/>
      <c r="G214" s="47"/>
      <c r="H214" s="47"/>
      <c r="I214" s="119"/>
      <c r="J214" s="47"/>
      <c r="K214" s="47"/>
      <c r="L214" s="32"/>
      <c r="M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</row>
  </sheetData>
  <autoFilter ref="C127:K213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204:D214" xr:uid="{00000000-0002-0000-0200-000000000000}">
      <formula1>"K, M"</formula1>
    </dataValidation>
    <dataValidation type="list" allowBlank="1" showInputMessage="1" showErrorMessage="1" error="Povolené sú hodnoty základná, znížená, nulová." sqref="N204:N214" xr:uid="{00000000-0002-0000-02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9"/>
  <sheetViews>
    <sheetView showGridLines="0" topLeftCell="A134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2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2"/>
      <c r="L2" s="263" t="s">
        <v>5</v>
      </c>
      <c r="M2" s="229"/>
      <c r="N2" s="229"/>
      <c r="O2" s="229"/>
      <c r="P2" s="229"/>
      <c r="Q2" s="229"/>
      <c r="R2" s="229"/>
      <c r="S2" s="229"/>
      <c r="T2" s="229"/>
      <c r="U2" s="229"/>
      <c r="V2" s="229"/>
      <c r="AT2" s="16" t="s">
        <v>92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93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I4" s="92"/>
      <c r="L4" s="19"/>
      <c r="M4" s="94" t="s">
        <v>9</v>
      </c>
      <c r="AT4" s="16" t="s">
        <v>3</v>
      </c>
    </row>
    <row r="5" spans="1:46" s="1" customFormat="1" ht="6.9" customHeight="1">
      <c r="B5" s="19"/>
      <c r="I5" s="92"/>
      <c r="L5" s="19"/>
    </row>
    <row r="6" spans="1:46" s="1" customFormat="1" ht="12" customHeight="1">
      <c r="B6" s="19"/>
      <c r="D6" s="26" t="s">
        <v>15</v>
      </c>
      <c r="I6" s="92"/>
      <c r="L6" s="19"/>
    </row>
    <row r="7" spans="1:46" s="1" customFormat="1" ht="16.5" customHeight="1">
      <c r="B7" s="19"/>
      <c r="E7" s="264" t="str">
        <f>'Rekapitulácia stavby'!K6</f>
        <v>Sociálne zariadenie vodičov MHD Slávičie údolie</v>
      </c>
      <c r="F7" s="265"/>
      <c r="G7" s="265"/>
      <c r="H7" s="265"/>
      <c r="I7" s="92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95"/>
      <c r="J8" s="31"/>
      <c r="K8" s="31"/>
      <c r="L8" s="4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44" t="s">
        <v>534</v>
      </c>
      <c r="F9" s="266"/>
      <c r="G9" s="266"/>
      <c r="H9" s="266"/>
      <c r="I9" s="95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95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96" t="s">
        <v>18</v>
      </c>
      <c r="J11" s="24" t="s">
        <v>1</v>
      </c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96" t="s">
        <v>21</v>
      </c>
      <c r="J12" s="54" t="str">
        <f>'Rekapitulácia stavby'!AN8</f>
        <v>12. 6. 2020</v>
      </c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95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96" t="s">
        <v>24</v>
      </c>
      <c r="J14" s="24" t="s">
        <v>1</v>
      </c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96" t="s">
        <v>26</v>
      </c>
      <c r="J15" s="24" t="s">
        <v>1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95"/>
      <c r="J16" s="31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96" t="s">
        <v>24</v>
      </c>
      <c r="J17" s="27" t="str">
        <f>'Rekapitulácia stavby'!AN13</f>
        <v>Vyplň údaj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67" t="str">
        <f>'Rekapitulácia stavby'!E14</f>
        <v>Vyplň údaj</v>
      </c>
      <c r="F18" s="228"/>
      <c r="G18" s="228"/>
      <c r="H18" s="228"/>
      <c r="I18" s="96" t="s">
        <v>26</v>
      </c>
      <c r="J18" s="27" t="str">
        <f>'Rekapitulácia stavby'!AN14</f>
        <v>Vyplň údaj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95"/>
      <c r="J19" s="31"/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96" t="s">
        <v>24</v>
      </c>
      <c r="J20" s="24" t="s">
        <v>1</v>
      </c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535</v>
      </c>
      <c r="F21" s="31"/>
      <c r="G21" s="31"/>
      <c r="H21" s="31"/>
      <c r="I21" s="96" t="s">
        <v>26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95"/>
      <c r="J22" s="31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96" t="s">
        <v>24</v>
      </c>
      <c r="J23" s="24" t="s">
        <v>1</v>
      </c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536</v>
      </c>
      <c r="F24" s="31"/>
      <c r="G24" s="31"/>
      <c r="H24" s="31"/>
      <c r="I24" s="96" t="s">
        <v>26</v>
      </c>
      <c r="J24" s="24" t="s">
        <v>1</v>
      </c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95"/>
      <c r="J25" s="31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95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3" t="s">
        <v>1</v>
      </c>
      <c r="F27" s="233"/>
      <c r="G27" s="233"/>
      <c r="H27" s="233"/>
      <c r="I27" s="99"/>
      <c r="J27" s="97"/>
      <c r="K27" s="97"/>
      <c r="L27" s="100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95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5"/>
      <c r="E29" s="65"/>
      <c r="F29" s="65"/>
      <c r="G29" s="65"/>
      <c r="H29" s="65"/>
      <c r="I29" s="101"/>
      <c r="J29" s="65"/>
      <c r="K29" s="65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102" t="s">
        <v>36</v>
      </c>
      <c r="E30" s="31"/>
      <c r="F30" s="31"/>
      <c r="G30" s="31"/>
      <c r="H30" s="31"/>
      <c r="I30" s="95"/>
      <c r="J30" s="70">
        <f>ROUND(J121, 2)</f>
        <v>0</v>
      </c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5"/>
      <c r="E31" s="65"/>
      <c r="F31" s="65"/>
      <c r="G31" s="65"/>
      <c r="H31" s="65"/>
      <c r="I31" s="101"/>
      <c r="J31" s="65"/>
      <c r="K31" s="65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103" t="s">
        <v>37</v>
      </c>
      <c r="J32" s="35" t="s">
        <v>39</v>
      </c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4" t="s">
        <v>40</v>
      </c>
      <c r="E33" s="26" t="s">
        <v>41</v>
      </c>
      <c r="F33" s="105">
        <f>ROUND((ROUND((SUM(BE121:BE157)),  2) + SUM(BE159:BE168)), 2)</f>
        <v>0</v>
      </c>
      <c r="G33" s="31"/>
      <c r="H33" s="31"/>
      <c r="I33" s="106">
        <v>0.2</v>
      </c>
      <c r="J33" s="105">
        <f>ROUND((ROUND(((SUM(BE121:BE157))*I33),  2) + (SUM(BE159:BE168)*I33)), 2)</f>
        <v>0</v>
      </c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26" t="s">
        <v>42</v>
      </c>
      <c r="F34" s="105">
        <f>ROUND((ROUND((SUM(BF121:BF157)),  2) + SUM(BF159:BF168)), 2)</f>
        <v>0</v>
      </c>
      <c r="G34" s="31"/>
      <c r="H34" s="31"/>
      <c r="I34" s="106">
        <v>0.2</v>
      </c>
      <c r="J34" s="105">
        <f>ROUND((ROUND(((SUM(BF121:BF157))*I34),  2) + (SUM(BF159:BF168)*I34)), 2)</f>
        <v>0</v>
      </c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5">
        <f>ROUND((ROUND((SUM(BG121:BG157)),  2) + SUM(BG159:BG168)), 2)</f>
        <v>0</v>
      </c>
      <c r="G35" s="31"/>
      <c r="H35" s="31"/>
      <c r="I35" s="106">
        <v>0.2</v>
      </c>
      <c r="J35" s="105">
        <f>0</f>
        <v>0</v>
      </c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5">
        <f>ROUND((ROUND((SUM(BH121:BH157)),  2) + SUM(BH159:BH168)), 2)</f>
        <v>0</v>
      </c>
      <c r="G36" s="31"/>
      <c r="H36" s="31"/>
      <c r="I36" s="106">
        <v>0.2</v>
      </c>
      <c r="J36" s="105">
        <f>0</f>
        <v>0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26" t="s">
        <v>45</v>
      </c>
      <c r="F37" s="105">
        <f>ROUND((ROUND((SUM(BI121:BI157)),  2) + SUM(BI159:BI168)), 2)</f>
        <v>0</v>
      </c>
      <c r="G37" s="31"/>
      <c r="H37" s="31"/>
      <c r="I37" s="106">
        <v>0</v>
      </c>
      <c r="J37" s="105">
        <f>0</f>
        <v>0</v>
      </c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95"/>
      <c r="J38" s="31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7"/>
      <c r="D39" s="108" t="s">
        <v>46</v>
      </c>
      <c r="E39" s="59"/>
      <c r="F39" s="59"/>
      <c r="G39" s="109" t="s">
        <v>47</v>
      </c>
      <c r="H39" s="110" t="s">
        <v>48</v>
      </c>
      <c r="I39" s="111"/>
      <c r="J39" s="112">
        <f>SUM(J30:J37)</f>
        <v>0</v>
      </c>
      <c r="K39" s="113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95"/>
      <c r="J40" s="31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I41" s="92"/>
      <c r="L41" s="19"/>
    </row>
    <row r="42" spans="1:31" s="1" customFormat="1" ht="14.4" customHeight="1">
      <c r="B42" s="19"/>
      <c r="I42" s="92"/>
      <c r="L42" s="19"/>
    </row>
    <row r="43" spans="1:31" s="1" customFormat="1" ht="14.4" customHeight="1">
      <c r="B43" s="19"/>
      <c r="I43" s="92"/>
      <c r="L43" s="19"/>
    </row>
    <row r="44" spans="1:31" s="1" customFormat="1" ht="14.4" customHeight="1">
      <c r="B44" s="19"/>
      <c r="I44" s="92"/>
      <c r="L44" s="19"/>
    </row>
    <row r="45" spans="1:31" s="1" customFormat="1" ht="14.4" customHeight="1">
      <c r="B45" s="19"/>
      <c r="I45" s="92"/>
      <c r="L45" s="19"/>
    </row>
    <row r="46" spans="1:31" s="1" customFormat="1" ht="14.4" customHeight="1">
      <c r="B46" s="19"/>
      <c r="I46" s="92"/>
      <c r="L46" s="19"/>
    </row>
    <row r="47" spans="1:31" s="1" customFormat="1" ht="14.4" customHeight="1">
      <c r="B47" s="19"/>
      <c r="I47" s="92"/>
      <c r="L47" s="19"/>
    </row>
    <row r="48" spans="1:31" s="1" customFormat="1" ht="14.4" customHeight="1">
      <c r="B48" s="19"/>
      <c r="I48" s="92"/>
      <c r="L48" s="19"/>
    </row>
    <row r="49" spans="1:31" s="1" customFormat="1" ht="14.4" customHeight="1">
      <c r="B49" s="19"/>
      <c r="I49" s="92"/>
      <c r="L49" s="19"/>
    </row>
    <row r="50" spans="1:31" s="2" customFormat="1" ht="14.4" customHeight="1">
      <c r="B50" s="41"/>
      <c r="D50" s="42" t="s">
        <v>49</v>
      </c>
      <c r="E50" s="43"/>
      <c r="F50" s="43"/>
      <c r="G50" s="42" t="s">
        <v>50</v>
      </c>
      <c r="H50" s="43"/>
      <c r="I50" s="114"/>
      <c r="J50" s="43"/>
      <c r="K50" s="43"/>
      <c r="L50" s="41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4" t="s">
        <v>51</v>
      </c>
      <c r="E61" s="34"/>
      <c r="F61" s="115" t="s">
        <v>52</v>
      </c>
      <c r="G61" s="44" t="s">
        <v>51</v>
      </c>
      <c r="H61" s="34"/>
      <c r="I61" s="116"/>
      <c r="J61" s="117" t="s">
        <v>52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2" t="s">
        <v>53</v>
      </c>
      <c r="E65" s="45"/>
      <c r="F65" s="45"/>
      <c r="G65" s="42" t="s">
        <v>54</v>
      </c>
      <c r="H65" s="45"/>
      <c r="I65" s="118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4" t="s">
        <v>51</v>
      </c>
      <c r="E76" s="34"/>
      <c r="F76" s="115" t="s">
        <v>52</v>
      </c>
      <c r="G76" s="44" t="s">
        <v>51</v>
      </c>
      <c r="H76" s="34"/>
      <c r="I76" s="116"/>
      <c r="J76" s="117" t="s">
        <v>52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6"/>
      <c r="C77" s="47"/>
      <c r="D77" s="47"/>
      <c r="E77" s="47"/>
      <c r="F77" s="47"/>
      <c r="G77" s="47"/>
      <c r="H77" s="47"/>
      <c r="I77" s="119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48"/>
      <c r="C81" s="49"/>
      <c r="D81" s="49"/>
      <c r="E81" s="49"/>
      <c r="F81" s="49"/>
      <c r="G81" s="49"/>
      <c r="H81" s="49"/>
      <c r="I81" s="120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95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95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95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64" t="str">
        <f>E7</f>
        <v>Sociálne zariadenie vodičov MHD Slávičie údolie</v>
      </c>
      <c r="F85" s="265"/>
      <c r="G85" s="265"/>
      <c r="H85" s="265"/>
      <c r="I85" s="95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95"/>
      <c r="J86" s="31"/>
      <c r="K86" s="31"/>
      <c r="L86" s="4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44" t="str">
        <f>E9</f>
        <v>20200601_el - Časť Elektroinštalácie - Príojka NN a uzemnenie</v>
      </c>
      <c r="F87" s="266"/>
      <c r="G87" s="266"/>
      <c r="H87" s="266"/>
      <c r="I87" s="95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95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Parkovisko cintorína Slávičie údolie</v>
      </c>
      <c r="G89" s="31"/>
      <c r="H89" s="31"/>
      <c r="I89" s="96" t="s">
        <v>21</v>
      </c>
      <c r="J89" s="54" t="str">
        <f>IF(J12="","",J12)</f>
        <v>12. 6. 2020</v>
      </c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95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1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96" t="s">
        <v>29</v>
      </c>
      <c r="J91" s="29" t="str">
        <f>E21</f>
        <v>Ing. Rastislav Švec</v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1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96" t="s">
        <v>32</v>
      </c>
      <c r="J92" s="29" t="str">
        <f>E24</f>
        <v>PRONES s.r.o.</v>
      </c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95"/>
      <c r="J93" s="31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21" t="s">
        <v>99</v>
      </c>
      <c r="D94" s="107"/>
      <c r="E94" s="107"/>
      <c r="F94" s="107"/>
      <c r="G94" s="107"/>
      <c r="H94" s="107"/>
      <c r="I94" s="122"/>
      <c r="J94" s="123" t="s">
        <v>100</v>
      </c>
      <c r="K94" s="107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95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24" t="s">
        <v>101</v>
      </c>
      <c r="D96" s="31"/>
      <c r="E96" s="31"/>
      <c r="F96" s="31"/>
      <c r="G96" s="31"/>
      <c r="H96" s="31"/>
      <c r="I96" s="95"/>
      <c r="J96" s="70">
        <f>J121</f>
        <v>0</v>
      </c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25"/>
      <c r="D97" s="126" t="s">
        <v>537</v>
      </c>
      <c r="E97" s="127"/>
      <c r="F97" s="127"/>
      <c r="G97" s="127"/>
      <c r="H97" s="127"/>
      <c r="I97" s="128"/>
      <c r="J97" s="129">
        <f>J124</f>
        <v>0</v>
      </c>
      <c r="L97" s="125"/>
    </row>
    <row r="98" spans="1:31" s="9" customFormat="1" ht="24.9" hidden="1" customHeight="1">
      <c r="B98" s="125"/>
      <c r="D98" s="126" t="s">
        <v>538</v>
      </c>
      <c r="E98" s="127"/>
      <c r="F98" s="127"/>
      <c r="G98" s="127"/>
      <c r="H98" s="127"/>
      <c r="I98" s="128"/>
      <c r="J98" s="129">
        <f>J130</f>
        <v>0</v>
      </c>
      <c r="L98" s="125"/>
    </row>
    <row r="99" spans="1:31" s="9" customFormat="1" ht="24.9" hidden="1" customHeight="1">
      <c r="B99" s="125"/>
      <c r="D99" s="126" t="s">
        <v>539</v>
      </c>
      <c r="E99" s="127"/>
      <c r="F99" s="127"/>
      <c r="G99" s="127"/>
      <c r="H99" s="127"/>
      <c r="I99" s="128"/>
      <c r="J99" s="129">
        <f>J136</f>
        <v>0</v>
      </c>
      <c r="L99" s="125"/>
    </row>
    <row r="100" spans="1:31" s="9" customFormat="1" ht="24.9" hidden="1" customHeight="1">
      <c r="B100" s="125"/>
      <c r="D100" s="126" t="s">
        <v>540</v>
      </c>
      <c r="E100" s="127"/>
      <c r="F100" s="127"/>
      <c r="G100" s="127"/>
      <c r="H100" s="127"/>
      <c r="I100" s="128"/>
      <c r="J100" s="129">
        <f>J142</f>
        <v>0</v>
      </c>
      <c r="L100" s="125"/>
    </row>
    <row r="101" spans="1:31" s="9" customFormat="1" ht="21.75" hidden="1" customHeight="1">
      <c r="B101" s="125"/>
      <c r="D101" s="135" t="s">
        <v>112</v>
      </c>
      <c r="I101" s="136"/>
      <c r="J101" s="137">
        <f>J158</f>
        <v>0</v>
      </c>
      <c r="L101" s="125"/>
    </row>
    <row r="102" spans="1:31" s="2" customFormat="1" ht="21.75" hidden="1" customHeight="1">
      <c r="A102" s="31"/>
      <c r="B102" s="32"/>
      <c r="C102" s="31"/>
      <c r="D102" s="31"/>
      <c r="E102" s="31"/>
      <c r="F102" s="31"/>
      <c r="G102" s="31"/>
      <c r="H102" s="31"/>
      <c r="I102" s="95"/>
      <c r="J102" s="31"/>
      <c r="K102" s="31"/>
      <c r="L102" s="4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6.9" hidden="1" customHeight="1">
      <c r="A103" s="31"/>
      <c r="B103" s="46"/>
      <c r="C103" s="47"/>
      <c r="D103" s="47"/>
      <c r="E103" s="47"/>
      <c r="F103" s="47"/>
      <c r="G103" s="47"/>
      <c r="H103" s="47"/>
      <c r="I103" s="119"/>
      <c r="J103" s="47"/>
      <c r="K103" s="47"/>
      <c r="L103" s="4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ht="10.199999999999999" hidden="1"/>
    <row r="105" spans="1:31" ht="10.199999999999999" hidden="1"/>
    <row r="106" spans="1:31" ht="10.199999999999999" hidden="1"/>
    <row r="107" spans="1:31" s="2" customFormat="1" ht="6.9" customHeight="1">
      <c r="A107" s="31"/>
      <c r="B107" s="48"/>
      <c r="C107" s="49"/>
      <c r="D107" s="49"/>
      <c r="E107" s="49"/>
      <c r="F107" s="49"/>
      <c r="G107" s="49"/>
      <c r="H107" s="49"/>
      <c r="I107" s="120"/>
      <c r="J107" s="49"/>
      <c r="K107" s="49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24.9" customHeight="1">
      <c r="A108" s="31"/>
      <c r="B108" s="32"/>
      <c r="C108" s="20" t="s">
        <v>113</v>
      </c>
      <c r="D108" s="31"/>
      <c r="E108" s="31"/>
      <c r="F108" s="31"/>
      <c r="G108" s="31"/>
      <c r="H108" s="31"/>
      <c r="I108" s="95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" customHeight="1">
      <c r="A109" s="31"/>
      <c r="B109" s="32"/>
      <c r="C109" s="31"/>
      <c r="D109" s="31"/>
      <c r="E109" s="31"/>
      <c r="F109" s="31"/>
      <c r="G109" s="31"/>
      <c r="H109" s="31"/>
      <c r="I109" s="95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15</v>
      </c>
      <c r="D110" s="31"/>
      <c r="E110" s="31"/>
      <c r="F110" s="31"/>
      <c r="G110" s="31"/>
      <c r="H110" s="31"/>
      <c r="I110" s="95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6.5" customHeight="1">
      <c r="A111" s="31"/>
      <c r="B111" s="32"/>
      <c r="C111" s="31"/>
      <c r="D111" s="31"/>
      <c r="E111" s="264" t="str">
        <f>E7</f>
        <v>Sociálne zariadenie vodičov MHD Slávičie údolie</v>
      </c>
      <c r="F111" s="265"/>
      <c r="G111" s="265"/>
      <c r="H111" s="265"/>
      <c r="I111" s="95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94</v>
      </c>
      <c r="D112" s="31"/>
      <c r="E112" s="31"/>
      <c r="F112" s="31"/>
      <c r="G112" s="31"/>
      <c r="H112" s="31"/>
      <c r="I112" s="95"/>
      <c r="J112" s="31"/>
      <c r="K112" s="31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1"/>
      <c r="D113" s="31"/>
      <c r="E113" s="244" t="str">
        <f>E9</f>
        <v>20200601_el - Časť Elektroinštalácie - Príojka NN a uzemnenie</v>
      </c>
      <c r="F113" s="266"/>
      <c r="G113" s="266"/>
      <c r="H113" s="266"/>
      <c r="I113" s="95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" customHeight="1">
      <c r="A114" s="31"/>
      <c r="B114" s="32"/>
      <c r="C114" s="31"/>
      <c r="D114" s="31"/>
      <c r="E114" s="31"/>
      <c r="F114" s="31"/>
      <c r="G114" s="31"/>
      <c r="H114" s="31"/>
      <c r="I114" s="95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19</v>
      </c>
      <c r="D115" s="31"/>
      <c r="E115" s="31"/>
      <c r="F115" s="24" t="str">
        <f>F12</f>
        <v>Parkovisko cintorína Slávičie údolie</v>
      </c>
      <c r="G115" s="31"/>
      <c r="H115" s="31"/>
      <c r="I115" s="96" t="s">
        <v>21</v>
      </c>
      <c r="J115" s="54" t="str">
        <f>IF(J12="","",J12)</f>
        <v>12. 6. 2020</v>
      </c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" customHeight="1">
      <c r="A116" s="31"/>
      <c r="B116" s="32"/>
      <c r="C116" s="31"/>
      <c r="D116" s="31"/>
      <c r="E116" s="31"/>
      <c r="F116" s="31"/>
      <c r="G116" s="31"/>
      <c r="H116" s="31"/>
      <c r="I116" s="95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15" customHeight="1">
      <c r="A117" s="31"/>
      <c r="B117" s="32"/>
      <c r="C117" s="26" t="s">
        <v>23</v>
      </c>
      <c r="D117" s="31"/>
      <c r="E117" s="31"/>
      <c r="F117" s="24" t="str">
        <f>E15</f>
        <v>Dopravný podnik Bratislava, a.s., Olejkárska 1, BA</v>
      </c>
      <c r="G117" s="31"/>
      <c r="H117" s="31"/>
      <c r="I117" s="96" t="s">
        <v>29</v>
      </c>
      <c r="J117" s="29" t="str">
        <f>E21</f>
        <v>Ing. Rastislav Švec</v>
      </c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15" customHeight="1">
      <c r="A118" s="31"/>
      <c r="B118" s="32"/>
      <c r="C118" s="26" t="s">
        <v>27</v>
      </c>
      <c r="D118" s="31"/>
      <c r="E118" s="31"/>
      <c r="F118" s="24" t="str">
        <f>IF(E18="","",E18)</f>
        <v>Vyplň údaj</v>
      </c>
      <c r="G118" s="31"/>
      <c r="H118" s="31"/>
      <c r="I118" s="96" t="s">
        <v>32</v>
      </c>
      <c r="J118" s="29" t="str">
        <f>E24</f>
        <v>PRONES s.r.o.</v>
      </c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1"/>
      <c r="D119" s="31"/>
      <c r="E119" s="31"/>
      <c r="F119" s="31"/>
      <c r="G119" s="31"/>
      <c r="H119" s="31"/>
      <c r="I119" s="95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38"/>
      <c r="B120" s="139"/>
      <c r="C120" s="140" t="s">
        <v>114</v>
      </c>
      <c r="D120" s="141" t="s">
        <v>61</v>
      </c>
      <c r="E120" s="141" t="s">
        <v>57</v>
      </c>
      <c r="F120" s="141" t="s">
        <v>58</v>
      </c>
      <c r="G120" s="141" t="s">
        <v>115</v>
      </c>
      <c r="H120" s="141" t="s">
        <v>116</v>
      </c>
      <c r="I120" s="142" t="s">
        <v>117</v>
      </c>
      <c r="J120" s="143" t="s">
        <v>100</v>
      </c>
      <c r="K120" s="144" t="s">
        <v>118</v>
      </c>
      <c r="L120" s="145"/>
      <c r="M120" s="61" t="s">
        <v>1</v>
      </c>
      <c r="N120" s="62" t="s">
        <v>40</v>
      </c>
      <c r="O120" s="62" t="s">
        <v>119</v>
      </c>
      <c r="P120" s="62" t="s">
        <v>120</v>
      </c>
      <c r="Q120" s="62" t="s">
        <v>121</v>
      </c>
      <c r="R120" s="62" t="s">
        <v>122</v>
      </c>
      <c r="S120" s="62" t="s">
        <v>123</v>
      </c>
      <c r="T120" s="63" t="s">
        <v>124</v>
      </c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</row>
    <row r="121" spans="1:65" s="2" customFormat="1" ht="22.8" customHeight="1">
      <c r="A121" s="31"/>
      <c r="B121" s="32"/>
      <c r="C121" s="68" t="s">
        <v>101</v>
      </c>
      <c r="D121" s="31"/>
      <c r="E121" s="31"/>
      <c r="F121" s="31"/>
      <c r="G121" s="31"/>
      <c r="H121" s="31"/>
      <c r="I121" s="95"/>
      <c r="J121" s="146">
        <f>BK121</f>
        <v>0</v>
      </c>
      <c r="K121" s="31"/>
      <c r="L121" s="32"/>
      <c r="M121" s="64"/>
      <c r="N121" s="55"/>
      <c r="O121" s="65"/>
      <c r="P121" s="147">
        <f>P122+P123+P124+P130+P136+P142+P158</f>
        <v>0</v>
      </c>
      <c r="Q121" s="65"/>
      <c r="R121" s="147">
        <f>R122+R123+R124+R130+R136+R142+R158</f>
        <v>0</v>
      </c>
      <c r="S121" s="65"/>
      <c r="T121" s="148">
        <f>T122+T123+T124+T130+T136+T142+T158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6" t="s">
        <v>75</v>
      </c>
      <c r="AU121" s="16" t="s">
        <v>102</v>
      </c>
      <c r="BK121" s="149">
        <f>BK122+BK123+BK124+BK130+BK136+BK142+BK158</f>
        <v>0</v>
      </c>
    </row>
    <row r="122" spans="1:65" s="2" customFormat="1" ht="66.75" customHeight="1">
      <c r="A122" s="31"/>
      <c r="B122" s="162"/>
      <c r="C122" s="163" t="s">
        <v>84</v>
      </c>
      <c r="D122" s="163" t="s">
        <v>129</v>
      </c>
      <c r="E122" s="164" t="s">
        <v>541</v>
      </c>
      <c r="F122" s="165" t="s">
        <v>542</v>
      </c>
      <c r="G122" s="166" t="s">
        <v>208</v>
      </c>
      <c r="H122" s="167">
        <v>1</v>
      </c>
      <c r="I122" s="168"/>
      <c r="J122" s="169">
        <f>ROUND(I122*H122,2)</f>
        <v>0</v>
      </c>
      <c r="K122" s="170"/>
      <c r="L122" s="32"/>
      <c r="M122" s="171" t="s">
        <v>1</v>
      </c>
      <c r="N122" s="172" t="s">
        <v>42</v>
      </c>
      <c r="O122" s="57"/>
      <c r="P122" s="173">
        <f>O122*H122</f>
        <v>0</v>
      </c>
      <c r="Q122" s="173">
        <v>0</v>
      </c>
      <c r="R122" s="173">
        <f>Q122*H122</f>
        <v>0</v>
      </c>
      <c r="S122" s="173">
        <v>0</v>
      </c>
      <c r="T122" s="174">
        <f>S122*H122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75" t="s">
        <v>133</v>
      </c>
      <c r="AT122" s="175" t="s">
        <v>129</v>
      </c>
      <c r="AU122" s="175" t="s">
        <v>76</v>
      </c>
      <c r="AY122" s="16" t="s">
        <v>127</v>
      </c>
      <c r="BE122" s="176">
        <f>IF(N122="základná",J122,0)</f>
        <v>0</v>
      </c>
      <c r="BF122" s="176">
        <f>IF(N122="znížená",J122,0)</f>
        <v>0</v>
      </c>
      <c r="BG122" s="176">
        <f>IF(N122="zákl. prenesená",J122,0)</f>
        <v>0</v>
      </c>
      <c r="BH122" s="176">
        <f>IF(N122="zníž. prenesená",J122,0)</f>
        <v>0</v>
      </c>
      <c r="BI122" s="176">
        <f>IF(N122="nulová",J122,0)</f>
        <v>0</v>
      </c>
      <c r="BJ122" s="16" t="s">
        <v>134</v>
      </c>
      <c r="BK122" s="176">
        <f>ROUND(I122*H122,2)</f>
        <v>0</v>
      </c>
      <c r="BL122" s="16" t="s">
        <v>133</v>
      </c>
      <c r="BM122" s="175" t="s">
        <v>134</v>
      </c>
    </row>
    <row r="123" spans="1:65" s="2" customFormat="1" ht="55.5" customHeight="1">
      <c r="A123" s="31"/>
      <c r="B123" s="162"/>
      <c r="C123" s="163" t="s">
        <v>134</v>
      </c>
      <c r="D123" s="163" t="s">
        <v>129</v>
      </c>
      <c r="E123" s="164" t="s">
        <v>543</v>
      </c>
      <c r="F123" s="165" t="s">
        <v>544</v>
      </c>
      <c r="G123" s="166" t="s">
        <v>208</v>
      </c>
      <c r="H123" s="167">
        <v>1</v>
      </c>
      <c r="I123" s="168"/>
      <c r="J123" s="169">
        <f>ROUND(I123*H123,2)</f>
        <v>0</v>
      </c>
      <c r="K123" s="170"/>
      <c r="L123" s="32"/>
      <c r="M123" s="171" t="s">
        <v>1</v>
      </c>
      <c r="N123" s="172" t="s">
        <v>42</v>
      </c>
      <c r="O123" s="57"/>
      <c r="P123" s="173">
        <f>O123*H123</f>
        <v>0</v>
      </c>
      <c r="Q123" s="173">
        <v>0</v>
      </c>
      <c r="R123" s="173">
        <f>Q123*H123</f>
        <v>0</v>
      </c>
      <c r="S123" s="173">
        <v>0</v>
      </c>
      <c r="T123" s="174">
        <f>S123*H123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75" t="s">
        <v>133</v>
      </c>
      <c r="AT123" s="175" t="s">
        <v>129</v>
      </c>
      <c r="AU123" s="175" t="s">
        <v>76</v>
      </c>
      <c r="AY123" s="16" t="s">
        <v>127</v>
      </c>
      <c r="BE123" s="176">
        <f>IF(N123="základná",J123,0)</f>
        <v>0</v>
      </c>
      <c r="BF123" s="176">
        <f>IF(N123="znížená",J123,0)</f>
        <v>0</v>
      </c>
      <c r="BG123" s="176">
        <f>IF(N123="zákl. prenesená",J123,0)</f>
        <v>0</v>
      </c>
      <c r="BH123" s="176">
        <f>IF(N123="zníž. prenesená",J123,0)</f>
        <v>0</v>
      </c>
      <c r="BI123" s="176">
        <f>IF(N123="nulová",J123,0)</f>
        <v>0</v>
      </c>
      <c r="BJ123" s="16" t="s">
        <v>134</v>
      </c>
      <c r="BK123" s="176">
        <f>ROUND(I123*H123,2)</f>
        <v>0</v>
      </c>
      <c r="BL123" s="16" t="s">
        <v>133</v>
      </c>
      <c r="BM123" s="175" t="s">
        <v>133</v>
      </c>
    </row>
    <row r="124" spans="1:65" s="12" customFormat="1" ht="25.95" customHeight="1">
      <c r="B124" s="150"/>
      <c r="D124" s="151" t="s">
        <v>75</v>
      </c>
      <c r="E124" s="152" t="s">
        <v>330</v>
      </c>
      <c r="F124" s="152" t="s">
        <v>545</v>
      </c>
      <c r="I124" s="153"/>
      <c r="J124" s="137">
        <f>BK124</f>
        <v>0</v>
      </c>
      <c r="L124" s="150"/>
      <c r="M124" s="154"/>
      <c r="N124" s="155"/>
      <c r="O124" s="155"/>
      <c r="P124" s="156">
        <f>SUM(P125:P129)</f>
        <v>0</v>
      </c>
      <c r="Q124" s="155"/>
      <c r="R124" s="156">
        <f>SUM(R125:R129)</f>
        <v>0</v>
      </c>
      <c r="S124" s="155"/>
      <c r="T124" s="157">
        <f>SUM(T125:T129)</f>
        <v>0</v>
      </c>
      <c r="AR124" s="151" t="s">
        <v>84</v>
      </c>
      <c r="AT124" s="158" t="s">
        <v>75</v>
      </c>
      <c r="AU124" s="158" t="s">
        <v>76</v>
      </c>
      <c r="AY124" s="151" t="s">
        <v>127</v>
      </c>
      <c r="BK124" s="159">
        <f>SUM(BK125:BK129)</f>
        <v>0</v>
      </c>
    </row>
    <row r="125" spans="1:65" s="2" customFormat="1" ht="16.5" customHeight="1">
      <c r="A125" s="31"/>
      <c r="B125" s="162"/>
      <c r="C125" s="163" t="s">
        <v>141</v>
      </c>
      <c r="D125" s="163" t="s">
        <v>129</v>
      </c>
      <c r="E125" s="164" t="s">
        <v>546</v>
      </c>
      <c r="F125" s="165" t="s">
        <v>547</v>
      </c>
      <c r="G125" s="166" t="s">
        <v>226</v>
      </c>
      <c r="H125" s="167">
        <v>10</v>
      </c>
      <c r="I125" s="168"/>
      <c r="J125" s="169">
        <f>ROUND(I125*H125,2)</f>
        <v>0</v>
      </c>
      <c r="K125" s="170"/>
      <c r="L125" s="32"/>
      <c r="M125" s="171" t="s">
        <v>1</v>
      </c>
      <c r="N125" s="172" t="s">
        <v>42</v>
      </c>
      <c r="O125" s="57"/>
      <c r="P125" s="173">
        <f>O125*H125</f>
        <v>0</v>
      </c>
      <c r="Q125" s="173">
        <v>0</v>
      </c>
      <c r="R125" s="173">
        <f>Q125*H125</f>
        <v>0</v>
      </c>
      <c r="S125" s="173">
        <v>0</v>
      </c>
      <c r="T125" s="174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75" t="s">
        <v>133</v>
      </c>
      <c r="AT125" s="175" t="s">
        <v>129</v>
      </c>
      <c r="AU125" s="175" t="s">
        <v>84</v>
      </c>
      <c r="AY125" s="16" t="s">
        <v>127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6" t="s">
        <v>134</v>
      </c>
      <c r="BK125" s="176">
        <f>ROUND(I125*H125,2)</f>
        <v>0</v>
      </c>
      <c r="BL125" s="16" t="s">
        <v>133</v>
      </c>
      <c r="BM125" s="175" t="s">
        <v>152</v>
      </c>
    </row>
    <row r="126" spans="1:65" s="2" customFormat="1" ht="16.5" customHeight="1">
      <c r="A126" s="31"/>
      <c r="B126" s="162"/>
      <c r="C126" s="163" t="s">
        <v>133</v>
      </c>
      <c r="D126" s="163" t="s">
        <v>129</v>
      </c>
      <c r="E126" s="164" t="s">
        <v>548</v>
      </c>
      <c r="F126" s="165" t="s">
        <v>549</v>
      </c>
      <c r="G126" s="166" t="s">
        <v>226</v>
      </c>
      <c r="H126" s="167">
        <v>20</v>
      </c>
      <c r="I126" s="168"/>
      <c r="J126" s="169">
        <f>ROUND(I126*H126,2)</f>
        <v>0</v>
      </c>
      <c r="K126" s="170"/>
      <c r="L126" s="32"/>
      <c r="M126" s="171" t="s">
        <v>1</v>
      </c>
      <c r="N126" s="172" t="s">
        <v>42</v>
      </c>
      <c r="O126" s="57"/>
      <c r="P126" s="173">
        <f>O126*H126</f>
        <v>0</v>
      </c>
      <c r="Q126" s="173">
        <v>0</v>
      </c>
      <c r="R126" s="173">
        <f>Q126*H126</f>
        <v>0</v>
      </c>
      <c r="S126" s="173">
        <v>0</v>
      </c>
      <c r="T126" s="174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75" t="s">
        <v>133</v>
      </c>
      <c r="AT126" s="175" t="s">
        <v>129</v>
      </c>
      <c r="AU126" s="175" t="s">
        <v>84</v>
      </c>
      <c r="AY126" s="16" t="s">
        <v>127</v>
      </c>
      <c r="BE126" s="176">
        <f>IF(N126="základná",J126,0)</f>
        <v>0</v>
      </c>
      <c r="BF126" s="176">
        <f>IF(N126="znížená",J126,0)</f>
        <v>0</v>
      </c>
      <c r="BG126" s="176">
        <f>IF(N126="zákl. prenesená",J126,0)</f>
        <v>0</v>
      </c>
      <c r="BH126" s="176">
        <f>IF(N126="zníž. prenesená",J126,0)</f>
        <v>0</v>
      </c>
      <c r="BI126" s="176">
        <f>IF(N126="nulová",J126,0)</f>
        <v>0</v>
      </c>
      <c r="BJ126" s="16" t="s">
        <v>134</v>
      </c>
      <c r="BK126" s="176">
        <f>ROUND(I126*H126,2)</f>
        <v>0</v>
      </c>
      <c r="BL126" s="16" t="s">
        <v>133</v>
      </c>
      <c r="BM126" s="175" t="s">
        <v>162</v>
      </c>
    </row>
    <row r="127" spans="1:65" s="2" customFormat="1" ht="16.5" customHeight="1">
      <c r="A127" s="31"/>
      <c r="B127" s="162"/>
      <c r="C127" s="163" t="s">
        <v>148</v>
      </c>
      <c r="D127" s="163" t="s">
        <v>129</v>
      </c>
      <c r="E127" s="164" t="s">
        <v>550</v>
      </c>
      <c r="F127" s="165" t="s">
        <v>551</v>
      </c>
      <c r="G127" s="166" t="s">
        <v>226</v>
      </c>
      <c r="H127" s="167">
        <v>15</v>
      </c>
      <c r="I127" s="168"/>
      <c r="J127" s="169">
        <f>ROUND(I127*H127,2)</f>
        <v>0</v>
      </c>
      <c r="K127" s="170"/>
      <c r="L127" s="32"/>
      <c r="M127" s="171" t="s">
        <v>1</v>
      </c>
      <c r="N127" s="172" t="s">
        <v>42</v>
      </c>
      <c r="O127" s="57"/>
      <c r="P127" s="173">
        <f>O127*H127</f>
        <v>0</v>
      </c>
      <c r="Q127" s="173">
        <v>0</v>
      </c>
      <c r="R127" s="173">
        <f>Q127*H127</f>
        <v>0</v>
      </c>
      <c r="S127" s="173">
        <v>0</v>
      </c>
      <c r="T127" s="174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75" t="s">
        <v>133</v>
      </c>
      <c r="AT127" s="175" t="s">
        <v>129</v>
      </c>
      <c r="AU127" s="175" t="s">
        <v>84</v>
      </c>
      <c r="AY127" s="16" t="s">
        <v>127</v>
      </c>
      <c r="BE127" s="176">
        <f>IF(N127="základná",J127,0)</f>
        <v>0</v>
      </c>
      <c r="BF127" s="176">
        <f>IF(N127="znížená",J127,0)</f>
        <v>0</v>
      </c>
      <c r="BG127" s="176">
        <f>IF(N127="zákl. prenesená",J127,0)</f>
        <v>0</v>
      </c>
      <c r="BH127" s="176">
        <f>IF(N127="zníž. prenesená",J127,0)</f>
        <v>0</v>
      </c>
      <c r="BI127" s="176">
        <f>IF(N127="nulová",J127,0)</f>
        <v>0</v>
      </c>
      <c r="BJ127" s="16" t="s">
        <v>134</v>
      </c>
      <c r="BK127" s="176">
        <f>ROUND(I127*H127,2)</f>
        <v>0</v>
      </c>
      <c r="BL127" s="16" t="s">
        <v>133</v>
      </c>
      <c r="BM127" s="175" t="s">
        <v>178</v>
      </c>
    </row>
    <row r="128" spans="1:65" s="2" customFormat="1" ht="21.75" customHeight="1">
      <c r="A128" s="31"/>
      <c r="B128" s="162"/>
      <c r="C128" s="163" t="s">
        <v>152</v>
      </c>
      <c r="D128" s="163" t="s">
        <v>129</v>
      </c>
      <c r="E128" s="164" t="s">
        <v>552</v>
      </c>
      <c r="F128" s="165" t="s">
        <v>553</v>
      </c>
      <c r="G128" s="166" t="s">
        <v>208</v>
      </c>
      <c r="H128" s="167">
        <v>2</v>
      </c>
      <c r="I128" s="168"/>
      <c r="J128" s="169">
        <f>ROUND(I128*H128,2)</f>
        <v>0</v>
      </c>
      <c r="K128" s="170"/>
      <c r="L128" s="32"/>
      <c r="M128" s="171" t="s">
        <v>1</v>
      </c>
      <c r="N128" s="172" t="s">
        <v>42</v>
      </c>
      <c r="O128" s="57"/>
      <c r="P128" s="173">
        <f>O128*H128</f>
        <v>0</v>
      </c>
      <c r="Q128" s="173">
        <v>0</v>
      </c>
      <c r="R128" s="173">
        <f>Q128*H128</f>
        <v>0</v>
      </c>
      <c r="S128" s="173">
        <v>0</v>
      </c>
      <c r="T128" s="174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75" t="s">
        <v>133</v>
      </c>
      <c r="AT128" s="175" t="s">
        <v>129</v>
      </c>
      <c r="AU128" s="175" t="s">
        <v>84</v>
      </c>
      <c r="AY128" s="16" t="s">
        <v>127</v>
      </c>
      <c r="BE128" s="176">
        <f>IF(N128="základná",J128,0)</f>
        <v>0</v>
      </c>
      <c r="BF128" s="176">
        <f>IF(N128="znížená",J128,0)</f>
        <v>0</v>
      </c>
      <c r="BG128" s="176">
        <f>IF(N128="zákl. prenesená",J128,0)</f>
        <v>0</v>
      </c>
      <c r="BH128" s="176">
        <f>IF(N128="zníž. prenesená",J128,0)</f>
        <v>0</v>
      </c>
      <c r="BI128" s="176">
        <f>IF(N128="nulová",J128,0)</f>
        <v>0</v>
      </c>
      <c r="BJ128" s="16" t="s">
        <v>134</v>
      </c>
      <c r="BK128" s="176">
        <f>ROUND(I128*H128,2)</f>
        <v>0</v>
      </c>
      <c r="BL128" s="16" t="s">
        <v>133</v>
      </c>
      <c r="BM128" s="175" t="s">
        <v>186</v>
      </c>
    </row>
    <row r="129" spans="1:65" s="2" customFormat="1" ht="16.5" customHeight="1">
      <c r="A129" s="31"/>
      <c r="B129" s="162"/>
      <c r="C129" s="163" t="s">
        <v>157</v>
      </c>
      <c r="D129" s="163" t="s">
        <v>129</v>
      </c>
      <c r="E129" s="164" t="s">
        <v>554</v>
      </c>
      <c r="F129" s="165" t="s">
        <v>555</v>
      </c>
      <c r="G129" s="166" t="s">
        <v>208</v>
      </c>
      <c r="H129" s="167">
        <v>3</v>
      </c>
      <c r="I129" s="168"/>
      <c r="J129" s="169">
        <f>ROUND(I129*H129,2)</f>
        <v>0</v>
      </c>
      <c r="K129" s="170"/>
      <c r="L129" s="32"/>
      <c r="M129" s="171" t="s">
        <v>1</v>
      </c>
      <c r="N129" s="172" t="s">
        <v>42</v>
      </c>
      <c r="O129" s="57"/>
      <c r="P129" s="173">
        <f>O129*H129</f>
        <v>0</v>
      </c>
      <c r="Q129" s="173">
        <v>0</v>
      </c>
      <c r="R129" s="173">
        <f>Q129*H129</f>
        <v>0</v>
      </c>
      <c r="S129" s="173">
        <v>0</v>
      </c>
      <c r="T129" s="174">
        <f>S129*H129</f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75" t="s">
        <v>133</v>
      </c>
      <c r="AT129" s="175" t="s">
        <v>129</v>
      </c>
      <c r="AU129" s="175" t="s">
        <v>84</v>
      </c>
      <c r="AY129" s="16" t="s">
        <v>127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6" t="s">
        <v>134</v>
      </c>
      <c r="BK129" s="176">
        <f>ROUND(I129*H129,2)</f>
        <v>0</v>
      </c>
      <c r="BL129" s="16" t="s">
        <v>133</v>
      </c>
      <c r="BM129" s="175" t="s">
        <v>195</v>
      </c>
    </row>
    <row r="130" spans="1:65" s="12" customFormat="1" ht="25.95" customHeight="1">
      <c r="B130" s="150"/>
      <c r="D130" s="151" t="s">
        <v>75</v>
      </c>
      <c r="E130" s="152" t="s">
        <v>477</v>
      </c>
      <c r="F130" s="152" t="s">
        <v>128</v>
      </c>
      <c r="I130" s="153"/>
      <c r="J130" s="137">
        <f>BK130</f>
        <v>0</v>
      </c>
      <c r="L130" s="150"/>
      <c r="M130" s="154"/>
      <c r="N130" s="155"/>
      <c r="O130" s="155"/>
      <c r="P130" s="156">
        <f>SUM(P131:P135)</f>
        <v>0</v>
      </c>
      <c r="Q130" s="155"/>
      <c r="R130" s="156">
        <f>SUM(R131:R135)</f>
        <v>0</v>
      </c>
      <c r="S130" s="155"/>
      <c r="T130" s="157">
        <f>SUM(T131:T135)</f>
        <v>0</v>
      </c>
      <c r="AR130" s="151" t="s">
        <v>84</v>
      </c>
      <c r="AT130" s="158" t="s">
        <v>75</v>
      </c>
      <c r="AU130" s="158" t="s">
        <v>76</v>
      </c>
      <c r="AY130" s="151" t="s">
        <v>127</v>
      </c>
      <c r="BK130" s="159">
        <f>SUM(BK131:BK135)</f>
        <v>0</v>
      </c>
    </row>
    <row r="131" spans="1:65" s="2" customFormat="1" ht="44.25" customHeight="1">
      <c r="A131" s="31"/>
      <c r="B131" s="162"/>
      <c r="C131" s="163" t="s">
        <v>162</v>
      </c>
      <c r="D131" s="163" t="s">
        <v>129</v>
      </c>
      <c r="E131" s="164" t="s">
        <v>556</v>
      </c>
      <c r="F131" s="165" t="s">
        <v>557</v>
      </c>
      <c r="G131" s="166" t="s">
        <v>226</v>
      </c>
      <c r="H131" s="167">
        <v>30</v>
      </c>
      <c r="I131" s="168"/>
      <c r="J131" s="169">
        <f>ROUND(I131*H131,2)</f>
        <v>0</v>
      </c>
      <c r="K131" s="170"/>
      <c r="L131" s="32"/>
      <c r="M131" s="171" t="s">
        <v>1</v>
      </c>
      <c r="N131" s="172" t="s">
        <v>42</v>
      </c>
      <c r="O131" s="57"/>
      <c r="P131" s="173">
        <f>O131*H131</f>
        <v>0</v>
      </c>
      <c r="Q131" s="173">
        <v>0</v>
      </c>
      <c r="R131" s="173">
        <f>Q131*H131</f>
        <v>0</v>
      </c>
      <c r="S131" s="173">
        <v>0</v>
      </c>
      <c r="T131" s="174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75" t="s">
        <v>133</v>
      </c>
      <c r="AT131" s="175" t="s">
        <v>129</v>
      </c>
      <c r="AU131" s="175" t="s">
        <v>84</v>
      </c>
      <c r="AY131" s="16" t="s">
        <v>127</v>
      </c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16" t="s">
        <v>134</v>
      </c>
      <c r="BK131" s="176">
        <f>ROUND(I131*H131,2)</f>
        <v>0</v>
      </c>
      <c r="BL131" s="16" t="s">
        <v>133</v>
      </c>
      <c r="BM131" s="175" t="s">
        <v>205</v>
      </c>
    </row>
    <row r="132" spans="1:65" s="2" customFormat="1" ht="21.75" customHeight="1">
      <c r="A132" s="31"/>
      <c r="B132" s="162"/>
      <c r="C132" s="163" t="s">
        <v>173</v>
      </c>
      <c r="D132" s="163" t="s">
        <v>129</v>
      </c>
      <c r="E132" s="164" t="s">
        <v>558</v>
      </c>
      <c r="F132" s="165" t="s">
        <v>559</v>
      </c>
      <c r="G132" s="166" t="s">
        <v>226</v>
      </c>
      <c r="H132" s="167">
        <v>5</v>
      </c>
      <c r="I132" s="168"/>
      <c r="J132" s="169">
        <f>ROUND(I132*H132,2)</f>
        <v>0</v>
      </c>
      <c r="K132" s="170"/>
      <c r="L132" s="32"/>
      <c r="M132" s="171" t="s">
        <v>1</v>
      </c>
      <c r="N132" s="172" t="s">
        <v>42</v>
      </c>
      <c r="O132" s="57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75" t="s">
        <v>133</v>
      </c>
      <c r="AT132" s="175" t="s">
        <v>129</v>
      </c>
      <c r="AU132" s="175" t="s">
        <v>84</v>
      </c>
      <c r="AY132" s="16" t="s">
        <v>127</v>
      </c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16" t="s">
        <v>134</v>
      </c>
      <c r="BK132" s="176">
        <f>ROUND(I132*H132,2)</f>
        <v>0</v>
      </c>
      <c r="BL132" s="16" t="s">
        <v>133</v>
      </c>
      <c r="BM132" s="175" t="s">
        <v>215</v>
      </c>
    </row>
    <row r="133" spans="1:65" s="2" customFormat="1" ht="21.75" customHeight="1">
      <c r="A133" s="31"/>
      <c r="B133" s="162"/>
      <c r="C133" s="163" t="s">
        <v>178</v>
      </c>
      <c r="D133" s="163" t="s">
        <v>129</v>
      </c>
      <c r="E133" s="164" t="s">
        <v>560</v>
      </c>
      <c r="F133" s="165" t="s">
        <v>561</v>
      </c>
      <c r="G133" s="166" t="s">
        <v>132</v>
      </c>
      <c r="H133" s="167">
        <v>3</v>
      </c>
      <c r="I133" s="168"/>
      <c r="J133" s="169">
        <f>ROUND(I133*H133,2)</f>
        <v>0</v>
      </c>
      <c r="K133" s="170"/>
      <c r="L133" s="32"/>
      <c r="M133" s="171" t="s">
        <v>1</v>
      </c>
      <c r="N133" s="172" t="s">
        <v>42</v>
      </c>
      <c r="O133" s="57"/>
      <c r="P133" s="173">
        <f>O133*H133</f>
        <v>0</v>
      </c>
      <c r="Q133" s="173">
        <v>0</v>
      </c>
      <c r="R133" s="173">
        <f>Q133*H133</f>
        <v>0</v>
      </c>
      <c r="S133" s="173">
        <v>0</v>
      </c>
      <c r="T133" s="174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75" t="s">
        <v>133</v>
      </c>
      <c r="AT133" s="175" t="s">
        <v>129</v>
      </c>
      <c r="AU133" s="175" t="s">
        <v>84</v>
      </c>
      <c r="AY133" s="16" t="s">
        <v>127</v>
      </c>
      <c r="BE133" s="176">
        <f>IF(N133="základná",J133,0)</f>
        <v>0</v>
      </c>
      <c r="BF133" s="176">
        <f>IF(N133="znížená",J133,0)</f>
        <v>0</v>
      </c>
      <c r="BG133" s="176">
        <f>IF(N133="zákl. prenesená",J133,0)</f>
        <v>0</v>
      </c>
      <c r="BH133" s="176">
        <f>IF(N133="zníž. prenesená",J133,0)</f>
        <v>0</v>
      </c>
      <c r="BI133" s="176">
        <f>IF(N133="nulová",J133,0)</f>
        <v>0</v>
      </c>
      <c r="BJ133" s="16" t="s">
        <v>134</v>
      </c>
      <c r="BK133" s="176">
        <f>ROUND(I133*H133,2)</f>
        <v>0</v>
      </c>
      <c r="BL133" s="16" t="s">
        <v>133</v>
      </c>
      <c r="BM133" s="175" t="s">
        <v>7</v>
      </c>
    </row>
    <row r="134" spans="1:65" s="2" customFormat="1" ht="16.5" customHeight="1">
      <c r="A134" s="31"/>
      <c r="B134" s="162"/>
      <c r="C134" s="163" t="s">
        <v>182</v>
      </c>
      <c r="D134" s="163" t="s">
        <v>129</v>
      </c>
      <c r="E134" s="164" t="s">
        <v>562</v>
      </c>
      <c r="F134" s="165" t="s">
        <v>563</v>
      </c>
      <c r="G134" s="166" t="s">
        <v>208</v>
      </c>
      <c r="H134" s="167">
        <v>1</v>
      </c>
      <c r="I134" s="168"/>
      <c r="J134" s="169">
        <f>ROUND(I134*H134,2)</f>
        <v>0</v>
      </c>
      <c r="K134" s="170"/>
      <c r="L134" s="32"/>
      <c r="M134" s="171" t="s">
        <v>1</v>
      </c>
      <c r="N134" s="172" t="s">
        <v>42</v>
      </c>
      <c r="O134" s="57"/>
      <c r="P134" s="173">
        <f>O134*H134</f>
        <v>0</v>
      </c>
      <c r="Q134" s="173">
        <v>0</v>
      </c>
      <c r="R134" s="173">
        <f>Q134*H134</f>
        <v>0</v>
      </c>
      <c r="S134" s="173">
        <v>0</v>
      </c>
      <c r="T134" s="174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75" t="s">
        <v>133</v>
      </c>
      <c r="AT134" s="175" t="s">
        <v>129</v>
      </c>
      <c r="AU134" s="175" t="s">
        <v>84</v>
      </c>
      <c r="AY134" s="16" t="s">
        <v>127</v>
      </c>
      <c r="BE134" s="176">
        <f>IF(N134="základná",J134,0)</f>
        <v>0</v>
      </c>
      <c r="BF134" s="176">
        <f>IF(N134="znížená",J134,0)</f>
        <v>0</v>
      </c>
      <c r="BG134" s="176">
        <f>IF(N134="zákl. prenesená",J134,0)</f>
        <v>0</v>
      </c>
      <c r="BH134" s="176">
        <f>IF(N134="zníž. prenesená",J134,0)</f>
        <v>0</v>
      </c>
      <c r="BI134" s="176">
        <f>IF(N134="nulová",J134,0)</f>
        <v>0</v>
      </c>
      <c r="BJ134" s="16" t="s">
        <v>134</v>
      </c>
      <c r="BK134" s="176">
        <f>ROUND(I134*H134,2)</f>
        <v>0</v>
      </c>
      <c r="BL134" s="16" t="s">
        <v>133</v>
      </c>
      <c r="BM134" s="175" t="s">
        <v>235</v>
      </c>
    </row>
    <row r="135" spans="1:65" s="2" customFormat="1" ht="16.5" customHeight="1">
      <c r="A135" s="31"/>
      <c r="B135" s="162"/>
      <c r="C135" s="163" t="s">
        <v>186</v>
      </c>
      <c r="D135" s="163" t="s">
        <v>129</v>
      </c>
      <c r="E135" s="164" t="s">
        <v>564</v>
      </c>
      <c r="F135" s="165" t="s">
        <v>565</v>
      </c>
      <c r="G135" s="166" t="s">
        <v>226</v>
      </c>
      <c r="H135" s="167">
        <v>5</v>
      </c>
      <c r="I135" s="168"/>
      <c r="J135" s="169">
        <f>ROUND(I135*H135,2)</f>
        <v>0</v>
      </c>
      <c r="K135" s="170"/>
      <c r="L135" s="32"/>
      <c r="M135" s="171" t="s">
        <v>1</v>
      </c>
      <c r="N135" s="172" t="s">
        <v>42</v>
      </c>
      <c r="O135" s="57"/>
      <c r="P135" s="173">
        <f>O135*H135</f>
        <v>0</v>
      </c>
      <c r="Q135" s="173">
        <v>0</v>
      </c>
      <c r="R135" s="173">
        <f>Q135*H135</f>
        <v>0</v>
      </c>
      <c r="S135" s="173">
        <v>0</v>
      </c>
      <c r="T135" s="174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5" t="s">
        <v>133</v>
      </c>
      <c r="AT135" s="175" t="s">
        <v>129</v>
      </c>
      <c r="AU135" s="175" t="s">
        <v>84</v>
      </c>
      <c r="AY135" s="16" t="s">
        <v>127</v>
      </c>
      <c r="BE135" s="176">
        <f>IF(N135="základná",J135,0)</f>
        <v>0</v>
      </c>
      <c r="BF135" s="176">
        <f>IF(N135="znížená",J135,0)</f>
        <v>0</v>
      </c>
      <c r="BG135" s="176">
        <f>IF(N135="zákl. prenesená",J135,0)</f>
        <v>0</v>
      </c>
      <c r="BH135" s="176">
        <f>IF(N135="zníž. prenesená",J135,0)</f>
        <v>0</v>
      </c>
      <c r="BI135" s="176">
        <f>IF(N135="nulová",J135,0)</f>
        <v>0</v>
      </c>
      <c r="BJ135" s="16" t="s">
        <v>134</v>
      </c>
      <c r="BK135" s="176">
        <f>ROUND(I135*H135,2)</f>
        <v>0</v>
      </c>
      <c r="BL135" s="16" t="s">
        <v>133</v>
      </c>
      <c r="BM135" s="175" t="s">
        <v>243</v>
      </c>
    </row>
    <row r="136" spans="1:65" s="12" customFormat="1" ht="25.95" customHeight="1">
      <c r="B136" s="150"/>
      <c r="D136" s="151" t="s">
        <v>75</v>
      </c>
      <c r="E136" s="152" t="s">
        <v>514</v>
      </c>
      <c r="F136" s="152" t="s">
        <v>566</v>
      </c>
      <c r="I136" s="153"/>
      <c r="J136" s="137">
        <f>BK136</f>
        <v>0</v>
      </c>
      <c r="L136" s="150"/>
      <c r="M136" s="154"/>
      <c r="N136" s="155"/>
      <c r="O136" s="155"/>
      <c r="P136" s="156">
        <f>SUM(P137:P141)</f>
        <v>0</v>
      </c>
      <c r="Q136" s="155"/>
      <c r="R136" s="156">
        <f>SUM(R137:R141)</f>
        <v>0</v>
      </c>
      <c r="S136" s="155"/>
      <c r="T136" s="157">
        <f>SUM(T137:T141)</f>
        <v>0</v>
      </c>
      <c r="AR136" s="151" t="s">
        <v>84</v>
      </c>
      <c r="AT136" s="158" t="s">
        <v>75</v>
      </c>
      <c r="AU136" s="158" t="s">
        <v>76</v>
      </c>
      <c r="AY136" s="151" t="s">
        <v>127</v>
      </c>
      <c r="BK136" s="159">
        <f>SUM(BK137:BK141)</f>
        <v>0</v>
      </c>
    </row>
    <row r="137" spans="1:65" s="2" customFormat="1" ht="21.75" customHeight="1">
      <c r="A137" s="31"/>
      <c r="B137" s="162"/>
      <c r="C137" s="163" t="s">
        <v>191</v>
      </c>
      <c r="D137" s="163" t="s">
        <v>129</v>
      </c>
      <c r="E137" s="164" t="s">
        <v>567</v>
      </c>
      <c r="F137" s="165" t="s">
        <v>568</v>
      </c>
      <c r="G137" s="166" t="s">
        <v>208</v>
      </c>
      <c r="H137" s="167">
        <v>1</v>
      </c>
      <c r="I137" s="168"/>
      <c r="J137" s="169">
        <f>ROUND(I137*H137,2)</f>
        <v>0</v>
      </c>
      <c r="K137" s="170"/>
      <c r="L137" s="32"/>
      <c r="M137" s="171" t="s">
        <v>1</v>
      </c>
      <c r="N137" s="172" t="s">
        <v>42</v>
      </c>
      <c r="O137" s="57"/>
      <c r="P137" s="173">
        <f>O137*H137</f>
        <v>0</v>
      </c>
      <c r="Q137" s="173">
        <v>0</v>
      </c>
      <c r="R137" s="173">
        <f>Q137*H137</f>
        <v>0</v>
      </c>
      <c r="S137" s="173">
        <v>0</v>
      </c>
      <c r="T137" s="174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5" t="s">
        <v>133</v>
      </c>
      <c r="AT137" s="175" t="s">
        <v>129</v>
      </c>
      <c r="AU137" s="175" t="s">
        <v>84</v>
      </c>
      <c r="AY137" s="16" t="s">
        <v>127</v>
      </c>
      <c r="BE137" s="176">
        <f>IF(N137="základná",J137,0)</f>
        <v>0</v>
      </c>
      <c r="BF137" s="176">
        <f>IF(N137="znížená",J137,0)</f>
        <v>0</v>
      </c>
      <c r="BG137" s="176">
        <f>IF(N137="zákl. prenesená",J137,0)</f>
        <v>0</v>
      </c>
      <c r="BH137" s="176">
        <f>IF(N137="zníž. prenesená",J137,0)</f>
        <v>0</v>
      </c>
      <c r="BI137" s="176">
        <f>IF(N137="nulová",J137,0)</f>
        <v>0</v>
      </c>
      <c r="BJ137" s="16" t="s">
        <v>134</v>
      </c>
      <c r="BK137" s="176">
        <f>ROUND(I137*H137,2)</f>
        <v>0</v>
      </c>
      <c r="BL137" s="16" t="s">
        <v>133</v>
      </c>
      <c r="BM137" s="175" t="s">
        <v>255</v>
      </c>
    </row>
    <row r="138" spans="1:65" s="2" customFormat="1" ht="21.75" customHeight="1">
      <c r="A138" s="31"/>
      <c r="B138" s="162"/>
      <c r="C138" s="163" t="s">
        <v>195</v>
      </c>
      <c r="D138" s="163" t="s">
        <v>129</v>
      </c>
      <c r="E138" s="164" t="s">
        <v>569</v>
      </c>
      <c r="F138" s="165" t="s">
        <v>570</v>
      </c>
      <c r="G138" s="166" t="s">
        <v>208</v>
      </c>
      <c r="H138" s="167">
        <v>10</v>
      </c>
      <c r="I138" s="168"/>
      <c r="J138" s="169">
        <f>ROUND(I138*H138,2)</f>
        <v>0</v>
      </c>
      <c r="K138" s="170"/>
      <c r="L138" s="32"/>
      <c r="M138" s="171" t="s">
        <v>1</v>
      </c>
      <c r="N138" s="172" t="s">
        <v>42</v>
      </c>
      <c r="O138" s="57"/>
      <c r="P138" s="173">
        <f>O138*H138</f>
        <v>0</v>
      </c>
      <c r="Q138" s="173">
        <v>0</v>
      </c>
      <c r="R138" s="173">
        <f>Q138*H138</f>
        <v>0</v>
      </c>
      <c r="S138" s="173">
        <v>0</v>
      </c>
      <c r="T138" s="174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5" t="s">
        <v>133</v>
      </c>
      <c r="AT138" s="175" t="s">
        <v>129</v>
      </c>
      <c r="AU138" s="175" t="s">
        <v>84</v>
      </c>
      <c r="AY138" s="16" t="s">
        <v>127</v>
      </c>
      <c r="BE138" s="176">
        <f>IF(N138="základná",J138,0)</f>
        <v>0</v>
      </c>
      <c r="BF138" s="176">
        <f>IF(N138="znížená",J138,0)</f>
        <v>0</v>
      </c>
      <c r="BG138" s="176">
        <f>IF(N138="zákl. prenesená",J138,0)</f>
        <v>0</v>
      </c>
      <c r="BH138" s="176">
        <f>IF(N138="zníž. prenesená",J138,0)</f>
        <v>0</v>
      </c>
      <c r="BI138" s="176">
        <f>IF(N138="nulová",J138,0)</f>
        <v>0</v>
      </c>
      <c r="BJ138" s="16" t="s">
        <v>134</v>
      </c>
      <c r="BK138" s="176">
        <f>ROUND(I138*H138,2)</f>
        <v>0</v>
      </c>
      <c r="BL138" s="16" t="s">
        <v>133</v>
      </c>
      <c r="BM138" s="175" t="s">
        <v>264</v>
      </c>
    </row>
    <row r="139" spans="1:65" s="2" customFormat="1" ht="21.75" customHeight="1">
      <c r="A139" s="31"/>
      <c r="B139" s="162"/>
      <c r="C139" s="163" t="s">
        <v>200</v>
      </c>
      <c r="D139" s="163" t="s">
        <v>129</v>
      </c>
      <c r="E139" s="164" t="s">
        <v>571</v>
      </c>
      <c r="F139" s="165" t="s">
        <v>572</v>
      </c>
      <c r="G139" s="166" t="s">
        <v>226</v>
      </c>
      <c r="H139" s="167">
        <v>4</v>
      </c>
      <c r="I139" s="168"/>
      <c r="J139" s="169">
        <f>ROUND(I139*H139,2)</f>
        <v>0</v>
      </c>
      <c r="K139" s="170"/>
      <c r="L139" s="32"/>
      <c r="M139" s="171" t="s">
        <v>1</v>
      </c>
      <c r="N139" s="172" t="s">
        <v>42</v>
      </c>
      <c r="O139" s="57"/>
      <c r="P139" s="173">
        <f>O139*H139</f>
        <v>0</v>
      </c>
      <c r="Q139" s="173">
        <v>0</v>
      </c>
      <c r="R139" s="173">
        <f>Q139*H139</f>
        <v>0</v>
      </c>
      <c r="S139" s="173">
        <v>0</v>
      </c>
      <c r="T139" s="174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5" t="s">
        <v>133</v>
      </c>
      <c r="AT139" s="175" t="s">
        <v>129</v>
      </c>
      <c r="AU139" s="175" t="s">
        <v>84</v>
      </c>
      <c r="AY139" s="16" t="s">
        <v>127</v>
      </c>
      <c r="BE139" s="176">
        <f>IF(N139="základná",J139,0)</f>
        <v>0</v>
      </c>
      <c r="BF139" s="176">
        <f>IF(N139="znížená",J139,0)</f>
        <v>0</v>
      </c>
      <c r="BG139" s="176">
        <f>IF(N139="zákl. prenesená",J139,0)</f>
        <v>0</v>
      </c>
      <c r="BH139" s="176">
        <f>IF(N139="zníž. prenesená",J139,0)</f>
        <v>0</v>
      </c>
      <c r="BI139" s="176">
        <f>IF(N139="nulová",J139,0)</f>
        <v>0</v>
      </c>
      <c r="BJ139" s="16" t="s">
        <v>134</v>
      </c>
      <c r="BK139" s="176">
        <f>ROUND(I139*H139,2)</f>
        <v>0</v>
      </c>
      <c r="BL139" s="16" t="s">
        <v>133</v>
      </c>
      <c r="BM139" s="175" t="s">
        <v>273</v>
      </c>
    </row>
    <row r="140" spans="1:65" s="2" customFormat="1" ht="33" customHeight="1">
      <c r="A140" s="31"/>
      <c r="B140" s="162"/>
      <c r="C140" s="163" t="s">
        <v>205</v>
      </c>
      <c r="D140" s="163" t="s">
        <v>129</v>
      </c>
      <c r="E140" s="164" t="s">
        <v>573</v>
      </c>
      <c r="F140" s="165" t="s">
        <v>574</v>
      </c>
      <c r="G140" s="166" t="s">
        <v>208</v>
      </c>
      <c r="H140" s="167">
        <v>2</v>
      </c>
      <c r="I140" s="168"/>
      <c r="J140" s="169">
        <f>ROUND(I140*H140,2)</f>
        <v>0</v>
      </c>
      <c r="K140" s="170"/>
      <c r="L140" s="32"/>
      <c r="M140" s="171" t="s">
        <v>1</v>
      </c>
      <c r="N140" s="172" t="s">
        <v>42</v>
      </c>
      <c r="O140" s="57"/>
      <c r="P140" s="173">
        <f>O140*H140</f>
        <v>0</v>
      </c>
      <c r="Q140" s="173">
        <v>0</v>
      </c>
      <c r="R140" s="173">
        <f>Q140*H140</f>
        <v>0</v>
      </c>
      <c r="S140" s="173">
        <v>0</v>
      </c>
      <c r="T140" s="174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5" t="s">
        <v>133</v>
      </c>
      <c r="AT140" s="175" t="s">
        <v>129</v>
      </c>
      <c r="AU140" s="175" t="s">
        <v>84</v>
      </c>
      <c r="AY140" s="16" t="s">
        <v>127</v>
      </c>
      <c r="BE140" s="176">
        <f>IF(N140="základná",J140,0)</f>
        <v>0</v>
      </c>
      <c r="BF140" s="176">
        <f>IF(N140="znížená",J140,0)</f>
        <v>0</v>
      </c>
      <c r="BG140" s="176">
        <f>IF(N140="zákl. prenesená",J140,0)</f>
        <v>0</v>
      </c>
      <c r="BH140" s="176">
        <f>IF(N140="zníž. prenesená",J140,0)</f>
        <v>0</v>
      </c>
      <c r="BI140" s="176">
        <f>IF(N140="nulová",J140,0)</f>
        <v>0</v>
      </c>
      <c r="BJ140" s="16" t="s">
        <v>134</v>
      </c>
      <c r="BK140" s="176">
        <f>ROUND(I140*H140,2)</f>
        <v>0</v>
      </c>
      <c r="BL140" s="16" t="s">
        <v>133</v>
      </c>
      <c r="BM140" s="175" t="s">
        <v>283</v>
      </c>
    </row>
    <row r="141" spans="1:65" s="2" customFormat="1" ht="33" customHeight="1">
      <c r="A141" s="31"/>
      <c r="B141" s="162"/>
      <c r="C141" s="163" t="s">
        <v>210</v>
      </c>
      <c r="D141" s="163" t="s">
        <v>129</v>
      </c>
      <c r="E141" s="164" t="s">
        <v>575</v>
      </c>
      <c r="F141" s="165" t="s">
        <v>576</v>
      </c>
      <c r="G141" s="166" t="s">
        <v>226</v>
      </c>
      <c r="H141" s="167">
        <v>30</v>
      </c>
      <c r="I141" s="168"/>
      <c r="J141" s="169">
        <f>ROUND(I141*H141,2)</f>
        <v>0</v>
      </c>
      <c r="K141" s="170"/>
      <c r="L141" s="32"/>
      <c r="M141" s="171" t="s">
        <v>1</v>
      </c>
      <c r="N141" s="172" t="s">
        <v>42</v>
      </c>
      <c r="O141" s="57"/>
      <c r="P141" s="173">
        <f>O141*H141</f>
        <v>0</v>
      </c>
      <c r="Q141" s="173">
        <v>0</v>
      </c>
      <c r="R141" s="173">
        <f>Q141*H141</f>
        <v>0</v>
      </c>
      <c r="S141" s="173">
        <v>0</v>
      </c>
      <c r="T141" s="174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5" t="s">
        <v>133</v>
      </c>
      <c r="AT141" s="175" t="s">
        <v>129</v>
      </c>
      <c r="AU141" s="175" t="s">
        <v>84</v>
      </c>
      <c r="AY141" s="16" t="s">
        <v>127</v>
      </c>
      <c r="BE141" s="176">
        <f>IF(N141="základná",J141,0)</f>
        <v>0</v>
      </c>
      <c r="BF141" s="176">
        <f>IF(N141="znížená",J141,0)</f>
        <v>0</v>
      </c>
      <c r="BG141" s="176">
        <f>IF(N141="zákl. prenesená",J141,0)</f>
        <v>0</v>
      </c>
      <c r="BH141" s="176">
        <f>IF(N141="zníž. prenesená",J141,0)</f>
        <v>0</v>
      </c>
      <c r="BI141" s="176">
        <f>IF(N141="nulová",J141,0)</f>
        <v>0</v>
      </c>
      <c r="BJ141" s="16" t="s">
        <v>134</v>
      </c>
      <c r="BK141" s="176">
        <f>ROUND(I141*H141,2)</f>
        <v>0</v>
      </c>
      <c r="BL141" s="16" t="s">
        <v>133</v>
      </c>
      <c r="BM141" s="175" t="s">
        <v>295</v>
      </c>
    </row>
    <row r="142" spans="1:65" s="12" customFormat="1" ht="25.95" customHeight="1">
      <c r="B142" s="150"/>
      <c r="D142" s="151" t="s">
        <v>75</v>
      </c>
      <c r="E142" s="152" t="s">
        <v>577</v>
      </c>
      <c r="F142" s="152" t="s">
        <v>578</v>
      </c>
      <c r="I142" s="153"/>
      <c r="J142" s="137">
        <f>BK142</f>
        <v>0</v>
      </c>
      <c r="L142" s="150"/>
      <c r="M142" s="154"/>
      <c r="N142" s="155"/>
      <c r="O142" s="155"/>
      <c r="P142" s="156">
        <f>SUM(P143:P157)</f>
        <v>0</v>
      </c>
      <c r="Q142" s="155"/>
      <c r="R142" s="156">
        <f>SUM(R143:R157)</f>
        <v>0</v>
      </c>
      <c r="S142" s="155"/>
      <c r="T142" s="157">
        <f>SUM(T143:T157)</f>
        <v>0</v>
      </c>
      <c r="AR142" s="151" t="s">
        <v>84</v>
      </c>
      <c r="AT142" s="158" t="s">
        <v>75</v>
      </c>
      <c r="AU142" s="158" t="s">
        <v>76</v>
      </c>
      <c r="AY142" s="151" t="s">
        <v>127</v>
      </c>
      <c r="BK142" s="159">
        <f>SUM(BK143:BK157)</f>
        <v>0</v>
      </c>
    </row>
    <row r="143" spans="1:65" s="2" customFormat="1" ht="16.5" customHeight="1">
      <c r="A143" s="31"/>
      <c r="B143" s="162"/>
      <c r="C143" s="163" t="s">
        <v>215</v>
      </c>
      <c r="D143" s="163" t="s">
        <v>129</v>
      </c>
      <c r="E143" s="164" t="s">
        <v>579</v>
      </c>
      <c r="F143" s="165" t="s">
        <v>580</v>
      </c>
      <c r="G143" s="166" t="s">
        <v>581</v>
      </c>
      <c r="H143" s="167">
        <v>1</v>
      </c>
      <c r="I143" s="168"/>
      <c r="J143" s="169">
        <f t="shared" ref="J143:J157" si="0">ROUND(I143*H143,2)</f>
        <v>0</v>
      </c>
      <c r="K143" s="170"/>
      <c r="L143" s="32"/>
      <c r="M143" s="171" t="s">
        <v>1</v>
      </c>
      <c r="N143" s="172" t="s">
        <v>42</v>
      </c>
      <c r="O143" s="57"/>
      <c r="P143" s="173">
        <f t="shared" ref="P143:P157" si="1">O143*H143</f>
        <v>0</v>
      </c>
      <c r="Q143" s="173">
        <v>0</v>
      </c>
      <c r="R143" s="173">
        <f t="shared" ref="R143:R157" si="2">Q143*H143</f>
        <v>0</v>
      </c>
      <c r="S143" s="173">
        <v>0</v>
      </c>
      <c r="T143" s="174">
        <f t="shared" ref="T143:T157" si="3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5" t="s">
        <v>133</v>
      </c>
      <c r="AT143" s="175" t="s">
        <v>129</v>
      </c>
      <c r="AU143" s="175" t="s">
        <v>84</v>
      </c>
      <c r="AY143" s="16" t="s">
        <v>127</v>
      </c>
      <c r="BE143" s="176">
        <f t="shared" ref="BE143:BE157" si="4">IF(N143="základná",J143,0)</f>
        <v>0</v>
      </c>
      <c r="BF143" s="176">
        <f t="shared" ref="BF143:BF157" si="5">IF(N143="znížená",J143,0)</f>
        <v>0</v>
      </c>
      <c r="BG143" s="176">
        <f t="shared" ref="BG143:BG157" si="6">IF(N143="zákl. prenesená",J143,0)</f>
        <v>0</v>
      </c>
      <c r="BH143" s="176">
        <f t="shared" ref="BH143:BH157" si="7">IF(N143="zníž. prenesená",J143,0)</f>
        <v>0</v>
      </c>
      <c r="BI143" s="176">
        <f t="shared" ref="BI143:BI157" si="8">IF(N143="nulová",J143,0)</f>
        <v>0</v>
      </c>
      <c r="BJ143" s="16" t="s">
        <v>134</v>
      </c>
      <c r="BK143" s="176">
        <f t="shared" ref="BK143:BK157" si="9">ROUND(I143*H143,2)</f>
        <v>0</v>
      </c>
      <c r="BL143" s="16" t="s">
        <v>133</v>
      </c>
      <c r="BM143" s="175" t="s">
        <v>305</v>
      </c>
    </row>
    <row r="144" spans="1:65" s="2" customFormat="1" ht="16.5" customHeight="1">
      <c r="A144" s="31"/>
      <c r="B144" s="162"/>
      <c r="C144" s="163" t="s">
        <v>220</v>
      </c>
      <c r="D144" s="163" t="s">
        <v>129</v>
      </c>
      <c r="E144" s="164" t="s">
        <v>582</v>
      </c>
      <c r="F144" s="165" t="s">
        <v>583</v>
      </c>
      <c r="G144" s="166" t="s">
        <v>508</v>
      </c>
      <c r="H144" s="167">
        <v>3</v>
      </c>
      <c r="I144" s="168"/>
      <c r="J144" s="169">
        <f t="shared" si="0"/>
        <v>0</v>
      </c>
      <c r="K144" s="170"/>
      <c r="L144" s="32"/>
      <c r="M144" s="171" t="s">
        <v>1</v>
      </c>
      <c r="N144" s="172" t="s">
        <v>42</v>
      </c>
      <c r="O144" s="57"/>
      <c r="P144" s="173">
        <f t="shared" si="1"/>
        <v>0</v>
      </c>
      <c r="Q144" s="173">
        <v>0</v>
      </c>
      <c r="R144" s="173">
        <f t="shared" si="2"/>
        <v>0</v>
      </c>
      <c r="S144" s="173">
        <v>0</v>
      </c>
      <c r="T144" s="174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5" t="s">
        <v>133</v>
      </c>
      <c r="AT144" s="175" t="s">
        <v>129</v>
      </c>
      <c r="AU144" s="175" t="s">
        <v>84</v>
      </c>
      <c r="AY144" s="16" t="s">
        <v>127</v>
      </c>
      <c r="BE144" s="176">
        <f t="shared" si="4"/>
        <v>0</v>
      </c>
      <c r="BF144" s="176">
        <f t="shared" si="5"/>
        <v>0</v>
      </c>
      <c r="BG144" s="176">
        <f t="shared" si="6"/>
        <v>0</v>
      </c>
      <c r="BH144" s="176">
        <f t="shared" si="7"/>
        <v>0</v>
      </c>
      <c r="BI144" s="176">
        <f t="shared" si="8"/>
        <v>0</v>
      </c>
      <c r="BJ144" s="16" t="s">
        <v>134</v>
      </c>
      <c r="BK144" s="176">
        <f t="shared" si="9"/>
        <v>0</v>
      </c>
      <c r="BL144" s="16" t="s">
        <v>133</v>
      </c>
      <c r="BM144" s="175" t="s">
        <v>376</v>
      </c>
    </row>
    <row r="145" spans="1:65" s="2" customFormat="1" ht="16.5" customHeight="1">
      <c r="A145" s="31"/>
      <c r="B145" s="162"/>
      <c r="C145" s="163" t="s">
        <v>7</v>
      </c>
      <c r="D145" s="163" t="s">
        <v>129</v>
      </c>
      <c r="E145" s="164" t="s">
        <v>584</v>
      </c>
      <c r="F145" s="165" t="s">
        <v>585</v>
      </c>
      <c r="G145" s="166" t="s">
        <v>581</v>
      </c>
      <c r="H145" s="167">
        <v>1</v>
      </c>
      <c r="I145" s="168"/>
      <c r="J145" s="169">
        <f t="shared" si="0"/>
        <v>0</v>
      </c>
      <c r="K145" s="170"/>
      <c r="L145" s="32"/>
      <c r="M145" s="171" t="s">
        <v>1</v>
      </c>
      <c r="N145" s="172" t="s">
        <v>42</v>
      </c>
      <c r="O145" s="57"/>
      <c r="P145" s="173">
        <f t="shared" si="1"/>
        <v>0</v>
      </c>
      <c r="Q145" s="173">
        <v>0</v>
      </c>
      <c r="R145" s="173">
        <f t="shared" si="2"/>
        <v>0</v>
      </c>
      <c r="S145" s="173">
        <v>0</v>
      </c>
      <c r="T145" s="174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5" t="s">
        <v>133</v>
      </c>
      <c r="AT145" s="175" t="s">
        <v>129</v>
      </c>
      <c r="AU145" s="175" t="s">
        <v>84</v>
      </c>
      <c r="AY145" s="16" t="s">
        <v>127</v>
      </c>
      <c r="BE145" s="176">
        <f t="shared" si="4"/>
        <v>0</v>
      </c>
      <c r="BF145" s="176">
        <f t="shared" si="5"/>
        <v>0</v>
      </c>
      <c r="BG145" s="176">
        <f t="shared" si="6"/>
        <v>0</v>
      </c>
      <c r="BH145" s="176">
        <f t="shared" si="7"/>
        <v>0</v>
      </c>
      <c r="BI145" s="176">
        <f t="shared" si="8"/>
        <v>0</v>
      </c>
      <c r="BJ145" s="16" t="s">
        <v>134</v>
      </c>
      <c r="BK145" s="176">
        <f t="shared" si="9"/>
        <v>0</v>
      </c>
      <c r="BL145" s="16" t="s">
        <v>133</v>
      </c>
      <c r="BM145" s="175" t="s">
        <v>379</v>
      </c>
    </row>
    <row r="146" spans="1:65" s="2" customFormat="1" ht="16.5" customHeight="1">
      <c r="A146" s="31"/>
      <c r="B146" s="162"/>
      <c r="C146" s="163" t="s">
        <v>230</v>
      </c>
      <c r="D146" s="163" t="s">
        <v>129</v>
      </c>
      <c r="E146" s="164" t="s">
        <v>586</v>
      </c>
      <c r="F146" s="165" t="s">
        <v>587</v>
      </c>
      <c r="G146" s="166" t="s">
        <v>581</v>
      </c>
      <c r="H146" s="167">
        <v>1</v>
      </c>
      <c r="I146" s="168"/>
      <c r="J146" s="169">
        <f t="shared" si="0"/>
        <v>0</v>
      </c>
      <c r="K146" s="170"/>
      <c r="L146" s="32"/>
      <c r="M146" s="171" t="s">
        <v>1</v>
      </c>
      <c r="N146" s="172" t="s">
        <v>42</v>
      </c>
      <c r="O146" s="57"/>
      <c r="P146" s="173">
        <f t="shared" si="1"/>
        <v>0</v>
      </c>
      <c r="Q146" s="173">
        <v>0</v>
      </c>
      <c r="R146" s="173">
        <f t="shared" si="2"/>
        <v>0</v>
      </c>
      <c r="S146" s="173">
        <v>0</v>
      </c>
      <c r="T146" s="174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5" t="s">
        <v>133</v>
      </c>
      <c r="AT146" s="175" t="s">
        <v>129</v>
      </c>
      <c r="AU146" s="175" t="s">
        <v>84</v>
      </c>
      <c r="AY146" s="16" t="s">
        <v>127</v>
      </c>
      <c r="BE146" s="176">
        <f t="shared" si="4"/>
        <v>0</v>
      </c>
      <c r="BF146" s="176">
        <f t="shared" si="5"/>
        <v>0</v>
      </c>
      <c r="BG146" s="176">
        <f t="shared" si="6"/>
        <v>0</v>
      </c>
      <c r="BH146" s="176">
        <f t="shared" si="7"/>
        <v>0</v>
      </c>
      <c r="BI146" s="176">
        <f t="shared" si="8"/>
        <v>0</v>
      </c>
      <c r="BJ146" s="16" t="s">
        <v>134</v>
      </c>
      <c r="BK146" s="176">
        <f t="shared" si="9"/>
        <v>0</v>
      </c>
      <c r="BL146" s="16" t="s">
        <v>133</v>
      </c>
      <c r="BM146" s="175" t="s">
        <v>382</v>
      </c>
    </row>
    <row r="147" spans="1:65" s="2" customFormat="1" ht="16.5" customHeight="1">
      <c r="A147" s="31"/>
      <c r="B147" s="162"/>
      <c r="C147" s="163" t="s">
        <v>235</v>
      </c>
      <c r="D147" s="163" t="s">
        <v>129</v>
      </c>
      <c r="E147" s="164" t="s">
        <v>588</v>
      </c>
      <c r="F147" s="165" t="s">
        <v>589</v>
      </c>
      <c r="G147" s="166" t="s">
        <v>581</v>
      </c>
      <c r="H147" s="167">
        <v>1</v>
      </c>
      <c r="I147" s="168"/>
      <c r="J147" s="169">
        <f t="shared" si="0"/>
        <v>0</v>
      </c>
      <c r="K147" s="170"/>
      <c r="L147" s="32"/>
      <c r="M147" s="171" t="s">
        <v>1</v>
      </c>
      <c r="N147" s="172" t="s">
        <v>42</v>
      </c>
      <c r="O147" s="57"/>
      <c r="P147" s="173">
        <f t="shared" si="1"/>
        <v>0</v>
      </c>
      <c r="Q147" s="173">
        <v>0</v>
      </c>
      <c r="R147" s="173">
        <f t="shared" si="2"/>
        <v>0</v>
      </c>
      <c r="S147" s="173">
        <v>0</v>
      </c>
      <c r="T147" s="174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5" t="s">
        <v>133</v>
      </c>
      <c r="AT147" s="175" t="s">
        <v>129</v>
      </c>
      <c r="AU147" s="175" t="s">
        <v>84</v>
      </c>
      <c r="AY147" s="16" t="s">
        <v>127</v>
      </c>
      <c r="BE147" s="176">
        <f t="shared" si="4"/>
        <v>0</v>
      </c>
      <c r="BF147" s="176">
        <f t="shared" si="5"/>
        <v>0</v>
      </c>
      <c r="BG147" s="176">
        <f t="shared" si="6"/>
        <v>0</v>
      </c>
      <c r="BH147" s="176">
        <f t="shared" si="7"/>
        <v>0</v>
      </c>
      <c r="BI147" s="176">
        <f t="shared" si="8"/>
        <v>0</v>
      </c>
      <c r="BJ147" s="16" t="s">
        <v>134</v>
      </c>
      <c r="BK147" s="176">
        <f t="shared" si="9"/>
        <v>0</v>
      </c>
      <c r="BL147" s="16" t="s">
        <v>133</v>
      </c>
      <c r="BM147" s="175" t="s">
        <v>385</v>
      </c>
    </row>
    <row r="148" spans="1:65" s="2" customFormat="1" ht="33" customHeight="1">
      <c r="A148" s="31"/>
      <c r="B148" s="162"/>
      <c r="C148" s="163" t="s">
        <v>239</v>
      </c>
      <c r="D148" s="163" t="s">
        <v>129</v>
      </c>
      <c r="E148" s="164" t="s">
        <v>590</v>
      </c>
      <c r="F148" s="165" t="s">
        <v>591</v>
      </c>
      <c r="G148" s="166" t="s">
        <v>592</v>
      </c>
      <c r="H148" s="219"/>
      <c r="I148" s="168"/>
      <c r="J148" s="169">
        <f t="shared" si="0"/>
        <v>0</v>
      </c>
      <c r="K148" s="170"/>
      <c r="L148" s="32"/>
      <c r="M148" s="171" t="s">
        <v>1</v>
      </c>
      <c r="N148" s="172" t="s">
        <v>42</v>
      </c>
      <c r="O148" s="57"/>
      <c r="P148" s="173">
        <f t="shared" si="1"/>
        <v>0</v>
      </c>
      <c r="Q148" s="173">
        <v>0</v>
      </c>
      <c r="R148" s="173">
        <f t="shared" si="2"/>
        <v>0</v>
      </c>
      <c r="S148" s="173">
        <v>0</v>
      </c>
      <c r="T148" s="174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5" t="s">
        <v>133</v>
      </c>
      <c r="AT148" s="175" t="s">
        <v>129</v>
      </c>
      <c r="AU148" s="175" t="s">
        <v>84</v>
      </c>
      <c r="AY148" s="16" t="s">
        <v>127</v>
      </c>
      <c r="BE148" s="176">
        <f t="shared" si="4"/>
        <v>0</v>
      </c>
      <c r="BF148" s="176">
        <f t="shared" si="5"/>
        <v>0</v>
      </c>
      <c r="BG148" s="176">
        <f t="shared" si="6"/>
        <v>0</v>
      </c>
      <c r="BH148" s="176">
        <f t="shared" si="7"/>
        <v>0</v>
      </c>
      <c r="BI148" s="176">
        <f t="shared" si="8"/>
        <v>0</v>
      </c>
      <c r="BJ148" s="16" t="s">
        <v>134</v>
      </c>
      <c r="BK148" s="176">
        <f t="shared" si="9"/>
        <v>0</v>
      </c>
      <c r="BL148" s="16" t="s">
        <v>133</v>
      </c>
      <c r="BM148" s="175" t="s">
        <v>388</v>
      </c>
    </row>
    <row r="149" spans="1:65" s="2" customFormat="1" ht="16.5" customHeight="1">
      <c r="A149" s="31"/>
      <c r="B149" s="162"/>
      <c r="C149" s="163" t="s">
        <v>243</v>
      </c>
      <c r="D149" s="163" t="s">
        <v>129</v>
      </c>
      <c r="E149" s="164" t="s">
        <v>593</v>
      </c>
      <c r="F149" s="165" t="s">
        <v>594</v>
      </c>
      <c r="G149" s="166" t="s">
        <v>592</v>
      </c>
      <c r="H149" s="219"/>
      <c r="I149" s="168"/>
      <c r="J149" s="169">
        <f t="shared" si="0"/>
        <v>0</v>
      </c>
      <c r="K149" s="170"/>
      <c r="L149" s="32"/>
      <c r="M149" s="171" t="s">
        <v>1</v>
      </c>
      <c r="N149" s="172" t="s">
        <v>42</v>
      </c>
      <c r="O149" s="57"/>
      <c r="P149" s="173">
        <f t="shared" si="1"/>
        <v>0</v>
      </c>
      <c r="Q149" s="173">
        <v>0</v>
      </c>
      <c r="R149" s="173">
        <f t="shared" si="2"/>
        <v>0</v>
      </c>
      <c r="S149" s="173">
        <v>0</v>
      </c>
      <c r="T149" s="174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5" t="s">
        <v>133</v>
      </c>
      <c r="AT149" s="175" t="s">
        <v>129</v>
      </c>
      <c r="AU149" s="175" t="s">
        <v>84</v>
      </c>
      <c r="AY149" s="16" t="s">
        <v>127</v>
      </c>
      <c r="BE149" s="176">
        <f t="shared" si="4"/>
        <v>0</v>
      </c>
      <c r="BF149" s="176">
        <f t="shared" si="5"/>
        <v>0</v>
      </c>
      <c r="BG149" s="176">
        <f t="shared" si="6"/>
        <v>0</v>
      </c>
      <c r="BH149" s="176">
        <f t="shared" si="7"/>
        <v>0</v>
      </c>
      <c r="BI149" s="176">
        <f t="shared" si="8"/>
        <v>0</v>
      </c>
      <c r="BJ149" s="16" t="s">
        <v>134</v>
      </c>
      <c r="BK149" s="176">
        <f t="shared" si="9"/>
        <v>0</v>
      </c>
      <c r="BL149" s="16" t="s">
        <v>133</v>
      </c>
      <c r="BM149" s="175" t="s">
        <v>391</v>
      </c>
    </row>
    <row r="150" spans="1:65" s="2" customFormat="1" ht="21.75" customHeight="1">
      <c r="A150" s="31"/>
      <c r="B150" s="162"/>
      <c r="C150" s="163" t="s">
        <v>249</v>
      </c>
      <c r="D150" s="163" t="s">
        <v>129</v>
      </c>
      <c r="E150" s="164" t="s">
        <v>595</v>
      </c>
      <c r="F150" s="165" t="s">
        <v>596</v>
      </c>
      <c r="G150" s="166" t="s">
        <v>132</v>
      </c>
      <c r="H150" s="167">
        <v>2</v>
      </c>
      <c r="I150" s="168"/>
      <c r="J150" s="169">
        <f t="shared" si="0"/>
        <v>0</v>
      </c>
      <c r="K150" s="170"/>
      <c r="L150" s="32"/>
      <c r="M150" s="171" t="s">
        <v>1</v>
      </c>
      <c r="N150" s="172" t="s">
        <v>42</v>
      </c>
      <c r="O150" s="57"/>
      <c r="P150" s="173">
        <f t="shared" si="1"/>
        <v>0</v>
      </c>
      <c r="Q150" s="173">
        <v>0</v>
      </c>
      <c r="R150" s="173">
        <f t="shared" si="2"/>
        <v>0</v>
      </c>
      <c r="S150" s="173">
        <v>0</v>
      </c>
      <c r="T150" s="174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5" t="s">
        <v>133</v>
      </c>
      <c r="AT150" s="175" t="s">
        <v>129</v>
      </c>
      <c r="AU150" s="175" t="s">
        <v>84</v>
      </c>
      <c r="AY150" s="16" t="s">
        <v>127</v>
      </c>
      <c r="BE150" s="176">
        <f t="shared" si="4"/>
        <v>0</v>
      </c>
      <c r="BF150" s="176">
        <f t="shared" si="5"/>
        <v>0</v>
      </c>
      <c r="BG150" s="176">
        <f t="shared" si="6"/>
        <v>0</v>
      </c>
      <c r="BH150" s="176">
        <f t="shared" si="7"/>
        <v>0</v>
      </c>
      <c r="BI150" s="176">
        <f t="shared" si="8"/>
        <v>0</v>
      </c>
      <c r="BJ150" s="16" t="s">
        <v>134</v>
      </c>
      <c r="BK150" s="176">
        <f t="shared" si="9"/>
        <v>0</v>
      </c>
      <c r="BL150" s="16" t="s">
        <v>133</v>
      </c>
      <c r="BM150" s="175" t="s">
        <v>394</v>
      </c>
    </row>
    <row r="151" spans="1:65" s="2" customFormat="1" ht="16.5" customHeight="1">
      <c r="A151" s="31"/>
      <c r="B151" s="162"/>
      <c r="C151" s="163" t="s">
        <v>255</v>
      </c>
      <c r="D151" s="163" t="s">
        <v>129</v>
      </c>
      <c r="E151" s="164" t="s">
        <v>597</v>
      </c>
      <c r="F151" s="165" t="s">
        <v>598</v>
      </c>
      <c r="G151" s="166" t="s">
        <v>581</v>
      </c>
      <c r="H151" s="167">
        <v>1</v>
      </c>
      <c r="I151" s="168"/>
      <c r="J151" s="169">
        <f t="shared" si="0"/>
        <v>0</v>
      </c>
      <c r="K151" s="170"/>
      <c r="L151" s="32"/>
      <c r="M151" s="171" t="s">
        <v>1</v>
      </c>
      <c r="N151" s="172" t="s">
        <v>42</v>
      </c>
      <c r="O151" s="57"/>
      <c r="P151" s="173">
        <f t="shared" si="1"/>
        <v>0</v>
      </c>
      <c r="Q151" s="173">
        <v>0</v>
      </c>
      <c r="R151" s="173">
        <f t="shared" si="2"/>
        <v>0</v>
      </c>
      <c r="S151" s="173">
        <v>0</v>
      </c>
      <c r="T151" s="174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5" t="s">
        <v>133</v>
      </c>
      <c r="AT151" s="175" t="s">
        <v>129</v>
      </c>
      <c r="AU151" s="175" t="s">
        <v>84</v>
      </c>
      <c r="AY151" s="16" t="s">
        <v>127</v>
      </c>
      <c r="BE151" s="176">
        <f t="shared" si="4"/>
        <v>0</v>
      </c>
      <c r="BF151" s="176">
        <f t="shared" si="5"/>
        <v>0</v>
      </c>
      <c r="BG151" s="176">
        <f t="shared" si="6"/>
        <v>0</v>
      </c>
      <c r="BH151" s="176">
        <f t="shared" si="7"/>
        <v>0</v>
      </c>
      <c r="BI151" s="176">
        <f t="shared" si="8"/>
        <v>0</v>
      </c>
      <c r="BJ151" s="16" t="s">
        <v>134</v>
      </c>
      <c r="BK151" s="176">
        <f t="shared" si="9"/>
        <v>0</v>
      </c>
      <c r="BL151" s="16" t="s">
        <v>133</v>
      </c>
      <c r="BM151" s="175" t="s">
        <v>397</v>
      </c>
    </row>
    <row r="152" spans="1:65" s="2" customFormat="1" ht="16.5" customHeight="1">
      <c r="A152" s="31"/>
      <c r="B152" s="162"/>
      <c r="C152" s="163" t="s">
        <v>260</v>
      </c>
      <c r="D152" s="163" t="s">
        <v>129</v>
      </c>
      <c r="E152" s="164" t="s">
        <v>599</v>
      </c>
      <c r="F152" s="165" t="s">
        <v>600</v>
      </c>
      <c r="G152" s="166" t="s">
        <v>208</v>
      </c>
      <c r="H152" s="167">
        <v>100</v>
      </c>
      <c r="I152" s="168"/>
      <c r="J152" s="169">
        <f t="shared" si="0"/>
        <v>0</v>
      </c>
      <c r="K152" s="170"/>
      <c r="L152" s="32"/>
      <c r="M152" s="171" t="s">
        <v>1</v>
      </c>
      <c r="N152" s="172" t="s">
        <v>42</v>
      </c>
      <c r="O152" s="57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5" t="s">
        <v>133</v>
      </c>
      <c r="AT152" s="175" t="s">
        <v>129</v>
      </c>
      <c r="AU152" s="175" t="s">
        <v>84</v>
      </c>
      <c r="AY152" s="16" t="s">
        <v>127</v>
      </c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16" t="s">
        <v>134</v>
      </c>
      <c r="BK152" s="176">
        <f t="shared" si="9"/>
        <v>0</v>
      </c>
      <c r="BL152" s="16" t="s">
        <v>133</v>
      </c>
      <c r="BM152" s="175" t="s">
        <v>400</v>
      </c>
    </row>
    <row r="153" spans="1:65" s="2" customFormat="1" ht="16.5" customHeight="1">
      <c r="A153" s="31"/>
      <c r="B153" s="162"/>
      <c r="C153" s="163" t="s">
        <v>264</v>
      </c>
      <c r="D153" s="163" t="s">
        <v>129</v>
      </c>
      <c r="E153" s="164" t="s">
        <v>601</v>
      </c>
      <c r="F153" s="165" t="s">
        <v>602</v>
      </c>
      <c r="G153" s="166" t="s">
        <v>581</v>
      </c>
      <c r="H153" s="167">
        <v>1</v>
      </c>
      <c r="I153" s="168"/>
      <c r="J153" s="169">
        <f t="shared" si="0"/>
        <v>0</v>
      </c>
      <c r="K153" s="170"/>
      <c r="L153" s="32"/>
      <c r="M153" s="171" t="s">
        <v>1</v>
      </c>
      <c r="N153" s="172" t="s">
        <v>42</v>
      </c>
      <c r="O153" s="57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5" t="s">
        <v>133</v>
      </c>
      <c r="AT153" s="175" t="s">
        <v>129</v>
      </c>
      <c r="AU153" s="175" t="s">
        <v>84</v>
      </c>
      <c r="AY153" s="16" t="s">
        <v>127</v>
      </c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16" t="s">
        <v>134</v>
      </c>
      <c r="BK153" s="176">
        <f t="shared" si="9"/>
        <v>0</v>
      </c>
      <c r="BL153" s="16" t="s">
        <v>133</v>
      </c>
      <c r="BM153" s="175" t="s">
        <v>403</v>
      </c>
    </row>
    <row r="154" spans="1:65" s="2" customFormat="1" ht="21.75" customHeight="1">
      <c r="A154" s="31"/>
      <c r="B154" s="162"/>
      <c r="C154" s="163" t="s">
        <v>268</v>
      </c>
      <c r="D154" s="163" t="s">
        <v>129</v>
      </c>
      <c r="E154" s="164" t="s">
        <v>603</v>
      </c>
      <c r="F154" s="165" t="s">
        <v>604</v>
      </c>
      <c r="G154" s="166" t="s">
        <v>581</v>
      </c>
      <c r="H154" s="167">
        <v>1</v>
      </c>
      <c r="I154" s="168"/>
      <c r="J154" s="169">
        <f t="shared" si="0"/>
        <v>0</v>
      </c>
      <c r="K154" s="170"/>
      <c r="L154" s="32"/>
      <c r="M154" s="171" t="s">
        <v>1</v>
      </c>
      <c r="N154" s="172" t="s">
        <v>42</v>
      </c>
      <c r="O154" s="57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5" t="s">
        <v>133</v>
      </c>
      <c r="AT154" s="175" t="s">
        <v>129</v>
      </c>
      <c r="AU154" s="175" t="s">
        <v>84</v>
      </c>
      <c r="AY154" s="16" t="s">
        <v>127</v>
      </c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16" t="s">
        <v>134</v>
      </c>
      <c r="BK154" s="176">
        <f t="shared" si="9"/>
        <v>0</v>
      </c>
      <c r="BL154" s="16" t="s">
        <v>133</v>
      </c>
      <c r="BM154" s="175" t="s">
        <v>406</v>
      </c>
    </row>
    <row r="155" spans="1:65" s="2" customFormat="1" ht="16.5" customHeight="1">
      <c r="A155" s="31"/>
      <c r="B155" s="162"/>
      <c r="C155" s="163" t="s">
        <v>273</v>
      </c>
      <c r="D155" s="163" t="s">
        <v>129</v>
      </c>
      <c r="E155" s="164" t="s">
        <v>605</v>
      </c>
      <c r="F155" s="165" t="s">
        <v>606</v>
      </c>
      <c r="G155" s="166" t="s">
        <v>581</v>
      </c>
      <c r="H155" s="167">
        <v>1</v>
      </c>
      <c r="I155" s="168"/>
      <c r="J155" s="169">
        <f t="shared" si="0"/>
        <v>0</v>
      </c>
      <c r="K155" s="170"/>
      <c r="L155" s="32"/>
      <c r="M155" s="171" t="s">
        <v>1</v>
      </c>
      <c r="N155" s="172" t="s">
        <v>42</v>
      </c>
      <c r="O155" s="57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5" t="s">
        <v>133</v>
      </c>
      <c r="AT155" s="175" t="s">
        <v>129</v>
      </c>
      <c r="AU155" s="175" t="s">
        <v>84</v>
      </c>
      <c r="AY155" s="16" t="s">
        <v>127</v>
      </c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16" t="s">
        <v>134</v>
      </c>
      <c r="BK155" s="176">
        <f t="shared" si="9"/>
        <v>0</v>
      </c>
      <c r="BL155" s="16" t="s">
        <v>133</v>
      </c>
      <c r="BM155" s="175" t="s">
        <v>409</v>
      </c>
    </row>
    <row r="156" spans="1:65" s="2" customFormat="1" ht="21.75" customHeight="1">
      <c r="A156" s="31"/>
      <c r="B156" s="162"/>
      <c r="C156" s="163" t="s">
        <v>277</v>
      </c>
      <c r="D156" s="163" t="s">
        <v>129</v>
      </c>
      <c r="E156" s="164" t="s">
        <v>607</v>
      </c>
      <c r="F156" s="165" t="s">
        <v>608</v>
      </c>
      <c r="G156" s="166" t="s">
        <v>581</v>
      </c>
      <c r="H156" s="167">
        <v>1</v>
      </c>
      <c r="I156" s="168"/>
      <c r="J156" s="169">
        <f t="shared" si="0"/>
        <v>0</v>
      </c>
      <c r="K156" s="170"/>
      <c r="L156" s="32"/>
      <c r="M156" s="171" t="s">
        <v>1</v>
      </c>
      <c r="N156" s="172" t="s">
        <v>42</v>
      </c>
      <c r="O156" s="57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5" t="s">
        <v>133</v>
      </c>
      <c r="AT156" s="175" t="s">
        <v>129</v>
      </c>
      <c r="AU156" s="175" t="s">
        <v>84</v>
      </c>
      <c r="AY156" s="16" t="s">
        <v>127</v>
      </c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16" t="s">
        <v>134</v>
      </c>
      <c r="BK156" s="176">
        <f t="shared" si="9"/>
        <v>0</v>
      </c>
      <c r="BL156" s="16" t="s">
        <v>133</v>
      </c>
      <c r="BM156" s="175" t="s">
        <v>412</v>
      </c>
    </row>
    <row r="157" spans="1:65" s="2" customFormat="1" ht="21.75" customHeight="1">
      <c r="A157" s="31"/>
      <c r="B157" s="162"/>
      <c r="C157" s="163" t="s">
        <v>283</v>
      </c>
      <c r="D157" s="163" t="s">
        <v>129</v>
      </c>
      <c r="E157" s="164" t="s">
        <v>609</v>
      </c>
      <c r="F157" s="165" t="s">
        <v>610</v>
      </c>
      <c r="G157" s="166" t="s">
        <v>611</v>
      </c>
      <c r="H157" s="167">
        <v>7</v>
      </c>
      <c r="I157" s="168"/>
      <c r="J157" s="169">
        <f t="shared" si="0"/>
        <v>0</v>
      </c>
      <c r="K157" s="170"/>
      <c r="L157" s="32"/>
      <c r="M157" s="171" t="s">
        <v>1</v>
      </c>
      <c r="N157" s="172" t="s">
        <v>42</v>
      </c>
      <c r="O157" s="57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5" t="s">
        <v>133</v>
      </c>
      <c r="AT157" s="175" t="s">
        <v>129</v>
      </c>
      <c r="AU157" s="175" t="s">
        <v>84</v>
      </c>
      <c r="AY157" s="16" t="s">
        <v>127</v>
      </c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16" t="s">
        <v>134</v>
      </c>
      <c r="BK157" s="176">
        <f t="shared" si="9"/>
        <v>0</v>
      </c>
      <c r="BL157" s="16" t="s">
        <v>133</v>
      </c>
      <c r="BM157" s="175" t="s">
        <v>415</v>
      </c>
    </row>
    <row r="158" spans="1:65" s="2" customFormat="1" ht="49.95" customHeight="1">
      <c r="A158" s="31"/>
      <c r="B158" s="32"/>
      <c r="C158" s="31"/>
      <c r="D158" s="31"/>
      <c r="E158" s="152" t="s">
        <v>313</v>
      </c>
      <c r="F158" s="152" t="s">
        <v>314</v>
      </c>
      <c r="G158" s="31"/>
      <c r="H158" s="31"/>
      <c r="I158" s="95"/>
      <c r="J158" s="137">
        <f t="shared" ref="J158:J168" si="10">BK158</f>
        <v>0</v>
      </c>
      <c r="K158" s="31"/>
      <c r="L158" s="32"/>
      <c r="M158" s="205"/>
      <c r="N158" s="206"/>
      <c r="O158" s="57"/>
      <c r="P158" s="57"/>
      <c r="Q158" s="57"/>
      <c r="R158" s="57"/>
      <c r="S158" s="57"/>
      <c r="T158" s="58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T158" s="16" t="s">
        <v>75</v>
      </c>
      <c r="AU158" s="16" t="s">
        <v>76</v>
      </c>
      <c r="AY158" s="16" t="s">
        <v>315</v>
      </c>
      <c r="BK158" s="176">
        <f>SUM(BK159:BK168)</f>
        <v>0</v>
      </c>
    </row>
    <row r="159" spans="1:65" s="2" customFormat="1" ht="16.350000000000001" customHeight="1">
      <c r="A159" s="31"/>
      <c r="B159" s="32"/>
      <c r="C159" s="207" t="s">
        <v>1</v>
      </c>
      <c r="D159" s="207" t="s">
        <v>129</v>
      </c>
      <c r="E159" s="208" t="s">
        <v>1</v>
      </c>
      <c r="F159" s="209" t="s">
        <v>1</v>
      </c>
      <c r="G159" s="210" t="s">
        <v>1</v>
      </c>
      <c r="H159" s="211"/>
      <c r="I159" s="212"/>
      <c r="J159" s="213">
        <f t="shared" si="10"/>
        <v>0</v>
      </c>
      <c r="K159" s="214"/>
      <c r="L159" s="32"/>
      <c r="M159" s="215" t="s">
        <v>1</v>
      </c>
      <c r="N159" s="216" t="s">
        <v>42</v>
      </c>
      <c r="O159" s="57"/>
      <c r="P159" s="57"/>
      <c r="Q159" s="57"/>
      <c r="R159" s="57"/>
      <c r="S159" s="57"/>
      <c r="T159" s="58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T159" s="16" t="s">
        <v>315</v>
      </c>
      <c r="AU159" s="16" t="s">
        <v>84</v>
      </c>
      <c r="AY159" s="16" t="s">
        <v>315</v>
      </c>
      <c r="BE159" s="176">
        <f t="shared" ref="BE159:BE168" si="11">IF(N159="základná",J159,0)</f>
        <v>0</v>
      </c>
      <c r="BF159" s="176">
        <f t="shared" ref="BF159:BF168" si="12">IF(N159="znížená",J159,0)</f>
        <v>0</v>
      </c>
      <c r="BG159" s="176">
        <f t="shared" ref="BG159:BG168" si="13">IF(N159="zákl. prenesená",J159,0)</f>
        <v>0</v>
      </c>
      <c r="BH159" s="176">
        <f t="shared" ref="BH159:BH168" si="14">IF(N159="zníž. prenesená",J159,0)</f>
        <v>0</v>
      </c>
      <c r="BI159" s="176">
        <f t="shared" ref="BI159:BI168" si="15">IF(N159="nulová",J159,0)</f>
        <v>0</v>
      </c>
      <c r="BJ159" s="16" t="s">
        <v>134</v>
      </c>
      <c r="BK159" s="176">
        <f t="shared" ref="BK159:BK168" si="16">I159*H159</f>
        <v>0</v>
      </c>
    </row>
    <row r="160" spans="1:65" s="2" customFormat="1" ht="16.350000000000001" customHeight="1">
      <c r="A160" s="31"/>
      <c r="B160" s="32"/>
      <c r="C160" s="207" t="s">
        <v>1</v>
      </c>
      <c r="D160" s="207" t="s">
        <v>129</v>
      </c>
      <c r="E160" s="208" t="s">
        <v>1</v>
      </c>
      <c r="F160" s="209" t="s">
        <v>1</v>
      </c>
      <c r="G160" s="210" t="s">
        <v>1</v>
      </c>
      <c r="H160" s="211"/>
      <c r="I160" s="212"/>
      <c r="J160" s="213">
        <f t="shared" si="10"/>
        <v>0</v>
      </c>
      <c r="K160" s="214"/>
      <c r="L160" s="32"/>
      <c r="M160" s="215" t="s">
        <v>1</v>
      </c>
      <c r="N160" s="216" t="s">
        <v>42</v>
      </c>
      <c r="O160" s="57"/>
      <c r="P160" s="57"/>
      <c r="Q160" s="57"/>
      <c r="R160" s="57"/>
      <c r="S160" s="57"/>
      <c r="T160" s="58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T160" s="16" t="s">
        <v>315</v>
      </c>
      <c r="AU160" s="16" t="s">
        <v>84</v>
      </c>
      <c r="AY160" s="16" t="s">
        <v>315</v>
      </c>
      <c r="BE160" s="176">
        <f t="shared" si="11"/>
        <v>0</v>
      </c>
      <c r="BF160" s="176">
        <f t="shared" si="12"/>
        <v>0</v>
      </c>
      <c r="BG160" s="176">
        <f t="shared" si="13"/>
        <v>0</v>
      </c>
      <c r="BH160" s="176">
        <f t="shared" si="14"/>
        <v>0</v>
      </c>
      <c r="BI160" s="176">
        <f t="shared" si="15"/>
        <v>0</v>
      </c>
      <c r="BJ160" s="16" t="s">
        <v>134</v>
      </c>
      <c r="BK160" s="176">
        <f t="shared" si="16"/>
        <v>0</v>
      </c>
    </row>
    <row r="161" spans="1:63" s="2" customFormat="1" ht="16.350000000000001" customHeight="1">
      <c r="A161" s="31"/>
      <c r="B161" s="32"/>
      <c r="C161" s="207" t="s">
        <v>1</v>
      </c>
      <c r="D161" s="207" t="s">
        <v>129</v>
      </c>
      <c r="E161" s="208" t="s">
        <v>1</v>
      </c>
      <c r="F161" s="209" t="s">
        <v>1</v>
      </c>
      <c r="G161" s="210" t="s">
        <v>1</v>
      </c>
      <c r="H161" s="211"/>
      <c r="I161" s="212"/>
      <c r="J161" s="213">
        <f t="shared" si="10"/>
        <v>0</v>
      </c>
      <c r="K161" s="214"/>
      <c r="L161" s="32"/>
      <c r="M161" s="215" t="s">
        <v>1</v>
      </c>
      <c r="N161" s="216" t="s">
        <v>42</v>
      </c>
      <c r="O161" s="57"/>
      <c r="P161" s="57"/>
      <c r="Q161" s="57"/>
      <c r="R161" s="57"/>
      <c r="S161" s="57"/>
      <c r="T161" s="58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T161" s="16" t="s">
        <v>315</v>
      </c>
      <c r="AU161" s="16" t="s">
        <v>84</v>
      </c>
      <c r="AY161" s="16" t="s">
        <v>315</v>
      </c>
      <c r="BE161" s="176">
        <f t="shared" si="11"/>
        <v>0</v>
      </c>
      <c r="BF161" s="176">
        <f t="shared" si="12"/>
        <v>0</v>
      </c>
      <c r="BG161" s="176">
        <f t="shared" si="13"/>
        <v>0</v>
      </c>
      <c r="BH161" s="176">
        <f t="shared" si="14"/>
        <v>0</v>
      </c>
      <c r="BI161" s="176">
        <f t="shared" si="15"/>
        <v>0</v>
      </c>
      <c r="BJ161" s="16" t="s">
        <v>134</v>
      </c>
      <c r="BK161" s="176">
        <f t="shared" si="16"/>
        <v>0</v>
      </c>
    </row>
    <row r="162" spans="1:63" s="2" customFormat="1" ht="16.350000000000001" customHeight="1">
      <c r="A162" s="31"/>
      <c r="B162" s="32"/>
      <c r="C162" s="207" t="s">
        <v>1</v>
      </c>
      <c r="D162" s="207" t="s">
        <v>129</v>
      </c>
      <c r="E162" s="208" t="s">
        <v>1</v>
      </c>
      <c r="F162" s="209" t="s">
        <v>1</v>
      </c>
      <c r="G162" s="210" t="s">
        <v>1</v>
      </c>
      <c r="H162" s="211"/>
      <c r="I162" s="212"/>
      <c r="J162" s="213">
        <f t="shared" si="10"/>
        <v>0</v>
      </c>
      <c r="K162" s="214"/>
      <c r="L162" s="32"/>
      <c r="M162" s="215" t="s">
        <v>1</v>
      </c>
      <c r="N162" s="216" t="s">
        <v>42</v>
      </c>
      <c r="O162" s="57"/>
      <c r="P162" s="57"/>
      <c r="Q162" s="57"/>
      <c r="R162" s="57"/>
      <c r="S162" s="57"/>
      <c r="T162" s="58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T162" s="16" t="s">
        <v>315</v>
      </c>
      <c r="AU162" s="16" t="s">
        <v>84</v>
      </c>
      <c r="AY162" s="16" t="s">
        <v>315</v>
      </c>
      <c r="BE162" s="176">
        <f t="shared" si="11"/>
        <v>0</v>
      </c>
      <c r="BF162" s="176">
        <f t="shared" si="12"/>
        <v>0</v>
      </c>
      <c r="BG162" s="176">
        <f t="shared" si="13"/>
        <v>0</v>
      </c>
      <c r="BH162" s="176">
        <f t="shared" si="14"/>
        <v>0</v>
      </c>
      <c r="BI162" s="176">
        <f t="shared" si="15"/>
        <v>0</v>
      </c>
      <c r="BJ162" s="16" t="s">
        <v>134</v>
      </c>
      <c r="BK162" s="176">
        <f t="shared" si="16"/>
        <v>0</v>
      </c>
    </row>
    <row r="163" spans="1:63" s="2" customFormat="1" ht="16.350000000000001" customHeight="1">
      <c r="A163" s="31"/>
      <c r="B163" s="32"/>
      <c r="C163" s="207" t="s">
        <v>1</v>
      </c>
      <c r="D163" s="207" t="s">
        <v>129</v>
      </c>
      <c r="E163" s="208" t="s">
        <v>1</v>
      </c>
      <c r="F163" s="209" t="s">
        <v>1</v>
      </c>
      <c r="G163" s="210" t="s">
        <v>1</v>
      </c>
      <c r="H163" s="211"/>
      <c r="I163" s="212"/>
      <c r="J163" s="213">
        <f t="shared" si="10"/>
        <v>0</v>
      </c>
      <c r="K163" s="214"/>
      <c r="L163" s="32"/>
      <c r="M163" s="215" t="s">
        <v>1</v>
      </c>
      <c r="N163" s="216" t="s">
        <v>42</v>
      </c>
      <c r="O163" s="57"/>
      <c r="P163" s="57"/>
      <c r="Q163" s="57"/>
      <c r="R163" s="57"/>
      <c r="S163" s="57"/>
      <c r="T163" s="58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T163" s="16" t="s">
        <v>315</v>
      </c>
      <c r="AU163" s="16" t="s">
        <v>84</v>
      </c>
      <c r="AY163" s="16" t="s">
        <v>315</v>
      </c>
      <c r="BE163" s="176">
        <f t="shared" si="11"/>
        <v>0</v>
      </c>
      <c r="BF163" s="176">
        <f t="shared" si="12"/>
        <v>0</v>
      </c>
      <c r="BG163" s="176">
        <f t="shared" si="13"/>
        <v>0</v>
      </c>
      <c r="BH163" s="176">
        <f t="shared" si="14"/>
        <v>0</v>
      </c>
      <c r="BI163" s="176">
        <f t="shared" si="15"/>
        <v>0</v>
      </c>
      <c r="BJ163" s="16" t="s">
        <v>134</v>
      </c>
      <c r="BK163" s="176">
        <f t="shared" si="16"/>
        <v>0</v>
      </c>
    </row>
    <row r="164" spans="1:63" s="2" customFormat="1" ht="16.350000000000001" customHeight="1">
      <c r="A164" s="31"/>
      <c r="B164" s="32"/>
      <c r="C164" s="207" t="s">
        <v>1</v>
      </c>
      <c r="D164" s="207" t="s">
        <v>129</v>
      </c>
      <c r="E164" s="208" t="s">
        <v>1</v>
      </c>
      <c r="F164" s="209" t="s">
        <v>1</v>
      </c>
      <c r="G164" s="210" t="s">
        <v>1</v>
      </c>
      <c r="H164" s="211"/>
      <c r="I164" s="212"/>
      <c r="J164" s="213">
        <f t="shared" si="10"/>
        <v>0</v>
      </c>
      <c r="K164" s="214"/>
      <c r="L164" s="32"/>
      <c r="M164" s="215" t="s">
        <v>1</v>
      </c>
      <c r="N164" s="216" t="s">
        <v>42</v>
      </c>
      <c r="O164" s="57"/>
      <c r="P164" s="57"/>
      <c r="Q164" s="57"/>
      <c r="R164" s="57"/>
      <c r="S164" s="57"/>
      <c r="T164" s="58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T164" s="16" t="s">
        <v>315</v>
      </c>
      <c r="AU164" s="16" t="s">
        <v>84</v>
      </c>
      <c r="AY164" s="16" t="s">
        <v>315</v>
      </c>
      <c r="BE164" s="176">
        <f t="shared" si="11"/>
        <v>0</v>
      </c>
      <c r="BF164" s="176">
        <f t="shared" si="12"/>
        <v>0</v>
      </c>
      <c r="BG164" s="176">
        <f t="shared" si="13"/>
        <v>0</v>
      </c>
      <c r="BH164" s="176">
        <f t="shared" si="14"/>
        <v>0</v>
      </c>
      <c r="BI164" s="176">
        <f t="shared" si="15"/>
        <v>0</v>
      </c>
      <c r="BJ164" s="16" t="s">
        <v>134</v>
      </c>
      <c r="BK164" s="176">
        <f t="shared" si="16"/>
        <v>0</v>
      </c>
    </row>
    <row r="165" spans="1:63" s="2" customFormat="1" ht="16.350000000000001" customHeight="1">
      <c r="A165" s="31"/>
      <c r="B165" s="32"/>
      <c r="C165" s="207" t="s">
        <v>1</v>
      </c>
      <c r="D165" s="207" t="s">
        <v>129</v>
      </c>
      <c r="E165" s="208" t="s">
        <v>1</v>
      </c>
      <c r="F165" s="209" t="s">
        <v>1</v>
      </c>
      <c r="G165" s="210" t="s">
        <v>1</v>
      </c>
      <c r="H165" s="211"/>
      <c r="I165" s="212"/>
      <c r="J165" s="213">
        <f t="shared" si="10"/>
        <v>0</v>
      </c>
      <c r="K165" s="214"/>
      <c r="L165" s="32"/>
      <c r="M165" s="215" t="s">
        <v>1</v>
      </c>
      <c r="N165" s="216" t="s">
        <v>42</v>
      </c>
      <c r="O165" s="57"/>
      <c r="P165" s="57"/>
      <c r="Q165" s="57"/>
      <c r="R165" s="57"/>
      <c r="S165" s="57"/>
      <c r="T165" s="58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T165" s="16" t="s">
        <v>315</v>
      </c>
      <c r="AU165" s="16" t="s">
        <v>84</v>
      </c>
      <c r="AY165" s="16" t="s">
        <v>315</v>
      </c>
      <c r="BE165" s="176">
        <f t="shared" si="11"/>
        <v>0</v>
      </c>
      <c r="BF165" s="176">
        <f t="shared" si="12"/>
        <v>0</v>
      </c>
      <c r="BG165" s="176">
        <f t="shared" si="13"/>
        <v>0</v>
      </c>
      <c r="BH165" s="176">
        <f t="shared" si="14"/>
        <v>0</v>
      </c>
      <c r="BI165" s="176">
        <f t="shared" si="15"/>
        <v>0</v>
      </c>
      <c r="BJ165" s="16" t="s">
        <v>134</v>
      </c>
      <c r="BK165" s="176">
        <f t="shared" si="16"/>
        <v>0</v>
      </c>
    </row>
    <row r="166" spans="1:63" s="2" customFormat="1" ht="16.350000000000001" customHeight="1">
      <c r="A166" s="31"/>
      <c r="B166" s="32"/>
      <c r="C166" s="207" t="s">
        <v>1</v>
      </c>
      <c r="D166" s="207" t="s">
        <v>129</v>
      </c>
      <c r="E166" s="208" t="s">
        <v>1</v>
      </c>
      <c r="F166" s="209" t="s">
        <v>1</v>
      </c>
      <c r="G166" s="210" t="s">
        <v>1</v>
      </c>
      <c r="H166" s="211"/>
      <c r="I166" s="212"/>
      <c r="J166" s="213">
        <f t="shared" si="10"/>
        <v>0</v>
      </c>
      <c r="K166" s="214"/>
      <c r="L166" s="32"/>
      <c r="M166" s="215" t="s">
        <v>1</v>
      </c>
      <c r="N166" s="216" t="s">
        <v>42</v>
      </c>
      <c r="O166" s="57"/>
      <c r="P166" s="57"/>
      <c r="Q166" s="57"/>
      <c r="R166" s="57"/>
      <c r="S166" s="57"/>
      <c r="T166" s="58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6" t="s">
        <v>315</v>
      </c>
      <c r="AU166" s="16" t="s">
        <v>84</v>
      </c>
      <c r="AY166" s="16" t="s">
        <v>315</v>
      </c>
      <c r="BE166" s="176">
        <f t="shared" si="11"/>
        <v>0</v>
      </c>
      <c r="BF166" s="176">
        <f t="shared" si="12"/>
        <v>0</v>
      </c>
      <c r="BG166" s="176">
        <f t="shared" si="13"/>
        <v>0</v>
      </c>
      <c r="BH166" s="176">
        <f t="shared" si="14"/>
        <v>0</v>
      </c>
      <c r="BI166" s="176">
        <f t="shared" si="15"/>
        <v>0</v>
      </c>
      <c r="BJ166" s="16" t="s">
        <v>134</v>
      </c>
      <c r="BK166" s="176">
        <f t="shared" si="16"/>
        <v>0</v>
      </c>
    </row>
    <row r="167" spans="1:63" s="2" customFormat="1" ht="16.350000000000001" customHeight="1">
      <c r="A167" s="31"/>
      <c r="B167" s="32"/>
      <c r="C167" s="207" t="s">
        <v>1</v>
      </c>
      <c r="D167" s="207" t="s">
        <v>129</v>
      </c>
      <c r="E167" s="208" t="s">
        <v>1</v>
      </c>
      <c r="F167" s="209" t="s">
        <v>1</v>
      </c>
      <c r="G167" s="210" t="s">
        <v>1</v>
      </c>
      <c r="H167" s="211"/>
      <c r="I167" s="212"/>
      <c r="J167" s="213">
        <f t="shared" si="10"/>
        <v>0</v>
      </c>
      <c r="K167" s="214"/>
      <c r="L167" s="32"/>
      <c r="M167" s="215" t="s">
        <v>1</v>
      </c>
      <c r="N167" s="216" t="s">
        <v>42</v>
      </c>
      <c r="O167" s="57"/>
      <c r="P167" s="57"/>
      <c r="Q167" s="57"/>
      <c r="R167" s="57"/>
      <c r="S167" s="57"/>
      <c r="T167" s="58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6" t="s">
        <v>315</v>
      </c>
      <c r="AU167" s="16" t="s">
        <v>84</v>
      </c>
      <c r="AY167" s="16" t="s">
        <v>315</v>
      </c>
      <c r="BE167" s="176">
        <f t="shared" si="11"/>
        <v>0</v>
      </c>
      <c r="BF167" s="176">
        <f t="shared" si="12"/>
        <v>0</v>
      </c>
      <c r="BG167" s="176">
        <f t="shared" si="13"/>
        <v>0</v>
      </c>
      <c r="BH167" s="176">
        <f t="shared" si="14"/>
        <v>0</v>
      </c>
      <c r="BI167" s="176">
        <f t="shared" si="15"/>
        <v>0</v>
      </c>
      <c r="BJ167" s="16" t="s">
        <v>134</v>
      </c>
      <c r="BK167" s="176">
        <f t="shared" si="16"/>
        <v>0</v>
      </c>
    </row>
    <row r="168" spans="1:63" s="2" customFormat="1" ht="16.350000000000001" customHeight="1">
      <c r="A168" s="31"/>
      <c r="B168" s="32"/>
      <c r="C168" s="207" t="s">
        <v>1</v>
      </c>
      <c r="D168" s="207" t="s">
        <v>129</v>
      </c>
      <c r="E168" s="208" t="s">
        <v>1</v>
      </c>
      <c r="F168" s="209" t="s">
        <v>1</v>
      </c>
      <c r="G168" s="210" t="s">
        <v>1</v>
      </c>
      <c r="H168" s="211"/>
      <c r="I168" s="212"/>
      <c r="J168" s="213">
        <f t="shared" si="10"/>
        <v>0</v>
      </c>
      <c r="K168" s="214"/>
      <c r="L168" s="32"/>
      <c r="M168" s="215" t="s">
        <v>1</v>
      </c>
      <c r="N168" s="216" t="s">
        <v>42</v>
      </c>
      <c r="O168" s="217"/>
      <c r="P168" s="217"/>
      <c r="Q168" s="217"/>
      <c r="R168" s="217"/>
      <c r="S168" s="217"/>
      <c r="T168" s="218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6" t="s">
        <v>315</v>
      </c>
      <c r="AU168" s="16" t="s">
        <v>84</v>
      </c>
      <c r="AY168" s="16" t="s">
        <v>315</v>
      </c>
      <c r="BE168" s="176">
        <f t="shared" si="11"/>
        <v>0</v>
      </c>
      <c r="BF168" s="176">
        <f t="shared" si="12"/>
        <v>0</v>
      </c>
      <c r="BG168" s="176">
        <f t="shared" si="13"/>
        <v>0</v>
      </c>
      <c r="BH168" s="176">
        <f t="shared" si="14"/>
        <v>0</v>
      </c>
      <c r="BI168" s="176">
        <f t="shared" si="15"/>
        <v>0</v>
      </c>
      <c r="BJ168" s="16" t="s">
        <v>134</v>
      </c>
      <c r="BK168" s="176">
        <f t="shared" si="16"/>
        <v>0</v>
      </c>
    </row>
    <row r="169" spans="1:63" s="2" customFormat="1" ht="6.9" customHeight="1">
      <c r="A169" s="31"/>
      <c r="B169" s="46"/>
      <c r="C169" s="47"/>
      <c r="D169" s="47"/>
      <c r="E169" s="47"/>
      <c r="F169" s="47"/>
      <c r="G169" s="47"/>
      <c r="H169" s="47"/>
      <c r="I169" s="119"/>
      <c r="J169" s="47"/>
      <c r="K169" s="47"/>
      <c r="L169" s="32"/>
      <c r="M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</row>
  </sheetData>
  <autoFilter ref="C120:K168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é sú hodnoty K, M." sqref="D159:D169" xr:uid="{00000000-0002-0000-0300-000000000000}">
      <formula1>"K, M"</formula1>
    </dataValidation>
    <dataValidation type="list" allowBlank="1" showInputMessage="1" showErrorMessage="1" error="Povolené sú hodnoty základná, znížená, nulová." sqref="N159:N169" xr:uid="{00000000-0002-0000-03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5"/>
  <sheetViews>
    <sheetView showGridLines="0" tabSelected="1" workbookViewId="0">
      <selection activeCell="K10" sqref="K10"/>
    </sheetView>
  </sheetViews>
  <sheetFormatPr defaultRowHeight="14.4"/>
  <cols>
    <col min="1" max="1" width="8.28515625" style="1" customWidth="1"/>
    <col min="2" max="2" width="1.7109375" style="1" customWidth="1"/>
    <col min="3" max="3" width="25" style="1" customWidth="1"/>
    <col min="4" max="4" width="75.85546875" style="1" customWidth="1"/>
    <col min="5" max="5" width="13.28515625" style="1" customWidth="1"/>
    <col min="6" max="6" width="20" style="1" customWidth="1"/>
    <col min="7" max="7" width="1.7109375" style="1" customWidth="1"/>
    <col min="8" max="8" width="8.28515625" style="1" customWidth="1"/>
  </cols>
  <sheetData>
    <row r="1" spans="1:8" s="1" customFormat="1" ht="11.25" customHeight="1"/>
    <row r="2" spans="1:8" s="1" customFormat="1" ht="36.9" customHeight="1"/>
    <row r="3" spans="1:8" s="1" customFormat="1" ht="6.9" customHeight="1">
      <c r="B3" s="17"/>
      <c r="C3" s="18"/>
      <c r="D3" s="18"/>
      <c r="E3" s="18"/>
      <c r="F3" s="18"/>
      <c r="G3" s="18"/>
      <c r="H3" s="19"/>
    </row>
    <row r="4" spans="1:8" s="1" customFormat="1" ht="24.9" customHeight="1">
      <c r="B4" s="19"/>
      <c r="C4" s="20" t="s">
        <v>612</v>
      </c>
      <c r="H4" s="19"/>
    </row>
    <row r="5" spans="1:8" s="1" customFormat="1" ht="12" customHeight="1">
      <c r="B5" s="19"/>
      <c r="C5" s="23" t="s">
        <v>12</v>
      </c>
      <c r="D5" s="233" t="s">
        <v>13</v>
      </c>
      <c r="E5" s="229"/>
      <c r="F5" s="229"/>
      <c r="H5" s="19"/>
    </row>
    <row r="6" spans="1:8" s="1" customFormat="1" ht="36.9" customHeight="1">
      <c r="B6" s="19"/>
      <c r="C6" s="25" t="s">
        <v>15</v>
      </c>
      <c r="D6" s="230" t="s">
        <v>16</v>
      </c>
      <c r="E6" s="229"/>
      <c r="F6" s="229"/>
      <c r="H6" s="19"/>
    </row>
    <row r="7" spans="1:8" s="1" customFormat="1" ht="16.5" customHeight="1">
      <c r="B7" s="19"/>
      <c r="C7" s="26" t="s">
        <v>21</v>
      </c>
      <c r="D7" s="54" t="str">
        <f>'Rekapitulácia stavby'!AN8</f>
        <v>12. 6. 2020</v>
      </c>
      <c r="H7" s="19"/>
    </row>
    <row r="8" spans="1:8" s="2" customFormat="1" ht="10.8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138"/>
      <c r="B9" s="139"/>
      <c r="C9" s="140" t="s">
        <v>57</v>
      </c>
      <c r="D9" s="141" t="s">
        <v>58</v>
      </c>
      <c r="E9" s="141" t="s">
        <v>115</v>
      </c>
      <c r="F9" s="143" t="s">
        <v>613</v>
      </c>
      <c r="G9" s="138"/>
      <c r="H9" s="139"/>
    </row>
    <row r="10" spans="1:8" s="2" customFormat="1" ht="26.4" customHeight="1">
      <c r="A10" s="31"/>
      <c r="B10" s="32"/>
      <c r="C10" s="220" t="s">
        <v>614</v>
      </c>
      <c r="D10" s="220" t="s">
        <v>82</v>
      </c>
      <c r="E10" s="31"/>
      <c r="F10" s="31"/>
      <c r="G10" s="31"/>
      <c r="H10" s="32"/>
    </row>
    <row r="11" spans="1:8" s="2" customFormat="1" ht="16.8" customHeight="1">
      <c r="A11" s="31"/>
      <c r="B11" s="32"/>
      <c r="C11" s="221" t="s">
        <v>330</v>
      </c>
      <c r="D11" s="222" t="s">
        <v>1</v>
      </c>
      <c r="E11" s="223" t="s">
        <v>1</v>
      </c>
      <c r="F11" s="224">
        <v>12</v>
      </c>
      <c r="G11" s="31"/>
      <c r="H11" s="32"/>
    </row>
    <row r="12" spans="1:8" s="2" customFormat="1" ht="16.8" customHeight="1">
      <c r="A12" s="31"/>
      <c r="B12" s="32"/>
      <c r="C12" s="221" t="s">
        <v>615</v>
      </c>
      <c r="D12" s="222" t="s">
        <v>1</v>
      </c>
      <c r="E12" s="223" t="s">
        <v>1</v>
      </c>
      <c r="F12" s="224">
        <v>89.8</v>
      </c>
      <c r="G12" s="31"/>
      <c r="H12" s="32"/>
    </row>
    <row r="13" spans="1:8" s="2" customFormat="1" ht="16.8" customHeight="1">
      <c r="A13" s="31"/>
      <c r="B13" s="32"/>
      <c r="C13" s="221" t="s">
        <v>616</v>
      </c>
      <c r="D13" s="222" t="s">
        <v>617</v>
      </c>
      <c r="E13" s="223" t="s">
        <v>1</v>
      </c>
      <c r="F13" s="224">
        <v>60.674999999999997</v>
      </c>
      <c r="G13" s="31"/>
      <c r="H13" s="32"/>
    </row>
    <row r="14" spans="1:8" s="2" customFormat="1" ht="7.35" customHeight="1">
      <c r="A14" s="31"/>
      <c r="B14" s="46"/>
      <c r="C14" s="47"/>
      <c r="D14" s="47"/>
      <c r="E14" s="47"/>
      <c r="F14" s="47"/>
      <c r="G14" s="47"/>
      <c r="H14" s="32"/>
    </row>
    <row r="15" spans="1:8" s="2" customFormat="1" ht="10.199999999999999">
      <c r="A15" s="31"/>
      <c r="B15" s="31"/>
      <c r="C15" s="31"/>
      <c r="D15" s="31"/>
      <c r="E15" s="31"/>
      <c r="F15" s="31"/>
      <c r="G15" s="31"/>
      <c r="H15" s="31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20200601_01 - Časť archit...</vt:lpstr>
      <vt:lpstr>20200601_z - Vodovodná a ...</vt:lpstr>
      <vt:lpstr>20200601_el - Časť Elektr...</vt:lpstr>
      <vt:lpstr>Zoznam figúr</vt:lpstr>
      <vt:lpstr>'20200601_01 - Časť archit...'!Názvy_tlače</vt:lpstr>
      <vt:lpstr>'20200601_el - Časť Elektr...'!Názvy_tlače</vt:lpstr>
      <vt:lpstr>'20200601_z - Vodovodná a ...'!Názvy_tlače</vt:lpstr>
      <vt:lpstr>'Rekapitulácia stavby'!Názvy_tlače</vt:lpstr>
      <vt:lpstr>'Zoznam figúr'!Názvy_tlače</vt:lpstr>
      <vt:lpstr>'20200601_01 - Časť archit...'!Oblasť_tlače</vt:lpstr>
      <vt:lpstr>'20200601_el - Časť Elektr...'!Oblasť_tlače</vt:lpstr>
      <vt:lpstr>'20200601_z - Vodovodná a 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LAPTOP-V5DAE5T9\Natália</dc:creator>
  <cp:lastModifiedBy>nb</cp:lastModifiedBy>
  <dcterms:created xsi:type="dcterms:W3CDTF">2020-06-12T13:45:22Z</dcterms:created>
  <dcterms:modified xsi:type="dcterms:W3CDTF">2022-08-04T08:43:51Z</dcterms:modified>
</cp:coreProperties>
</file>