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bec Žehra 2022 Rekonštrukcia spevnených plôch -chodníkov\PD\"/>
    </mc:Choice>
  </mc:AlternateContent>
  <bookViews>
    <workbookView xWindow="-120" yWindow="-120" windowWidth="29040" windowHeight="15990" activeTab="3"/>
  </bookViews>
  <sheets>
    <sheet name="Rekapitulácia stavby" sheetId="1" r:id="rId1"/>
    <sheet name="0120211 - vetva A" sheetId="2" r:id="rId2"/>
    <sheet name="0120212 - vetva B" sheetId="3" r:id="rId3"/>
    <sheet name="0120213 - vetva C" sheetId="4" r:id="rId4"/>
    <sheet name="0120214 - vetva - D" sheetId="5" r:id="rId5"/>
    <sheet name="0120215 - vetva E" sheetId="6" r:id="rId6"/>
  </sheets>
  <definedNames>
    <definedName name="_xlnm._FilterDatabase" localSheetId="1" hidden="1">'0120211 - vetva A'!$C$122:$K$318</definedName>
    <definedName name="_xlnm._FilterDatabase" localSheetId="2" hidden="1">'0120212 - vetva B'!$C$122:$K$300</definedName>
    <definedName name="_xlnm._FilterDatabase" localSheetId="3" hidden="1">'0120213 - vetva C'!$C$123:$K$304</definedName>
    <definedName name="_xlnm._FilterDatabase" localSheetId="4" hidden="1">'0120214 - vetva - D'!$C$123:$K$320</definedName>
    <definedName name="_xlnm._FilterDatabase" localSheetId="5" hidden="1">'0120215 - vetva E'!$C$121:$K$230</definedName>
    <definedName name="_xlnm.Print_Titles" localSheetId="1">'0120211 - vetva A'!$122:$122</definedName>
    <definedName name="_xlnm.Print_Titles" localSheetId="2">'0120212 - vetva B'!$122:$122</definedName>
    <definedName name="_xlnm.Print_Titles" localSheetId="3">'0120213 - vetva C'!$123:$123</definedName>
    <definedName name="_xlnm.Print_Titles" localSheetId="4">'0120214 - vetva - D'!$123:$123</definedName>
    <definedName name="_xlnm.Print_Titles" localSheetId="5">'0120215 - vetva E'!$121:$121</definedName>
    <definedName name="_xlnm.Print_Titles" localSheetId="0">'Rekapitulácia stavby'!$92:$92</definedName>
    <definedName name="_xlnm.Print_Area" localSheetId="1">'0120211 - vetva A'!$C$4:$J$76,'0120211 - vetva A'!$C$82:$J$104,'0120211 - vetva A'!$C$110:$K$318</definedName>
    <definedName name="_xlnm.Print_Area" localSheetId="2">'0120212 - vetva B'!$C$4:$J$76,'0120212 - vetva B'!$C$82:$J$104,'0120212 - vetva B'!$C$110:$K$300</definedName>
    <definedName name="_xlnm.Print_Area" localSheetId="3">'0120213 - vetva C'!$C$4:$J$76,'0120213 - vetva C'!$C$82:$J$105,'0120213 - vetva C'!$C$111:$K$304</definedName>
    <definedName name="_xlnm.Print_Area" localSheetId="4">'0120214 - vetva - D'!$C$4:$J$76,'0120214 - vetva - D'!$C$82:$J$105,'0120214 - vetva - D'!$C$111:$K$320</definedName>
    <definedName name="_xlnm.Print_Area" localSheetId="5">'0120215 - vetva E'!$C$4:$J$76,'0120215 - vetva E'!$C$82:$J$103,'0120215 - vetva E'!$C$109:$K$230</definedName>
    <definedName name="_xlnm.Print_Area" localSheetId="0">'Rekapitulácia stavby'!$D$4:$AO$76,'Rekapitulácia stavby'!$C$82:$AQ$107</definedName>
  </definedNames>
  <calcPr calcId="152511"/>
</workbook>
</file>

<file path=xl/calcChain.xml><?xml version="1.0" encoding="utf-8"?>
<calcChain xmlns="http://schemas.openxmlformats.org/spreadsheetml/2006/main">
  <c r="J37" i="6" l="1"/>
  <c r="J36" i="6"/>
  <c r="AY99" i="1"/>
  <c r="J35" i="6"/>
  <c r="AX99" i="1" s="1"/>
  <c r="BI229" i="6"/>
  <c r="BH229" i="6"/>
  <c r="BG229" i="6"/>
  <c r="BE229" i="6"/>
  <c r="T229" i="6"/>
  <c r="T228" i="6"/>
  <c r="R229" i="6"/>
  <c r="R228" i="6" s="1"/>
  <c r="P229" i="6"/>
  <c r="P228" i="6"/>
  <c r="BK229" i="6"/>
  <c r="BK228" i="6" s="1"/>
  <c r="J228" i="6" s="1"/>
  <c r="J102" i="6" s="1"/>
  <c r="J229" i="6"/>
  <c r="BF229" i="6"/>
  <c r="BI226" i="6"/>
  <c r="BH226" i="6"/>
  <c r="BG226" i="6"/>
  <c r="BE226" i="6"/>
  <c r="T226" i="6"/>
  <c r="R226" i="6"/>
  <c r="P226" i="6"/>
  <c r="BK226" i="6"/>
  <c r="J226" i="6"/>
  <c r="BF226" i="6"/>
  <c r="BI224" i="6"/>
  <c r="BH224" i="6"/>
  <c r="BG224" i="6"/>
  <c r="BE224" i="6"/>
  <c r="T224" i="6"/>
  <c r="R224" i="6"/>
  <c r="P224" i="6"/>
  <c r="BK224" i="6"/>
  <c r="J224" i="6"/>
  <c r="BF224" i="6" s="1"/>
  <c r="BI222" i="6"/>
  <c r="BH222" i="6"/>
  <c r="BG222" i="6"/>
  <c r="BE222" i="6"/>
  <c r="T222" i="6"/>
  <c r="R222" i="6"/>
  <c r="P222" i="6"/>
  <c r="BK222" i="6"/>
  <c r="J222" i="6"/>
  <c r="BF222" i="6"/>
  <c r="BI220" i="6"/>
  <c r="BH220" i="6"/>
  <c r="BG220" i="6"/>
  <c r="BE220" i="6"/>
  <c r="T220" i="6"/>
  <c r="R220" i="6"/>
  <c r="P220" i="6"/>
  <c r="BK220" i="6"/>
  <c r="J220" i="6"/>
  <c r="BF220" i="6" s="1"/>
  <c r="BI218" i="6"/>
  <c r="BH218" i="6"/>
  <c r="BG218" i="6"/>
  <c r="BE218" i="6"/>
  <c r="T218" i="6"/>
  <c r="R218" i="6"/>
  <c r="P218" i="6"/>
  <c r="BK218" i="6"/>
  <c r="J218" i="6"/>
  <c r="BF218" i="6"/>
  <c r="BI216" i="6"/>
  <c r="BH216" i="6"/>
  <c r="BG216" i="6"/>
  <c r="BE216" i="6"/>
  <c r="T216" i="6"/>
  <c r="R216" i="6"/>
  <c r="P216" i="6"/>
  <c r="BK216" i="6"/>
  <c r="J216" i="6"/>
  <c r="BF216" i="6" s="1"/>
  <c r="BI213" i="6"/>
  <c r="BH213" i="6"/>
  <c r="BG213" i="6"/>
  <c r="BE213" i="6"/>
  <c r="T213" i="6"/>
  <c r="R213" i="6"/>
  <c r="P213" i="6"/>
  <c r="BK213" i="6"/>
  <c r="J213" i="6"/>
  <c r="BF213" i="6"/>
  <c r="BI211" i="6"/>
  <c r="BH211" i="6"/>
  <c r="BG211" i="6"/>
  <c r="BE211" i="6"/>
  <c r="T211" i="6"/>
  <c r="R211" i="6"/>
  <c r="P211" i="6"/>
  <c r="BK211" i="6"/>
  <c r="J211" i="6"/>
  <c r="BF211" i="6" s="1"/>
  <c r="BI208" i="6"/>
  <c r="BH208" i="6"/>
  <c r="BG208" i="6"/>
  <c r="BE208" i="6"/>
  <c r="T208" i="6"/>
  <c r="R208" i="6"/>
  <c r="P208" i="6"/>
  <c r="P202" i="6" s="1"/>
  <c r="BK208" i="6"/>
  <c r="J208" i="6"/>
  <c r="BF208" i="6"/>
  <c r="BI206" i="6"/>
  <c r="BH206" i="6"/>
  <c r="BG206" i="6"/>
  <c r="BE206" i="6"/>
  <c r="T206" i="6"/>
  <c r="T202" i="6" s="1"/>
  <c r="R206" i="6"/>
  <c r="P206" i="6"/>
  <c r="BK206" i="6"/>
  <c r="J206" i="6"/>
  <c r="BF206" i="6" s="1"/>
  <c r="BI203" i="6"/>
  <c r="BH203" i="6"/>
  <c r="BG203" i="6"/>
  <c r="BE203" i="6"/>
  <c r="T203" i="6"/>
  <c r="R203" i="6"/>
  <c r="R202" i="6" s="1"/>
  <c r="P203" i="6"/>
  <c r="BK203" i="6"/>
  <c r="BK202" i="6" s="1"/>
  <c r="J202" i="6" s="1"/>
  <c r="J101" i="6" s="1"/>
  <c r="J203" i="6"/>
  <c r="BF203" i="6"/>
  <c r="BI199" i="6"/>
  <c r="BH199" i="6"/>
  <c r="BG199" i="6"/>
  <c r="BE199" i="6"/>
  <c r="T199" i="6"/>
  <c r="R199" i="6"/>
  <c r="P199" i="6"/>
  <c r="BK199" i="6"/>
  <c r="J199" i="6"/>
  <c r="BF199" i="6"/>
  <c r="BI197" i="6"/>
  <c r="BH197" i="6"/>
  <c r="BG197" i="6"/>
  <c r="BE197" i="6"/>
  <c r="T197" i="6"/>
  <c r="R197" i="6"/>
  <c r="P197" i="6"/>
  <c r="BK197" i="6"/>
  <c r="J197" i="6"/>
  <c r="BF197" i="6" s="1"/>
  <c r="BI194" i="6"/>
  <c r="BH194" i="6"/>
  <c r="BG194" i="6"/>
  <c r="BE194" i="6"/>
  <c r="T194" i="6"/>
  <c r="R194" i="6"/>
  <c r="P194" i="6"/>
  <c r="BK194" i="6"/>
  <c r="J194" i="6"/>
  <c r="BF194" i="6"/>
  <c r="BI192" i="6"/>
  <c r="BH192" i="6"/>
  <c r="BG192" i="6"/>
  <c r="BE192" i="6"/>
  <c r="T192" i="6"/>
  <c r="R192" i="6"/>
  <c r="P192" i="6"/>
  <c r="BK192" i="6"/>
  <c r="J192" i="6"/>
  <c r="BF192" i="6" s="1"/>
  <c r="BI189" i="6"/>
  <c r="BH189" i="6"/>
  <c r="BG189" i="6"/>
  <c r="BE189" i="6"/>
  <c r="T189" i="6"/>
  <c r="R189" i="6"/>
  <c r="P189" i="6"/>
  <c r="BK189" i="6"/>
  <c r="J189" i="6"/>
  <c r="BF189" i="6"/>
  <c r="BI186" i="6"/>
  <c r="BH186" i="6"/>
  <c r="BG186" i="6"/>
  <c r="BE186" i="6"/>
  <c r="T186" i="6"/>
  <c r="R186" i="6"/>
  <c r="P186" i="6"/>
  <c r="BK186" i="6"/>
  <c r="J186" i="6"/>
  <c r="BF186" i="6" s="1"/>
  <c r="BI183" i="6"/>
  <c r="BH183" i="6"/>
  <c r="BG183" i="6"/>
  <c r="BE183" i="6"/>
  <c r="T183" i="6"/>
  <c r="R183" i="6"/>
  <c r="P183" i="6"/>
  <c r="BK183" i="6"/>
  <c r="J183" i="6"/>
  <c r="BF183" i="6"/>
  <c r="BI180" i="6"/>
  <c r="BH180" i="6"/>
  <c r="BG180" i="6"/>
  <c r="BE180" i="6"/>
  <c r="T180" i="6"/>
  <c r="R180" i="6"/>
  <c r="P180" i="6"/>
  <c r="BK180" i="6"/>
  <c r="J180" i="6"/>
  <c r="BF180" i="6" s="1"/>
  <c r="BI177" i="6"/>
  <c r="BH177" i="6"/>
  <c r="BG177" i="6"/>
  <c r="BE177" i="6"/>
  <c r="T177" i="6"/>
  <c r="R177" i="6"/>
  <c r="R176" i="6" s="1"/>
  <c r="P177" i="6"/>
  <c r="BK177" i="6"/>
  <c r="BK176" i="6" s="1"/>
  <c r="J176" i="6" s="1"/>
  <c r="J100" i="6" s="1"/>
  <c r="J177" i="6"/>
  <c r="BF177" i="6"/>
  <c r="BI173" i="6"/>
  <c r="BH173" i="6"/>
  <c r="BG173" i="6"/>
  <c r="BE173" i="6"/>
  <c r="T173" i="6"/>
  <c r="R173" i="6"/>
  <c r="P173" i="6"/>
  <c r="P166" i="6" s="1"/>
  <c r="BK173" i="6"/>
  <c r="J173" i="6"/>
  <c r="BF173" i="6"/>
  <c r="BI170" i="6"/>
  <c r="BH170" i="6"/>
  <c r="BG170" i="6"/>
  <c r="BE170" i="6"/>
  <c r="T170" i="6"/>
  <c r="T166" i="6" s="1"/>
  <c r="R170" i="6"/>
  <c r="P170" i="6"/>
  <c r="BK170" i="6"/>
  <c r="J170" i="6"/>
  <c r="BF170" i="6" s="1"/>
  <c r="BI167" i="6"/>
  <c r="BH167" i="6"/>
  <c r="BG167" i="6"/>
  <c r="BE167" i="6"/>
  <c r="T167" i="6"/>
  <c r="R167" i="6"/>
  <c r="R166" i="6" s="1"/>
  <c r="P167" i="6"/>
  <c r="BK167" i="6"/>
  <c r="BK166" i="6" s="1"/>
  <c r="J166" i="6" s="1"/>
  <c r="J99" i="6" s="1"/>
  <c r="J167" i="6"/>
  <c r="BF167" i="6"/>
  <c r="BI164" i="6"/>
  <c r="BH164" i="6"/>
  <c r="BG164" i="6"/>
  <c r="BE164" i="6"/>
  <c r="T164" i="6"/>
  <c r="R164" i="6"/>
  <c r="P164" i="6"/>
  <c r="BK164" i="6"/>
  <c r="J164" i="6"/>
  <c r="BF164" i="6"/>
  <c r="BI161" i="6"/>
  <c r="BH161" i="6"/>
  <c r="BG161" i="6"/>
  <c r="BE161" i="6"/>
  <c r="T161" i="6"/>
  <c r="R161" i="6"/>
  <c r="P161" i="6"/>
  <c r="BK161" i="6"/>
  <c r="J161" i="6"/>
  <c r="BF161" i="6" s="1"/>
  <c r="BI158" i="6"/>
  <c r="BH158" i="6"/>
  <c r="BG158" i="6"/>
  <c r="BE158" i="6"/>
  <c r="T158" i="6"/>
  <c r="R158" i="6"/>
  <c r="P158" i="6"/>
  <c r="BK158" i="6"/>
  <c r="J158" i="6"/>
  <c r="BF158" i="6"/>
  <c r="BI155" i="6"/>
  <c r="BH155" i="6"/>
  <c r="BG155" i="6"/>
  <c r="BE155" i="6"/>
  <c r="T155" i="6"/>
  <c r="R155" i="6"/>
  <c r="P155" i="6"/>
  <c r="BK155" i="6"/>
  <c r="J155" i="6"/>
  <c r="BF155" i="6" s="1"/>
  <c r="BI152" i="6"/>
  <c r="BH152" i="6"/>
  <c r="BG152" i="6"/>
  <c r="BE152" i="6"/>
  <c r="T152" i="6"/>
  <c r="R152" i="6"/>
  <c r="P152" i="6"/>
  <c r="BK152" i="6"/>
  <c r="J152" i="6"/>
  <c r="BF152" i="6"/>
  <c r="BI150" i="6"/>
  <c r="BH150" i="6"/>
  <c r="BG150" i="6"/>
  <c r="BE150" i="6"/>
  <c r="T150" i="6"/>
  <c r="R150" i="6"/>
  <c r="P150" i="6"/>
  <c r="BK150" i="6"/>
  <c r="J150" i="6"/>
  <c r="BF150" i="6" s="1"/>
  <c r="BI148" i="6"/>
  <c r="BH148" i="6"/>
  <c r="BG148" i="6"/>
  <c r="BE148" i="6"/>
  <c r="T148" i="6"/>
  <c r="R148" i="6"/>
  <c r="P148" i="6"/>
  <c r="BK148" i="6"/>
  <c r="J148" i="6"/>
  <c r="BF148" i="6"/>
  <c r="BI146" i="6"/>
  <c r="BH146" i="6"/>
  <c r="BG146" i="6"/>
  <c r="BE146" i="6"/>
  <c r="T146" i="6"/>
  <c r="R146" i="6"/>
  <c r="P146" i="6"/>
  <c r="BK146" i="6"/>
  <c r="J146" i="6"/>
  <c r="BF146" i="6" s="1"/>
  <c r="BI143" i="6"/>
  <c r="BH143" i="6"/>
  <c r="BG143" i="6"/>
  <c r="BE143" i="6"/>
  <c r="T143" i="6"/>
  <c r="R143" i="6"/>
  <c r="P143" i="6"/>
  <c r="BK143" i="6"/>
  <c r="J143" i="6"/>
  <c r="BF143" i="6"/>
  <c r="BI140" i="6"/>
  <c r="BH140" i="6"/>
  <c r="BG140" i="6"/>
  <c r="BE140" i="6"/>
  <c r="T140" i="6"/>
  <c r="R140" i="6"/>
  <c r="P140" i="6"/>
  <c r="BK140" i="6"/>
  <c r="J140" i="6"/>
  <c r="BF140" i="6" s="1"/>
  <c r="BI137" i="6"/>
  <c r="BH137" i="6"/>
  <c r="BG137" i="6"/>
  <c r="BE137" i="6"/>
  <c r="T137" i="6"/>
  <c r="R137" i="6"/>
  <c r="P137" i="6"/>
  <c r="BK137" i="6"/>
  <c r="J137" i="6"/>
  <c r="BF137" i="6"/>
  <c r="BI134" i="6"/>
  <c r="BH134" i="6"/>
  <c r="BG134" i="6"/>
  <c r="BE134" i="6"/>
  <c r="T134" i="6"/>
  <c r="R134" i="6"/>
  <c r="P134" i="6"/>
  <c r="BK134" i="6"/>
  <c r="J134" i="6"/>
  <c r="BF134" i="6" s="1"/>
  <c r="BI131" i="6"/>
  <c r="BH131" i="6"/>
  <c r="BG131" i="6"/>
  <c r="BE131" i="6"/>
  <c r="T131" i="6"/>
  <c r="R131" i="6"/>
  <c r="P131" i="6"/>
  <c r="BK131" i="6"/>
  <c r="J131" i="6"/>
  <c r="BF131" i="6"/>
  <c r="BI128" i="6"/>
  <c r="BH128" i="6"/>
  <c r="BG128" i="6"/>
  <c r="BE128" i="6"/>
  <c r="T128" i="6"/>
  <c r="R128" i="6"/>
  <c r="P128" i="6"/>
  <c r="BK128" i="6"/>
  <c r="J128" i="6"/>
  <c r="BF128" i="6" s="1"/>
  <c r="BI125" i="6"/>
  <c r="BH125" i="6"/>
  <c r="F36" i="6" s="1"/>
  <c r="BC99" i="1" s="1"/>
  <c r="BG125" i="6"/>
  <c r="F35" i="6" s="1"/>
  <c r="BB99" i="1" s="1"/>
  <c r="BE125" i="6"/>
  <c r="F33" i="6" s="1"/>
  <c r="AZ99" i="1" s="1"/>
  <c r="J33" i="6"/>
  <c r="AV99" i="1" s="1"/>
  <c r="T125" i="6"/>
  <c r="R125" i="6"/>
  <c r="R124" i="6" s="1"/>
  <c r="R123" i="6" s="1"/>
  <c r="R122" i="6" s="1"/>
  <c r="P125" i="6"/>
  <c r="P124" i="6" s="1"/>
  <c r="BK125" i="6"/>
  <c r="BK124" i="6" s="1"/>
  <c r="J124" i="6" s="1"/>
  <c r="J98" i="6" s="1"/>
  <c r="BK123" i="6"/>
  <c r="J125" i="6"/>
  <c r="BF125" i="6"/>
  <c r="J119" i="6"/>
  <c r="J118" i="6"/>
  <c r="F118" i="6"/>
  <c r="F116" i="6"/>
  <c r="E114" i="6"/>
  <c r="J92" i="6"/>
  <c r="J91" i="6"/>
  <c r="F91" i="6"/>
  <c r="F89" i="6"/>
  <c r="E87" i="6"/>
  <c r="J18" i="6"/>
  <c r="E18" i="6"/>
  <c r="F92" i="6" s="1"/>
  <c r="F119" i="6"/>
  <c r="J17" i="6"/>
  <c r="J12" i="6"/>
  <c r="J89" i="6" s="1"/>
  <c r="J116" i="6"/>
  <c r="E7" i="6"/>
  <c r="E112" i="6"/>
  <c r="E85" i="6"/>
  <c r="J37" i="5"/>
  <c r="J36" i="5"/>
  <c r="AY98" i="1"/>
  <c r="J35" i="5"/>
  <c r="AX98" i="1" s="1"/>
  <c r="BI319" i="5"/>
  <c r="BH319" i="5"/>
  <c r="BG319" i="5"/>
  <c r="BE319" i="5"/>
  <c r="T319" i="5"/>
  <c r="T318" i="5"/>
  <c r="R319" i="5"/>
  <c r="R318" i="5" s="1"/>
  <c r="P319" i="5"/>
  <c r="P318" i="5"/>
  <c r="BK319" i="5"/>
  <c r="BK318" i="5" s="1"/>
  <c r="J318" i="5" s="1"/>
  <c r="J104" i="5" s="1"/>
  <c r="J319" i="5"/>
  <c r="BF319" i="5"/>
  <c r="BI316" i="5"/>
  <c r="BH316" i="5"/>
  <c r="BG316" i="5"/>
  <c r="BE316" i="5"/>
  <c r="T316" i="5"/>
  <c r="R316" i="5"/>
  <c r="P316" i="5"/>
  <c r="BK316" i="5"/>
  <c r="J316" i="5"/>
  <c r="BF316" i="5"/>
  <c r="BI314" i="5"/>
  <c r="BH314" i="5"/>
  <c r="BG314" i="5"/>
  <c r="BE314" i="5"/>
  <c r="T314" i="5"/>
  <c r="R314" i="5"/>
  <c r="P314" i="5"/>
  <c r="BK314" i="5"/>
  <c r="J314" i="5"/>
  <c r="BF314" i="5" s="1"/>
  <c r="BI312" i="5"/>
  <c r="BH312" i="5"/>
  <c r="BG312" i="5"/>
  <c r="BE312" i="5"/>
  <c r="T312" i="5"/>
  <c r="R312" i="5"/>
  <c r="P312" i="5"/>
  <c r="BK312" i="5"/>
  <c r="J312" i="5"/>
  <c r="BF312" i="5"/>
  <c r="BI310" i="5"/>
  <c r="BH310" i="5"/>
  <c r="BG310" i="5"/>
  <c r="BE310" i="5"/>
  <c r="T310" i="5"/>
  <c r="R310" i="5"/>
  <c r="P310" i="5"/>
  <c r="BK310" i="5"/>
  <c r="J310" i="5"/>
  <c r="BF310" i="5" s="1"/>
  <c r="BI308" i="5"/>
  <c r="BH308" i="5"/>
  <c r="BG308" i="5"/>
  <c r="BE308" i="5"/>
  <c r="T308" i="5"/>
  <c r="R308" i="5"/>
  <c r="P308" i="5"/>
  <c r="BK308" i="5"/>
  <c r="J308" i="5"/>
  <c r="BF308" i="5"/>
  <c r="BI306" i="5"/>
  <c r="BH306" i="5"/>
  <c r="BG306" i="5"/>
  <c r="BE306" i="5"/>
  <c r="T306" i="5"/>
  <c r="R306" i="5"/>
  <c r="P306" i="5"/>
  <c r="BK306" i="5"/>
  <c r="J306" i="5"/>
  <c r="BF306" i="5" s="1"/>
  <c r="BI304" i="5"/>
  <c r="BH304" i="5"/>
  <c r="BG304" i="5"/>
  <c r="BE304" i="5"/>
  <c r="T304" i="5"/>
  <c r="R304" i="5"/>
  <c r="P304" i="5"/>
  <c r="BK304" i="5"/>
  <c r="J304" i="5"/>
  <c r="BF304" i="5"/>
  <c r="BI302" i="5"/>
  <c r="BH302" i="5"/>
  <c r="BG302" i="5"/>
  <c r="BE302" i="5"/>
  <c r="T302" i="5"/>
  <c r="R302" i="5"/>
  <c r="P302" i="5"/>
  <c r="BK302" i="5"/>
  <c r="J302" i="5"/>
  <c r="BF302" i="5" s="1"/>
  <c r="BI300" i="5"/>
  <c r="BH300" i="5"/>
  <c r="BG300" i="5"/>
  <c r="BE300" i="5"/>
  <c r="T300" i="5"/>
  <c r="R300" i="5"/>
  <c r="P300" i="5"/>
  <c r="BK300" i="5"/>
  <c r="J300" i="5"/>
  <c r="BF300" i="5"/>
  <c r="BI298" i="5"/>
  <c r="BH298" i="5"/>
  <c r="BG298" i="5"/>
  <c r="BE298" i="5"/>
  <c r="T298" i="5"/>
  <c r="R298" i="5"/>
  <c r="P298" i="5"/>
  <c r="BK298" i="5"/>
  <c r="J298" i="5"/>
  <c r="BF298" i="5" s="1"/>
  <c r="BI295" i="5"/>
  <c r="BH295" i="5"/>
  <c r="BG295" i="5"/>
  <c r="BE295" i="5"/>
  <c r="T295" i="5"/>
  <c r="R295" i="5"/>
  <c r="P295" i="5"/>
  <c r="BK295" i="5"/>
  <c r="J295" i="5"/>
  <c r="BF295" i="5"/>
  <c r="BI293" i="5"/>
  <c r="BH293" i="5"/>
  <c r="BG293" i="5"/>
  <c r="BE293" i="5"/>
  <c r="T293" i="5"/>
  <c r="R293" i="5"/>
  <c r="P293" i="5"/>
  <c r="BK293" i="5"/>
  <c r="J293" i="5"/>
  <c r="BF293" i="5" s="1"/>
  <c r="BI290" i="5"/>
  <c r="BH290" i="5"/>
  <c r="BG290" i="5"/>
  <c r="BE290" i="5"/>
  <c r="T290" i="5"/>
  <c r="R290" i="5"/>
  <c r="P290" i="5"/>
  <c r="BK290" i="5"/>
  <c r="J290" i="5"/>
  <c r="BF290" i="5"/>
  <c r="BI288" i="5"/>
  <c r="BH288" i="5"/>
  <c r="BG288" i="5"/>
  <c r="BE288" i="5"/>
  <c r="T288" i="5"/>
  <c r="R288" i="5"/>
  <c r="P288" i="5"/>
  <c r="BK288" i="5"/>
  <c r="J288" i="5"/>
  <c r="BF288" i="5" s="1"/>
  <c r="BI285" i="5"/>
  <c r="BH285" i="5"/>
  <c r="BG285" i="5"/>
  <c r="BE285" i="5"/>
  <c r="T285" i="5"/>
  <c r="R285" i="5"/>
  <c r="P285" i="5"/>
  <c r="BK285" i="5"/>
  <c r="J285" i="5"/>
  <c r="BF285" i="5"/>
  <c r="BI283" i="5"/>
  <c r="BH283" i="5"/>
  <c r="BG283" i="5"/>
  <c r="BE283" i="5"/>
  <c r="T283" i="5"/>
  <c r="R283" i="5"/>
  <c r="P283" i="5"/>
  <c r="BK283" i="5"/>
  <c r="J283" i="5"/>
  <c r="BF283" i="5" s="1"/>
  <c r="BI281" i="5"/>
  <c r="BH281" i="5"/>
  <c r="BG281" i="5"/>
  <c r="BE281" i="5"/>
  <c r="T281" i="5"/>
  <c r="R281" i="5"/>
  <c r="P281" i="5"/>
  <c r="BK281" i="5"/>
  <c r="J281" i="5"/>
  <c r="BF281" i="5"/>
  <c r="BI279" i="5"/>
  <c r="BH279" i="5"/>
  <c r="BG279" i="5"/>
  <c r="BE279" i="5"/>
  <c r="T279" i="5"/>
  <c r="R279" i="5"/>
  <c r="P279" i="5"/>
  <c r="BK279" i="5"/>
  <c r="J279" i="5"/>
  <c r="BF279" i="5" s="1"/>
  <c r="BI277" i="5"/>
  <c r="BH277" i="5"/>
  <c r="BG277" i="5"/>
  <c r="BE277" i="5"/>
  <c r="T277" i="5"/>
  <c r="R277" i="5"/>
  <c r="P277" i="5"/>
  <c r="BK277" i="5"/>
  <c r="J277" i="5"/>
  <c r="BF277" i="5"/>
  <c r="BI275" i="5"/>
  <c r="BH275" i="5"/>
  <c r="BG275" i="5"/>
  <c r="BE275" i="5"/>
  <c r="T275" i="5"/>
  <c r="R275" i="5"/>
  <c r="R274" i="5"/>
  <c r="P275" i="5"/>
  <c r="BK275" i="5"/>
  <c r="BK274" i="5"/>
  <c r="J274" i="5"/>
  <c r="J103" i="5" s="1"/>
  <c r="J275" i="5"/>
  <c r="BF275" i="5" s="1"/>
  <c r="BI272" i="5"/>
  <c r="BH272" i="5"/>
  <c r="BG272" i="5"/>
  <c r="BE272" i="5"/>
  <c r="T272" i="5"/>
  <c r="R272" i="5"/>
  <c r="P272" i="5"/>
  <c r="BK272" i="5"/>
  <c r="J272" i="5"/>
  <c r="BF272" i="5" s="1"/>
  <c r="BI270" i="5"/>
  <c r="BH270" i="5"/>
  <c r="BG270" i="5"/>
  <c r="BE270" i="5"/>
  <c r="T270" i="5"/>
  <c r="R270" i="5"/>
  <c r="P270" i="5"/>
  <c r="BK270" i="5"/>
  <c r="J270" i="5"/>
  <c r="BF270" i="5"/>
  <c r="BI268" i="5"/>
  <c r="BH268" i="5"/>
  <c r="BG268" i="5"/>
  <c r="BE268" i="5"/>
  <c r="T268" i="5"/>
  <c r="R268" i="5"/>
  <c r="P268" i="5"/>
  <c r="BK268" i="5"/>
  <c r="J268" i="5"/>
  <c r="BF268" i="5" s="1"/>
  <c r="BI266" i="5"/>
  <c r="BH266" i="5"/>
  <c r="BG266" i="5"/>
  <c r="BE266" i="5"/>
  <c r="T266" i="5"/>
  <c r="R266" i="5"/>
  <c r="P266" i="5"/>
  <c r="BK266" i="5"/>
  <c r="J266" i="5"/>
  <c r="BF266" i="5"/>
  <c r="BI264" i="5"/>
  <c r="BH264" i="5"/>
  <c r="BG264" i="5"/>
  <c r="BE264" i="5"/>
  <c r="T264" i="5"/>
  <c r="R264" i="5"/>
  <c r="P264" i="5"/>
  <c r="BK264" i="5"/>
  <c r="J264" i="5"/>
  <c r="BF264" i="5" s="1"/>
  <c r="BI262" i="5"/>
  <c r="BH262" i="5"/>
  <c r="BG262" i="5"/>
  <c r="BE262" i="5"/>
  <c r="T262" i="5"/>
  <c r="R262" i="5"/>
  <c r="P262" i="5"/>
  <c r="BK262" i="5"/>
  <c r="J262" i="5"/>
  <c r="BF262" i="5"/>
  <c r="BI260" i="5"/>
  <c r="BH260" i="5"/>
  <c r="BG260" i="5"/>
  <c r="BE260" i="5"/>
  <c r="T260" i="5"/>
  <c r="R260" i="5"/>
  <c r="P260" i="5"/>
  <c r="BK260" i="5"/>
  <c r="J260" i="5"/>
  <c r="BF260" i="5" s="1"/>
  <c r="BI258" i="5"/>
  <c r="BH258" i="5"/>
  <c r="BG258" i="5"/>
  <c r="BE258" i="5"/>
  <c r="T258" i="5"/>
  <c r="R258" i="5"/>
  <c r="P258" i="5"/>
  <c r="BK258" i="5"/>
  <c r="J258" i="5"/>
  <c r="BF258" i="5"/>
  <c r="BI256" i="5"/>
  <c r="BH256" i="5"/>
  <c r="BG256" i="5"/>
  <c r="BE256" i="5"/>
  <c r="T256" i="5"/>
  <c r="R256" i="5"/>
  <c r="P256" i="5"/>
  <c r="BK256" i="5"/>
  <c r="J256" i="5"/>
  <c r="BF256" i="5" s="1"/>
  <c r="BI254" i="5"/>
  <c r="BH254" i="5"/>
  <c r="BG254" i="5"/>
  <c r="BE254" i="5"/>
  <c r="T254" i="5"/>
  <c r="R254" i="5"/>
  <c r="P254" i="5"/>
  <c r="BK254" i="5"/>
  <c r="J254" i="5"/>
  <c r="BF254" i="5"/>
  <c r="BI252" i="5"/>
  <c r="BH252" i="5"/>
  <c r="BG252" i="5"/>
  <c r="BE252" i="5"/>
  <c r="T252" i="5"/>
  <c r="R252" i="5"/>
  <c r="P252" i="5"/>
  <c r="BK252" i="5"/>
  <c r="J252" i="5"/>
  <c r="BF252" i="5" s="1"/>
  <c r="BI250" i="5"/>
  <c r="BH250" i="5"/>
  <c r="BG250" i="5"/>
  <c r="BE250" i="5"/>
  <c r="T250" i="5"/>
  <c r="R250" i="5"/>
  <c r="P250" i="5"/>
  <c r="BK250" i="5"/>
  <c r="J250" i="5"/>
  <c r="BF250" i="5"/>
  <c r="BI248" i="5"/>
  <c r="BH248" i="5"/>
  <c r="BG248" i="5"/>
  <c r="BE248" i="5"/>
  <c r="T248" i="5"/>
  <c r="R248" i="5"/>
  <c r="P248" i="5"/>
  <c r="BK248" i="5"/>
  <c r="J248" i="5"/>
  <c r="BF248" i="5" s="1"/>
  <c r="BI246" i="5"/>
  <c r="BH246" i="5"/>
  <c r="BG246" i="5"/>
  <c r="BE246" i="5"/>
  <c r="T246" i="5"/>
  <c r="R246" i="5"/>
  <c r="P246" i="5"/>
  <c r="BK246" i="5"/>
  <c r="J246" i="5"/>
  <c r="BF246" i="5"/>
  <c r="BI244" i="5"/>
  <c r="BH244" i="5"/>
  <c r="BG244" i="5"/>
  <c r="BE244" i="5"/>
  <c r="T244" i="5"/>
  <c r="R244" i="5"/>
  <c r="P244" i="5"/>
  <c r="BK244" i="5"/>
  <c r="J244" i="5"/>
  <c r="BF244" i="5" s="1"/>
  <c r="BI242" i="5"/>
  <c r="BH242" i="5"/>
  <c r="BG242" i="5"/>
  <c r="BE242" i="5"/>
  <c r="T242" i="5"/>
  <c r="R242" i="5"/>
  <c r="P242" i="5"/>
  <c r="BK242" i="5"/>
  <c r="J242" i="5"/>
  <c r="BF242" i="5"/>
  <c r="BI240" i="5"/>
  <c r="BH240" i="5"/>
  <c r="BG240" i="5"/>
  <c r="BE240" i="5"/>
  <c r="T240" i="5"/>
  <c r="R240" i="5"/>
  <c r="P240" i="5"/>
  <c r="BK240" i="5"/>
  <c r="J240" i="5"/>
  <c r="BF240" i="5" s="1"/>
  <c r="BI238" i="5"/>
  <c r="BH238" i="5"/>
  <c r="BG238" i="5"/>
  <c r="BE238" i="5"/>
  <c r="T238" i="5"/>
  <c r="R238" i="5"/>
  <c r="P238" i="5"/>
  <c r="BK238" i="5"/>
  <c r="J238" i="5"/>
  <c r="BF238" i="5"/>
  <c r="BI236" i="5"/>
  <c r="BH236" i="5"/>
  <c r="BG236" i="5"/>
  <c r="BE236" i="5"/>
  <c r="T236" i="5"/>
  <c r="R236" i="5"/>
  <c r="P236" i="5"/>
  <c r="BK236" i="5"/>
  <c r="J236" i="5"/>
  <c r="BF236" i="5" s="1"/>
  <c r="BI234" i="5"/>
  <c r="BH234" i="5"/>
  <c r="BG234" i="5"/>
  <c r="BE234" i="5"/>
  <c r="T234" i="5"/>
  <c r="R234" i="5"/>
  <c r="P234" i="5"/>
  <c r="BK234" i="5"/>
  <c r="J234" i="5"/>
  <c r="BF234" i="5"/>
  <c r="BI232" i="5"/>
  <c r="BH232" i="5"/>
  <c r="BG232" i="5"/>
  <c r="BE232" i="5"/>
  <c r="T232" i="5"/>
  <c r="R232" i="5"/>
  <c r="P232" i="5"/>
  <c r="BK232" i="5"/>
  <c r="J232" i="5"/>
  <c r="BF232" i="5" s="1"/>
  <c r="BI230" i="5"/>
  <c r="BH230" i="5"/>
  <c r="BG230" i="5"/>
  <c r="BE230" i="5"/>
  <c r="T230" i="5"/>
  <c r="R230" i="5"/>
  <c r="P230" i="5"/>
  <c r="BK230" i="5"/>
  <c r="J230" i="5"/>
  <c r="BF230" i="5"/>
  <c r="BI227" i="5"/>
  <c r="BH227" i="5"/>
  <c r="BG227" i="5"/>
  <c r="BE227" i="5"/>
  <c r="T227" i="5"/>
  <c r="T226" i="5" s="1"/>
  <c r="R227" i="5"/>
  <c r="R226" i="5"/>
  <c r="P227" i="5"/>
  <c r="BK227" i="5"/>
  <c r="BK226" i="5"/>
  <c r="J226" i="5"/>
  <c r="J102" i="5" s="1"/>
  <c r="J227" i="5"/>
  <c r="BF227" i="5" s="1"/>
  <c r="BI223" i="5"/>
  <c r="BH223" i="5"/>
  <c r="BG223" i="5"/>
  <c r="BE223" i="5"/>
  <c r="T223" i="5"/>
  <c r="R223" i="5"/>
  <c r="P223" i="5"/>
  <c r="BK223" i="5"/>
  <c r="J223" i="5"/>
  <c r="BF223" i="5" s="1"/>
  <c r="BI221" i="5"/>
  <c r="BH221" i="5"/>
  <c r="BG221" i="5"/>
  <c r="BE221" i="5"/>
  <c r="T221" i="5"/>
  <c r="R221" i="5"/>
  <c r="P221" i="5"/>
  <c r="BK221" i="5"/>
  <c r="J221" i="5"/>
  <c r="BF221" i="5"/>
  <c r="BI218" i="5"/>
  <c r="BH218" i="5"/>
  <c r="BG218" i="5"/>
  <c r="BE218" i="5"/>
  <c r="T218" i="5"/>
  <c r="R218" i="5"/>
  <c r="P218" i="5"/>
  <c r="BK218" i="5"/>
  <c r="J218" i="5"/>
  <c r="BF218" i="5" s="1"/>
  <c r="BI215" i="5"/>
  <c r="BH215" i="5"/>
  <c r="BG215" i="5"/>
  <c r="BE215" i="5"/>
  <c r="T215" i="5"/>
  <c r="R215" i="5"/>
  <c r="P215" i="5"/>
  <c r="BK215" i="5"/>
  <c r="J215" i="5"/>
  <c r="BF215" i="5"/>
  <c r="BI212" i="5"/>
  <c r="BH212" i="5"/>
  <c r="BG212" i="5"/>
  <c r="BE212" i="5"/>
  <c r="T212" i="5"/>
  <c r="R212" i="5"/>
  <c r="P212" i="5"/>
  <c r="BK212" i="5"/>
  <c r="J212" i="5"/>
  <c r="BF212" i="5" s="1"/>
  <c r="BI209" i="5"/>
  <c r="BH209" i="5"/>
  <c r="BG209" i="5"/>
  <c r="BE209" i="5"/>
  <c r="T209" i="5"/>
  <c r="R209" i="5"/>
  <c r="P209" i="5"/>
  <c r="BK209" i="5"/>
  <c r="J209" i="5"/>
  <c r="BF209" i="5"/>
  <c r="BI206" i="5"/>
  <c r="BH206" i="5"/>
  <c r="BG206" i="5"/>
  <c r="BE206" i="5"/>
  <c r="T206" i="5"/>
  <c r="R206" i="5"/>
  <c r="P206" i="5"/>
  <c r="BK206" i="5"/>
  <c r="J206" i="5"/>
  <c r="BF206" i="5" s="1"/>
  <c r="BI203" i="5"/>
  <c r="BH203" i="5"/>
  <c r="BG203" i="5"/>
  <c r="BE203" i="5"/>
  <c r="T203" i="5"/>
  <c r="R203" i="5"/>
  <c r="P203" i="5"/>
  <c r="BK203" i="5"/>
  <c r="J203" i="5"/>
  <c r="BF203" i="5"/>
  <c r="BI200" i="5"/>
  <c r="BH200" i="5"/>
  <c r="BG200" i="5"/>
  <c r="BE200" i="5"/>
  <c r="T200" i="5"/>
  <c r="T199" i="5" s="1"/>
  <c r="R200" i="5"/>
  <c r="R199" i="5"/>
  <c r="P200" i="5"/>
  <c r="BK200" i="5"/>
  <c r="BK199" i="5"/>
  <c r="J199" i="5"/>
  <c r="J200" i="5"/>
  <c r="BF200" i="5" s="1"/>
  <c r="J101" i="5"/>
  <c r="BI196" i="5"/>
  <c r="BH196" i="5"/>
  <c r="BG196" i="5"/>
  <c r="BE196" i="5"/>
  <c r="T196" i="5"/>
  <c r="R196" i="5"/>
  <c r="P196" i="5"/>
  <c r="BK196" i="5"/>
  <c r="J196" i="5"/>
  <c r="BF196" i="5" s="1"/>
  <c r="BI194" i="5"/>
  <c r="BH194" i="5"/>
  <c r="BG194" i="5"/>
  <c r="BE194" i="5"/>
  <c r="T194" i="5"/>
  <c r="T193" i="5"/>
  <c r="R194" i="5"/>
  <c r="R193" i="5" s="1"/>
  <c r="P194" i="5"/>
  <c r="P193" i="5"/>
  <c r="BK194" i="5"/>
  <c r="J194" i="5"/>
  <c r="BF194" i="5" s="1"/>
  <c r="BI190" i="5"/>
  <c r="BH190" i="5"/>
  <c r="BG190" i="5"/>
  <c r="BE190" i="5"/>
  <c r="T190" i="5"/>
  <c r="R190" i="5"/>
  <c r="R186" i="5" s="1"/>
  <c r="P190" i="5"/>
  <c r="BK190" i="5"/>
  <c r="J190" i="5"/>
  <c r="BF190" i="5"/>
  <c r="BI187" i="5"/>
  <c r="BH187" i="5"/>
  <c r="BG187" i="5"/>
  <c r="BE187" i="5"/>
  <c r="T187" i="5"/>
  <c r="T186" i="5" s="1"/>
  <c r="R187" i="5"/>
  <c r="P187" i="5"/>
  <c r="BK187" i="5"/>
  <c r="BK186" i="5"/>
  <c r="J186" i="5"/>
  <c r="J187" i="5"/>
  <c r="BF187" i="5" s="1"/>
  <c r="J99" i="5"/>
  <c r="BI184" i="5"/>
  <c r="BH184" i="5"/>
  <c r="BG184" i="5"/>
  <c r="BE184" i="5"/>
  <c r="T184" i="5"/>
  <c r="R184" i="5"/>
  <c r="P184" i="5"/>
  <c r="BK184" i="5"/>
  <c r="J184" i="5"/>
  <c r="BF184" i="5" s="1"/>
  <c r="BI181" i="5"/>
  <c r="BH181" i="5"/>
  <c r="BG181" i="5"/>
  <c r="BE181" i="5"/>
  <c r="T181" i="5"/>
  <c r="R181" i="5"/>
  <c r="P181" i="5"/>
  <c r="BK181" i="5"/>
  <c r="J181" i="5"/>
  <c r="BF181" i="5"/>
  <c r="BI178" i="5"/>
  <c r="BH178" i="5"/>
  <c r="BG178" i="5"/>
  <c r="BE178" i="5"/>
  <c r="T178" i="5"/>
  <c r="R178" i="5"/>
  <c r="P178" i="5"/>
  <c r="BK178" i="5"/>
  <c r="J178" i="5"/>
  <c r="BF178" i="5" s="1"/>
  <c r="BI175" i="5"/>
  <c r="BH175" i="5"/>
  <c r="BG175" i="5"/>
  <c r="BE175" i="5"/>
  <c r="T175" i="5"/>
  <c r="R175" i="5"/>
  <c r="P175" i="5"/>
  <c r="BK175" i="5"/>
  <c r="J175" i="5"/>
  <c r="BF175" i="5"/>
  <c r="BI172" i="5"/>
  <c r="BH172" i="5"/>
  <c r="BG172" i="5"/>
  <c r="BE172" i="5"/>
  <c r="T172" i="5"/>
  <c r="R172" i="5"/>
  <c r="P172" i="5"/>
  <c r="BK172" i="5"/>
  <c r="J172" i="5"/>
  <c r="BF172" i="5" s="1"/>
  <c r="BI169" i="5"/>
  <c r="BH169" i="5"/>
  <c r="BG169" i="5"/>
  <c r="BE169" i="5"/>
  <c r="T169" i="5"/>
  <c r="R169" i="5"/>
  <c r="P169" i="5"/>
  <c r="BK169" i="5"/>
  <c r="J169" i="5"/>
  <c r="BF169" i="5"/>
  <c r="BI166" i="5"/>
  <c r="BH166" i="5"/>
  <c r="BG166" i="5"/>
  <c r="BE166" i="5"/>
  <c r="T166" i="5"/>
  <c r="R166" i="5"/>
  <c r="P166" i="5"/>
  <c r="BK166" i="5"/>
  <c r="J166" i="5"/>
  <c r="BF166" i="5"/>
  <c r="BI163" i="5"/>
  <c r="BH163" i="5"/>
  <c r="BG163" i="5"/>
  <c r="BE163" i="5"/>
  <c r="T163" i="5"/>
  <c r="R163" i="5"/>
  <c r="P163" i="5"/>
  <c r="BK163" i="5"/>
  <c r="J163" i="5"/>
  <c r="BF163" i="5"/>
  <c r="BI160" i="5"/>
  <c r="BH160" i="5"/>
  <c r="BG160" i="5"/>
  <c r="BE160" i="5"/>
  <c r="T160" i="5"/>
  <c r="R160" i="5"/>
  <c r="P160" i="5"/>
  <c r="BK160" i="5"/>
  <c r="J160" i="5"/>
  <c r="BF160" i="5"/>
  <c r="BI158" i="5"/>
  <c r="BH158" i="5"/>
  <c r="BG158" i="5"/>
  <c r="BE158" i="5"/>
  <c r="T158" i="5"/>
  <c r="R158" i="5"/>
  <c r="P158" i="5"/>
  <c r="BK158" i="5"/>
  <c r="J158" i="5"/>
  <c r="BF158" i="5"/>
  <c r="BI155" i="5"/>
  <c r="BH155" i="5"/>
  <c r="BG155" i="5"/>
  <c r="BE155" i="5"/>
  <c r="T155" i="5"/>
  <c r="R155" i="5"/>
  <c r="P155" i="5"/>
  <c r="BK155" i="5"/>
  <c r="J155" i="5"/>
  <c r="BF155" i="5"/>
  <c r="BI153" i="5"/>
  <c r="BH153" i="5"/>
  <c r="BG153" i="5"/>
  <c r="BE153" i="5"/>
  <c r="T153" i="5"/>
  <c r="R153" i="5"/>
  <c r="P153" i="5"/>
  <c r="BK153" i="5"/>
  <c r="J153" i="5"/>
  <c r="BF153" i="5"/>
  <c r="BI150" i="5"/>
  <c r="BH150" i="5"/>
  <c r="BG150" i="5"/>
  <c r="BE150" i="5"/>
  <c r="T150" i="5"/>
  <c r="R150" i="5"/>
  <c r="P150" i="5"/>
  <c r="BK150" i="5"/>
  <c r="J150" i="5"/>
  <c r="BF150" i="5"/>
  <c r="BI148" i="5"/>
  <c r="BH148" i="5"/>
  <c r="BG148" i="5"/>
  <c r="BE148" i="5"/>
  <c r="T148" i="5"/>
  <c r="R148" i="5"/>
  <c r="P148" i="5"/>
  <c r="BK148" i="5"/>
  <c r="J148" i="5"/>
  <c r="BF148" i="5"/>
  <c r="BI145" i="5"/>
  <c r="BH145" i="5"/>
  <c r="BG145" i="5"/>
  <c r="BE145" i="5"/>
  <c r="T145" i="5"/>
  <c r="R145" i="5"/>
  <c r="P145" i="5"/>
  <c r="BK145" i="5"/>
  <c r="J145" i="5"/>
  <c r="BF145" i="5"/>
  <c r="BI142" i="5"/>
  <c r="BH142" i="5"/>
  <c r="BG142" i="5"/>
  <c r="BE142" i="5"/>
  <c r="T142" i="5"/>
  <c r="R142" i="5"/>
  <c r="P142" i="5"/>
  <c r="BK142" i="5"/>
  <c r="J142" i="5"/>
  <c r="BF142" i="5"/>
  <c r="BI139" i="5"/>
  <c r="BH139" i="5"/>
  <c r="BG139" i="5"/>
  <c r="BE139" i="5"/>
  <c r="T139" i="5"/>
  <c r="R139" i="5"/>
  <c r="P139" i="5"/>
  <c r="BK139" i="5"/>
  <c r="J139" i="5"/>
  <c r="BF139" i="5"/>
  <c r="BI136" i="5"/>
  <c r="BH136" i="5"/>
  <c r="BG136" i="5"/>
  <c r="BE136" i="5"/>
  <c r="T136" i="5"/>
  <c r="R136" i="5"/>
  <c r="P136" i="5"/>
  <c r="BK136" i="5"/>
  <c r="J136" i="5"/>
  <c r="BF136" i="5"/>
  <c r="BI133" i="5"/>
  <c r="BH133" i="5"/>
  <c r="F36" i="5" s="1"/>
  <c r="BC98" i="1" s="1"/>
  <c r="BG133" i="5"/>
  <c r="BE133" i="5"/>
  <c r="T133" i="5"/>
  <c r="R133" i="5"/>
  <c r="P133" i="5"/>
  <c r="BK133" i="5"/>
  <c r="J133" i="5"/>
  <c r="BF133" i="5"/>
  <c r="BI130" i="5"/>
  <c r="BH130" i="5"/>
  <c r="BG130" i="5"/>
  <c r="F35" i="5" s="1"/>
  <c r="BB98" i="1" s="1"/>
  <c r="BE130" i="5"/>
  <c r="T130" i="5"/>
  <c r="R130" i="5"/>
  <c r="P130" i="5"/>
  <c r="BK130" i="5"/>
  <c r="BK126" i="5" s="1"/>
  <c r="J130" i="5"/>
  <c r="BF130" i="5"/>
  <c r="BI127" i="5"/>
  <c r="F37" i="5"/>
  <c r="BD98" i="1" s="1"/>
  <c r="BH127" i="5"/>
  <c r="BG127" i="5"/>
  <c r="BE127" i="5"/>
  <c r="F33" i="5" s="1"/>
  <c r="AZ98" i="1" s="1"/>
  <c r="J33" i="5"/>
  <c r="AV98" i="1" s="1"/>
  <c r="T127" i="5"/>
  <c r="T126" i="5" s="1"/>
  <c r="R127" i="5"/>
  <c r="R126" i="5" s="1"/>
  <c r="P127" i="5"/>
  <c r="P126" i="5" s="1"/>
  <c r="BK127" i="5"/>
  <c r="J127" i="5"/>
  <c r="BF127" i="5"/>
  <c r="F34" i="5" s="1"/>
  <c r="BA98" i="1" s="1"/>
  <c r="J121" i="5"/>
  <c r="J120" i="5"/>
  <c r="F120" i="5"/>
  <c r="F118" i="5"/>
  <c r="E116" i="5"/>
  <c r="J92" i="5"/>
  <c r="J91" i="5"/>
  <c r="F91" i="5"/>
  <c r="F89" i="5"/>
  <c r="E87" i="5"/>
  <c r="J18" i="5"/>
  <c r="E18" i="5"/>
  <c r="F92" i="5" s="1"/>
  <c r="F121" i="5"/>
  <c r="J17" i="5"/>
  <c r="J12" i="5"/>
  <c r="J89" i="5" s="1"/>
  <c r="J118" i="5"/>
  <c r="E7" i="5"/>
  <c r="E114" i="5"/>
  <c r="E85" i="5"/>
  <c r="J37" i="4"/>
  <c r="J36" i="4"/>
  <c r="AY97" i="1"/>
  <c r="J35" i="4"/>
  <c r="AX97" i="1" s="1"/>
  <c r="BI303" i="4"/>
  <c r="BH303" i="4"/>
  <c r="BG303" i="4"/>
  <c r="BE303" i="4"/>
  <c r="T303" i="4"/>
  <c r="T302" i="4"/>
  <c r="R303" i="4"/>
  <c r="R302" i="4" s="1"/>
  <c r="P303" i="4"/>
  <c r="P302" i="4"/>
  <c r="BK303" i="4"/>
  <c r="BK302" i="4" s="1"/>
  <c r="J302" i="4" s="1"/>
  <c r="J104" i="4" s="1"/>
  <c r="J303" i="4"/>
  <c r="BF303" i="4"/>
  <c r="BI300" i="4"/>
  <c r="BH300" i="4"/>
  <c r="BG300" i="4"/>
  <c r="BE300" i="4"/>
  <c r="T300" i="4"/>
  <c r="R300" i="4"/>
  <c r="P300" i="4"/>
  <c r="BK300" i="4"/>
  <c r="J300" i="4"/>
  <c r="BF300" i="4"/>
  <c r="BI298" i="4"/>
  <c r="BH298" i="4"/>
  <c r="BG298" i="4"/>
  <c r="BE298" i="4"/>
  <c r="T298" i="4"/>
  <c r="R298" i="4"/>
  <c r="P298" i="4"/>
  <c r="BK298" i="4"/>
  <c r="J298" i="4"/>
  <c r="BF298" i="4" s="1"/>
  <c r="BI296" i="4"/>
  <c r="BH296" i="4"/>
  <c r="BG296" i="4"/>
  <c r="BE296" i="4"/>
  <c r="T296" i="4"/>
  <c r="R296" i="4"/>
  <c r="P296" i="4"/>
  <c r="BK296" i="4"/>
  <c r="J296" i="4"/>
  <c r="BF296" i="4"/>
  <c r="BI294" i="4"/>
  <c r="BH294" i="4"/>
  <c r="BG294" i="4"/>
  <c r="BE294" i="4"/>
  <c r="T294" i="4"/>
  <c r="R294" i="4"/>
  <c r="P294" i="4"/>
  <c r="BK294" i="4"/>
  <c r="J294" i="4"/>
  <c r="BF294" i="4" s="1"/>
  <c r="BI292" i="4"/>
  <c r="BH292" i="4"/>
  <c r="BG292" i="4"/>
  <c r="BE292" i="4"/>
  <c r="T292" i="4"/>
  <c r="R292" i="4"/>
  <c r="P292" i="4"/>
  <c r="BK292" i="4"/>
  <c r="J292" i="4"/>
  <c r="BF292" i="4"/>
  <c r="BI290" i="4"/>
  <c r="BH290" i="4"/>
  <c r="BG290" i="4"/>
  <c r="BE290" i="4"/>
  <c r="T290" i="4"/>
  <c r="R290" i="4"/>
  <c r="P290" i="4"/>
  <c r="BK290" i="4"/>
  <c r="J290" i="4"/>
  <c r="BF290" i="4" s="1"/>
  <c r="BI287" i="4"/>
  <c r="BH287" i="4"/>
  <c r="BG287" i="4"/>
  <c r="BE287" i="4"/>
  <c r="T287" i="4"/>
  <c r="R287" i="4"/>
  <c r="P287" i="4"/>
  <c r="BK287" i="4"/>
  <c r="J287" i="4"/>
  <c r="BF287" i="4"/>
  <c r="BI285" i="4"/>
  <c r="BH285" i="4"/>
  <c r="BG285" i="4"/>
  <c r="BE285" i="4"/>
  <c r="T285" i="4"/>
  <c r="R285" i="4"/>
  <c r="P285" i="4"/>
  <c r="BK285" i="4"/>
  <c r="J285" i="4"/>
  <c r="BF285" i="4" s="1"/>
  <c r="BI282" i="4"/>
  <c r="BH282" i="4"/>
  <c r="BG282" i="4"/>
  <c r="BE282" i="4"/>
  <c r="T282" i="4"/>
  <c r="R282" i="4"/>
  <c r="P282" i="4"/>
  <c r="BK282" i="4"/>
  <c r="J282" i="4"/>
  <c r="BF282" i="4"/>
  <c r="BI280" i="4"/>
  <c r="BH280" i="4"/>
  <c r="BG280" i="4"/>
  <c r="BE280" i="4"/>
  <c r="T280" i="4"/>
  <c r="R280" i="4"/>
  <c r="P280" i="4"/>
  <c r="BK280" i="4"/>
  <c r="J280" i="4"/>
  <c r="BF280" i="4" s="1"/>
  <c r="BI277" i="4"/>
  <c r="BH277" i="4"/>
  <c r="BG277" i="4"/>
  <c r="BE277" i="4"/>
  <c r="T277" i="4"/>
  <c r="R277" i="4"/>
  <c r="P277" i="4"/>
  <c r="BK277" i="4"/>
  <c r="J277" i="4"/>
  <c r="BF277" i="4"/>
  <c r="BI275" i="4"/>
  <c r="BH275" i="4"/>
  <c r="BG275" i="4"/>
  <c r="BE275" i="4"/>
  <c r="T275" i="4"/>
  <c r="R275" i="4"/>
  <c r="P275" i="4"/>
  <c r="BK275" i="4"/>
  <c r="J275" i="4"/>
  <c r="BF275" i="4" s="1"/>
  <c r="BI273" i="4"/>
  <c r="BH273" i="4"/>
  <c r="BG273" i="4"/>
  <c r="BE273" i="4"/>
  <c r="T273" i="4"/>
  <c r="R273" i="4"/>
  <c r="P273" i="4"/>
  <c r="BK273" i="4"/>
  <c r="J273" i="4"/>
  <c r="BF273" i="4"/>
  <c r="BI271" i="4"/>
  <c r="BH271" i="4"/>
  <c r="BG271" i="4"/>
  <c r="BE271" i="4"/>
  <c r="T271" i="4"/>
  <c r="R271" i="4"/>
  <c r="P271" i="4"/>
  <c r="BK271" i="4"/>
  <c r="J271" i="4"/>
  <c r="BF271" i="4" s="1"/>
  <c r="BI268" i="4"/>
  <c r="BH268" i="4"/>
  <c r="BG268" i="4"/>
  <c r="BE268" i="4"/>
  <c r="T268" i="4"/>
  <c r="R268" i="4"/>
  <c r="P268" i="4"/>
  <c r="BK268" i="4"/>
  <c r="J268" i="4"/>
  <c r="BF268" i="4"/>
  <c r="BI266" i="4"/>
  <c r="BH266" i="4"/>
  <c r="BG266" i="4"/>
  <c r="BE266" i="4"/>
  <c r="T266" i="4"/>
  <c r="R266" i="4"/>
  <c r="P266" i="4"/>
  <c r="BK266" i="4"/>
  <c r="J266" i="4"/>
  <c r="BF266" i="4" s="1"/>
  <c r="BI264" i="4"/>
  <c r="BH264" i="4"/>
  <c r="BG264" i="4"/>
  <c r="BE264" i="4"/>
  <c r="T264" i="4"/>
  <c r="R264" i="4"/>
  <c r="P264" i="4"/>
  <c r="BK264" i="4"/>
  <c r="J264" i="4"/>
  <c r="BF264" i="4"/>
  <c r="BI262" i="4"/>
  <c r="BH262" i="4"/>
  <c r="BG262" i="4"/>
  <c r="BE262" i="4"/>
  <c r="T262" i="4"/>
  <c r="R262" i="4"/>
  <c r="P262" i="4"/>
  <c r="BK262" i="4"/>
  <c r="J262" i="4"/>
  <c r="BF262" i="4" s="1"/>
  <c r="BI260" i="4"/>
  <c r="BH260" i="4"/>
  <c r="BG260" i="4"/>
  <c r="BE260" i="4"/>
  <c r="T260" i="4"/>
  <c r="R260" i="4"/>
  <c r="P260" i="4"/>
  <c r="BK260" i="4"/>
  <c r="J260" i="4"/>
  <c r="BF260" i="4"/>
  <c r="BI258" i="4"/>
  <c r="BH258" i="4"/>
  <c r="BG258" i="4"/>
  <c r="BE258" i="4"/>
  <c r="T258" i="4"/>
  <c r="T257" i="4" s="1"/>
  <c r="R258" i="4"/>
  <c r="R257" i="4"/>
  <c r="P258" i="4"/>
  <c r="P257" i="4" s="1"/>
  <c r="BK258" i="4"/>
  <c r="BK257" i="4"/>
  <c r="J257" i="4"/>
  <c r="J103" i="4" s="1"/>
  <c r="J258" i="4"/>
  <c r="BF258" i="4" s="1"/>
  <c r="BI255" i="4"/>
  <c r="BH255" i="4"/>
  <c r="BG255" i="4"/>
  <c r="BE255" i="4"/>
  <c r="T255" i="4"/>
  <c r="R255" i="4"/>
  <c r="P255" i="4"/>
  <c r="BK255" i="4"/>
  <c r="J255" i="4"/>
  <c r="BF255" i="4" s="1"/>
  <c r="BI253" i="4"/>
  <c r="BH253" i="4"/>
  <c r="BG253" i="4"/>
  <c r="BE253" i="4"/>
  <c r="T253" i="4"/>
  <c r="R253" i="4"/>
  <c r="P253" i="4"/>
  <c r="BK253" i="4"/>
  <c r="J253" i="4"/>
  <c r="BF253" i="4"/>
  <c r="BI251" i="4"/>
  <c r="BH251" i="4"/>
  <c r="BG251" i="4"/>
  <c r="BE251" i="4"/>
  <c r="T251" i="4"/>
  <c r="R251" i="4"/>
  <c r="P251" i="4"/>
  <c r="BK251" i="4"/>
  <c r="J251" i="4"/>
  <c r="BF251" i="4" s="1"/>
  <c r="BI249" i="4"/>
  <c r="BH249" i="4"/>
  <c r="BG249" i="4"/>
  <c r="BE249" i="4"/>
  <c r="T249" i="4"/>
  <c r="R249" i="4"/>
  <c r="P249" i="4"/>
  <c r="BK249" i="4"/>
  <c r="J249" i="4"/>
  <c r="BF249" i="4"/>
  <c r="BI247" i="4"/>
  <c r="BH247" i="4"/>
  <c r="BG247" i="4"/>
  <c r="BE247" i="4"/>
  <c r="T247" i="4"/>
  <c r="R247" i="4"/>
  <c r="P247" i="4"/>
  <c r="BK247" i="4"/>
  <c r="J247" i="4"/>
  <c r="BF247" i="4" s="1"/>
  <c r="BI245" i="4"/>
  <c r="BH245" i="4"/>
  <c r="BG245" i="4"/>
  <c r="BE245" i="4"/>
  <c r="T245" i="4"/>
  <c r="R245" i="4"/>
  <c r="P245" i="4"/>
  <c r="BK245" i="4"/>
  <c r="J245" i="4"/>
  <c r="BF245" i="4"/>
  <c r="BI243" i="4"/>
  <c r="BH243" i="4"/>
  <c r="BG243" i="4"/>
  <c r="BE243" i="4"/>
  <c r="T243" i="4"/>
  <c r="R243" i="4"/>
  <c r="P243" i="4"/>
  <c r="BK243" i="4"/>
  <c r="J243" i="4"/>
  <c r="BF243" i="4" s="1"/>
  <c r="BI241" i="4"/>
  <c r="BH241" i="4"/>
  <c r="BG241" i="4"/>
  <c r="BE241" i="4"/>
  <c r="T241" i="4"/>
  <c r="R241" i="4"/>
  <c r="P241" i="4"/>
  <c r="BK241" i="4"/>
  <c r="J241" i="4"/>
  <c r="BF241" i="4"/>
  <c r="BI239" i="4"/>
  <c r="BH239" i="4"/>
  <c r="BG239" i="4"/>
  <c r="BE239" i="4"/>
  <c r="T239" i="4"/>
  <c r="R239" i="4"/>
  <c r="P239" i="4"/>
  <c r="BK239" i="4"/>
  <c r="J239" i="4"/>
  <c r="BF239" i="4" s="1"/>
  <c r="BI237" i="4"/>
  <c r="BH237" i="4"/>
  <c r="BG237" i="4"/>
  <c r="BE237" i="4"/>
  <c r="T237" i="4"/>
  <c r="R237" i="4"/>
  <c r="P237" i="4"/>
  <c r="BK237" i="4"/>
  <c r="J237" i="4"/>
  <c r="BF237" i="4"/>
  <c r="BI235" i="4"/>
  <c r="BH235" i="4"/>
  <c r="BG235" i="4"/>
  <c r="BE235" i="4"/>
  <c r="T235" i="4"/>
  <c r="T234" i="4" s="1"/>
  <c r="R235" i="4"/>
  <c r="R234" i="4"/>
  <c r="P235" i="4"/>
  <c r="P234" i="4" s="1"/>
  <c r="BK235" i="4"/>
  <c r="BK234" i="4"/>
  <c r="J234" i="4"/>
  <c r="J102" i="4" s="1"/>
  <c r="J235" i="4"/>
  <c r="BF235" i="4" s="1"/>
  <c r="BI231" i="4"/>
  <c r="BH231" i="4"/>
  <c r="BG231" i="4"/>
  <c r="BE231" i="4"/>
  <c r="T231" i="4"/>
  <c r="R231" i="4"/>
  <c r="P231" i="4"/>
  <c r="BK231" i="4"/>
  <c r="J231" i="4"/>
  <c r="BF231" i="4" s="1"/>
  <c r="BI229" i="4"/>
  <c r="BH229" i="4"/>
  <c r="BG229" i="4"/>
  <c r="BE229" i="4"/>
  <c r="T229" i="4"/>
  <c r="R229" i="4"/>
  <c r="P229" i="4"/>
  <c r="BK229" i="4"/>
  <c r="J229" i="4"/>
  <c r="BF229" i="4"/>
  <c r="BI226" i="4"/>
  <c r="BH226" i="4"/>
  <c r="BG226" i="4"/>
  <c r="BE226" i="4"/>
  <c r="T226" i="4"/>
  <c r="R226" i="4"/>
  <c r="P226" i="4"/>
  <c r="BK226" i="4"/>
  <c r="J226" i="4"/>
  <c r="BF226" i="4" s="1"/>
  <c r="BI223" i="4"/>
  <c r="BH223" i="4"/>
  <c r="BG223" i="4"/>
  <c r="BE223" i="4"/>
  <c r="T223" i="4"/>
  <c r="R223" i="4"/>
  <c r="P223" i="4"/>
  <c r="BK223" i="4"/>
  <c r="J223" i="4"/>
  <c r="BF223" i="4"/>
  <c r="BI220" i="4"/>
  <c r="BH220" i="4"/>
  <c r="BG220" i="4"/>
  <c r="BE220" i="4"/>
  <c r="T220" i="4"/>
  <c r="R220" i="4"/>
  <c r="P220" i="4"/>
  <c r="BK220" i="4"/>
  <c r="J220" i="4"/>
  <c r="BF220" i="4" s="1"/>
  <c r="BI217" i="4"/>
  <c r="BH217" i="4"/>
  <c r="BG217" i="4"/>
  <c r="BE217" i="4"/>
  <c r="T217" i="4"/>
  <c r="R217" i="4"/>
  <c r="P217" i="4"/>
  <c r="BK217" i="4"/>
  <c r="J217" i="4"/>
  <c r="BF217" i="4"/>
  <c r="BI214" i="4"/>
  <c r="BH214" i="4"/>
  <c r="BG214" i="4"/>
  <c r="BE214" i="4"/>
  <c r="T214" i="4"/>
  <c r="R214" i="4"/>
  <c r="P214" i="4"/>
  <c r="BK214" i="4"/>
  <c r="J214" i="4"/>
  <c r="BF214" i="4" s="1"/>
  <c r="BI211" i="4"/>
  <c r="BH211" i="4"/>
  <c r="BG211" i="4"/>
  <c r="BE211" i="4"/>
  <c r="T211" i="4"/>
  <c r="R211" i="4"/>
  <c r="P211" i="4"/>
  <c r="BK211" i="4"/>
  <c r="J211" i="4"/>
  <c r="BF211" i="4"/>
  <c r="BI208" i="4"/>
  <c r="BH208" i="4"/>
  <c r="BG208" i="4"/>
  <c r="BE208" i="4"/>
  <c r="T208" i="4"/>
  <c r="T207" i="4" s="1"/>
  <c r="R208" i="4"/>
  <c r="R207" i="4"/>
  <c r="P208" i="4"/>
  <c r="P207" i="4" s="1"/>
  <c r="BK208" i="4"/>
  <c r="BK207" i="4"/>
  <c r="J207" i="4" s="1"/>
  <c r="J101" i="4" s="1"/>
  <c r="J208" i="4"/>
  <c r="BF208" i="4" s="1"/>
  <c r="BI204" i="4"/>
  <c r="BH204" i="4"/>
  <c r="BG204" i="4"/>
  <c r="BE204" i="4"/>
  <c r="T204" i="4"/>
  <c r="R204" i="4"/>
  <c r="P204" i="4"/>
  <c r="BK204" i="4"/>
  <c r="J204" i="4"/>
  <c r="BF204" i="4" s="1"/>
  <c r="BI201" i="4"/>
  <c r="BH201" i="4"/>
  <c r="BG201" i="4"/>
  <c r="BE201" i="4"/>
  <c r="T201" i="4"/>
  <c r="T200" i="4"/>
  <c r="R201" i="4"/>
  <c r="R200" i="4" s="1"/>
  <c r="P201" i="4"/>
  <c r="P200" i="4"/>
  <c r="BK201" i="4"/>
  <c r="BK200" i="4" s="1"/>
  <c r="J200" i="4" s="1"/>
  <c r="J100" i="4" s="1"/>
  <c r="J201" i="4"/>
  <c r="BF201" i="4" s="1"/>
  <c r="BI198" i="4"/>
  <c r="BH198" i="4"/>
  <c r="BG198" i="4"/>
  <c r="BE198" i="4"/>
  <c r="T198" i="4"/>
  <c r="R198" i="4"/>
  <c r="P198" i="4"/>
  <c r="BK198" i="4"/>
  <c r="J198" i="4"/>
  <c r="BF198" i="4"/>
  <c r="BI195" i="4"/>
  <c r="BH195" i="4"/>
  <c r="BG195" i="4"/>
  <c r="BE195" i="4"/>
  <c r="T195" i="4"/>
  <c r="R195" i="4"/>
  <c r="P195" i="4"/>
  <c r="BK195" i="4"/>
  <c r="J195" i="4"/>
  <c r="BF195" i="4" s="1"/>
  <c r="BI192" i="4"/>
  <c r="BH192" i="4"/>
  <c r="BG192" i="4"/>
  <c r="BE192" i="4"/>
  <c r="T192" i="4"/>
  <c r="T191" i="4"/>
  <c r="R192" i="4"/>
  <c r="R191" i="4" s="1"/>
  <c r="P192" i="4"/>
  <c r="P191" i="4"/>
  <c r="BK192" i="4"/>
  <c r="BK191" i="4" s="1"/>
  <c r="J191" i="4" s="1"/>
  <c r="J99" i="4" s="1"/>
  <c r="J192" i="4"/>
  <c r="BF192" i="4" s="1"/>
  <c r="BI189" i="4"/>
  <c r="BH189" i="4"/>
  <c r="BG189" i="4"/>
  <c r="BE189" i="4"/>
  <c r="T189" i="4"/>
  <c r="R189" i="4"/>
  <c r="P189" i="4"/>
  <c r="BK189" i="4"/>
  <c r="J189" i="4"/>
  <c r="BF189" i="4"/>
  <c r="BI184" i="4"/>
  <c r="BH184" i="4"/>
  <c r="BG184" i="4"/>
  <c r="BE184" i="4"/>
  <c r="T184" i="4"/>
  <c r="R184" i="4"/>
  <c r="P184" i="4"/>
  <c r="BK184" i="4"/>
  <c r="J184" i="4"/>
  <c r="BF184" i="4" s="1"/>
  <c r="BI181" i="4"/>
  <c r="BH181" i="4"/>
  <c r="BG181" i="4"/>
  <c r="BE181" i="4"/>
  <c r="T181" i="4"/>
  <c r="R181" i="4"/>
  <c r="P181" i="4"/>
  <c r="BK181" i="4"/>
  <c r="J181" i="4"/>
  <c r="BF181" i="4"/>
  <c r="BI178" i="4"/>
  <c r="BH178" i="4"/>
  <c r="BG178" i="4"/>
  <c r="BE178" i="4"/>
  <c r="T178" i="4"/>
  <c r="R178" i="4"/>
  <c r="P178" i="4"/>
  <c r="BK178" i="4"/>
  <c r="J178" i="4"/>
  <c r="BF178" i="4" s="1"/>
  <c r="BI175" i="4"/>
  <c r="BH175" i="4"/>
  <c r="BG175" i="4"/>
  <c r="BE175" i="4"/>
  <c r="T175" i="4"/>
  <c r="R175" i="4"/>
  <c r="P175" i="4"/>
  <c r="BK175" i="4"/>
  <c r="J175" i="4"/>
  <c r="BF175" i="4"/>
  <c r="BI172" i="4"/>
  <c r="BH172" i="4"/>
  <c r="BG172" i="4"/>
  <c r="BE172" i="4"/>
  <c r="T172" i="4"/>
  <c r="R172" i="4"/>
  <c r="P172" i="4"/>
  <c r="BK172" i="4"/>
  <c r="J172" i="4"/>
  <c r="BF172" i="4" s="1"/>
  <c r="BI169" i="4"/>
  <c r="BH169" i="4"/>
  <c r="BG169" i="4"/>
  <c r="BE169" i="4"/>
  <c r="T169" i="4"/>
  <c r="R169" i="4"/>
  <c r="P169" i="4"/>
  <c r="BK169" i="4"/>
  <c r="J169" i="4"/>
  <c r="BF169" i="4"/>
  <c r="BI166" i="4"/>
  <c r="BH166" i="4"/>
  <c r="BG166" i="4"/>
  <c r="BE166" i="4"/>
  <c r="T166" i="4"/>
  <c r="R166" i="4"/>
  <c r="P166" i="4"/>
  <c r="BK166" i="4"/>
  <c r="J166" i="4"/>
  <c r="BF166" i="4" s="1"/>
  <c r="BI163" i="4"/>
  <c r="BH163" i="4"/>
  <c r="BG163" i="4"/>
  <c r="BE163" i="4"/>
  <c r="T163" i="4"/>
  <c r="R163" i="4"/>
  <c r="P163" i="4"/>
  <c r="BK163" i="4"/>
  <c r="J163" i="4"/>
  <c r="BF163" i="4"/>
  <c r="BI161" i="4"/>
  <c r="BH161" i="4"/>
  <c r="BG161" i="4"/>
  <c r="BE161" i="4"/>
  <c r="T161" i="4"/>
  <c r="R161" i="4"/>
  <c r="P161" i="4"/>
  <c r="BK161" i="4"/>
  <c r="J161" i="4"/>
  <c r="BF161" i="4" s="1"/>
  <c r="BI159" i="4"/>
  <c r="BH159" i="4"/>
  <c r="BG159" i="4"/>
  <c r="BE159" i="4"/>
  <c r="T159" i="4"/>
  <c r="R159" i="4"/>
  <c r="P159" i="4"/>
  <c r="BK159" i="4"/>
  <c r="J159" i="4"/>
  <c r="BF159" i="4"/>
  <c r="BI157" i="4"/>
  <c r="BH157" i="4"/>
  <c r="BG157" i="4"/>
  <c r="BE157" i="4"/>
  <c r="T157" i="4"/>
  <c r="R157" i="4"/>
  <c r="P157" i="4"/>
  <c r="BK157" i="4"/>
  <c r="J157" i="4"/>
  <c r="BF157" i="4" s="1"/>
  <c r="BI154" i="4"/>
  <c r="BH154" i="4"/>
  <c r="BG154" i="4"/>
  <c r="BE154" i="4"/>
  <c r="T154" i="4"/>
  <c r="R154" i="4"/>
  <c r="P154" i="4"/>
  <c r="BK154" i="4"/>
  <c r="J154" i="4"/>
  <c r="BF154" i="4"/>
  <c r="BI152" i="4"/>
  <c r="BH152" i="4"/>
  <c r="BG152" i="4"/>
  <c r="BE152" i="4"/>
  <c r="T152" i="4"/>
  <c r="R152" i="4"/>
  <c r="P152" i="4"/>
  <c r="BK152" i="4"/>
  <c r="J152" i="4"/>
  <c r="BF152" i="4"/>
  <c r="BI149" i="4"/>
  <c r="BH149" i="4"/>
  <c r="BG149" i="4"/>
  <c r="BE149" i="4"/>
  <c r="T149" i="4"/>
  <c r="R149" i="4"/>
  <c r="P149" i="4"/>
  <c r="BK149" i="4"/>
  <c r="J149" i="4"/>
  <c r="BF149" i="4"/>
  <c r="BI146" i="4"/>
  <c r="BH146" i="4"/>
  <c r="BG146" i="4"/>
  <c r="BE146" i="4"/>
  <c r="T146" i="4"/>
  <c r="R146" i="4"/>
  <c r="P146" i="4"/>
  <c r="BK146" i="4"/>
  <c r="J146" i="4"/>
  <c r="BF146" i="4"/>
  <c r="BI143" i="4"/>
  <c r="BH143" i="4"/>
  <c r="BG143" i="4"/>
  <c r="BE143" i="4"/>
  <c r="T143" i="4"/>
  <c r="R143" i="4"/>
  <c r="P143" i="4"/>
  <c r="BK143" i="4"/>
  <c r="J143" i="4"/>
  <c r="BF143" i="4"/>
  <c r="BI140" i="4"/>
  <c r="BH140" i="4"/>
  <c r="BG140" i="4"/>
  <c r="BE140" i="4"/>
  <c r="T140" i="4"/>
  <c r="R140" i="4"/>
  <c r="P140" i="4"/>
  <c r="BK140" i="4"/>
  <c r="J140" i="4"/>
  <c r="BF140" i="4"/>
  <c r="BI135" i="4"/>
  <c r="BH135" i="4"/>
  <c r="BG135" i="4"/>
  <c r="BE135" i="4"/>
  <c r="T135" i="4"/>
  <c r="R135" i="4"/>
  <c r="P135" i="4"/>
  <c r="BK135" i="4"/>
  <c r="J135" i="4"/>
  <c r="BF135" i="4"/>
  <c r="BI133" i="4"/>
  <c r="BH133" i="4"/>
  <c r="BG133" i="4"/>
  <c r="BE133" i="4"/>
  <c r="T133" i="4"/>
  <c r="R133" i="4"/>
  <c r="P133" i="4"/>
  <c r="BK133" i="4"/>
  <c r="J133" i="4"/>
  <c r="BF133" i="4"/>
  <c r="BI130" i="4"/>
  <c r="BH130" i="4"/>
  <c r="BG130" i="4"/>
  <c r="BE130" i="4"/>
  <c r="T130" i="4"/>
  <c r="R130" i="4"/>
  <c r="P130" i="4"/>
  <c r="BK130" i="4"/>
  <c r="J130" i="4"/>
  <c r="BF130" i="4"/>
  <c r="BI127" i="4"/>
  <c r="F37" i="4"/>
  <c r="BD97" i="1" s="1"/>
  <c r="BH127" i="4"/>
  <c r="F36" i="4" s="1"/>
  <c r="BC97" i="1" s="1"/>
  <c r="BG127" i="4"/>
  <c r="F35" i="4"/>
  <c r="BB97" i="1" s="1"/>
  <c r="BE127" i="4"/>
  <c r="F33" i="4" s="1"/>
  <c r="AZ97" i="1" s="1"/>
  <c r="T127" i="4"/>
  <c r="T126" i="4"/>
  <c r="T125" i="4" s="1"/>
  <c r="T124" i="4" s="1"/>
  <c r="R127" i="4"/>
  <c r="R126" i="4"/>
  <c r="R125" i="4" s="1"/>
  <c r="R124" i="4" s="1"/>
  <c r="P127" i="4"/>
  <c r="P126" i="4"/>
  <c r="BK127" i="4"/>
  <c r="BK126" i="4" s="1"/>
  <c r="J127" i="4"/>
  <c r="BF127" i="4" s="1"/>
  <c r="J121" i="4"/>
  <c r="J120" i="4"/>
  <c r="F120" i="4"/>
  <c r="F118" i="4"/>
  <c r="E116" i="4"/>
  <c r="J92" i="4"/>
  <c r="J91" i="4"/>
  <c r="F91" i="4"/>
  <c r="F89" i="4"/>
  <c r="E87" i="4"/>
  <c r="J18" i="4"/>
  <c r="E18" i="4"/>
  <c r="F121" i="4" s="1"/>
  <c r="F92" i="4"/>
  <c r="J17" i="4"/>
  <c r="J12" i="4"/>
  <c r="J89" i="4"/>
  <c r="E7" i="4"/>
  <c r="E85" i="4" s="1"/>
  <c r="E114" i="4"/>
  <c r="J37" i="3"/>
  <c r="J36" i="3"/>
  <c r="AY96" i="1"/>
  <c r="J35" i="3"/>
  <c r="AX96" i="1"/>
  <c r="BI299" i="3"/>
  <c r="BH299" i="3"/>
  <c r="BG299" i="3"/>
  <c r="BE299" i="3"/>
  <c r="T299" i="3"/>
  <c r="T298" i="3"/>
  <c r="R299" i="3"/>
  <c r="R298" i="3"/>
  <c r="P299" i="3"/>
  <c r="P298" i="3"/>
  <c r="BK299" i="3"/>
  <c r="BK298" i="3"/>
  <c r="J298" i="3" s="1"/>
  <c r="J103" i="3" s="1"/>
  <c r="J299" i="3"/>
  <c r="BF299" i="3" s="1"/>
  <c r="BI296" i="3"/>
  <c r="BH296" i="3"/>
  <c r="BG296" i="3"/>
  <c r="BE296" i="3"/>
  <c r="T296" i="3"/>
  <c r="R296" i="3"/>
  <c r="P296" i="3"/>
  <c r="BK296" i="3"/>
  <c r="J296" i="3"/>
  <c r="BF296" i="3"/>
  <c r="BI294" i="3"/>
  <c r="BH294" i="3"/>
  <c r="BG294" i="3"/>
  <c r="BE294" i="3"/>
  <c r="T294" i="3"/>
  <c r="R294" i="3"/>
  <c r="P294" i="3"/>
  <c r="BK294" i="3"/>
  <c r="J294" i="3"/>
  <c r="BF294" i="3"/>
  <c r="BI292" i="3"/>
  <c r="BH292" i="3"/>
  <c r="BG292" i="3"/>
  <c r="BE292" i="3"/>
  <c r="T292" i="3"/>
  <c r="R292" i="3"/>
  <c r="P292" i="3"/>
  <c r="BK292" i="3"/>
  <c r="J292" i="3"/>
  <c r="BF292" i="3"/>
  <c r="BI290" i="3"/>
  <c r="BH290" i="3"/>
  <c r="BG290" i="3"/>
  <c r="BE290" i="3"/>
  <c r="T290" i="3"/>
  <c r="R290" i="3"/>
  <c r="P290" i="3"/>
  <c r="BK290" i="3"/>
  <c r="J290" i="3"/>
  <c r="BF290" i="3"/>
  <c r="BI288" i="3"/>
  <c r="BH288" i="3"/>
  <c r="BG288" i="3"/>
  <c r="BE288" i="3"/>
  <c r="T288" i="3"/>
  <c r="R288" i="3"/>
  <c r="P288" i="3"/>
  <c r="BK288" i="3"/>
  <c r="J288" i="3"/>
  <c r="BF288" i="3"/>
  <c r="BI286" i="3"/>
  <c r="BH286" i="3"/>
  <c r="BG286" i="3"/>
  <c r="BE286" i="3"/>
  <c r="T286" i="3"/>
  <c r="R286" i="3"/>
  <c r="P286" i="3"/>
  <c r="BK286" i="3"/>
  <c r="J286" i="3"/>
  <c r="BF286" i="3"/>
  <c r="BI283" i="3"/>
  <c r="BH283" i="3"/>
  <c r="BG283" i="3"/>
  <c r="BE283" i="3"/>
  <c r="T283" i="3"/>
  <c r="R283" i="3"/>
  <c r="P283" i="3"/>
  <c r="BK283" i="3"/>
  <c r="J283" i="3"/>
  <c r="BF283" i="3"/>
  <c r="BI281" i="3"/>
  <c r="BH281" i="3"/>
  <c r="BG281" i="3"/>
  <c r="BE281" i="3"/>
  <c r="T281" i="3"/>
  <c r="R281" i="3"/>
  <c r="P281" i="3"/>
  <c r="BK281" i="3"/>
  <c r="J281" i="3"/>
  <c r="BF281" i="3"/>
  <c r="BI279" i="3"/>
  <c r="BH279" i="3"/>
  <c r="BG279" i="3"/>
  <c r="BE279" i="3"/>
  <c r="T279" i="3"/>
  <c r="R279" i="3"/>
  <c r="P279" i="3"/>
  <c r="BK279" i="3"/>
  <c r="J279" i="3"/>
  <c r="BF279" i="3"/>
  <c r="BI277" i="3"/>
  <c r="BH277" i="3"/>
  <c r="BG277" i="3"/>
  <c r="BE277" i="3"/>
  <c r="T277" i="3"/>
  <c r="R277" i="3"/>
  <c r="P277" i="3"/>
  <c r="BK277" i="3"/>
  <c r="J277" i="3"/>
  <c r="BF277" i="3"/>
  <c r="BI274" i="3"/>
  <c r="BH274" i="3"/>
  <c r="BG274" i="3"/>
  <c r="BE274" i="3"/>
  <c r="T274" i="3"/>
  <c r="R274" i="3"/>
  <c r="P274" i="3"/>
  <c r="BK274" i="3"/>
  <c r="J274" i="3"/>
  <c r="BF274" i="3"/>
  <c r="BI272" i="3"/>
  <c r="BH272" i="3"/>
  <c r="BG272" i="3"/>
  <c r="BE272" i="3"/>
  <c r="T272" i="3"/>
  <c r="R272" i="3"/>
  <c r="P272" i="3"/>
  <c r="BK272" i="3"/>
  <c r="J272" i="3"/>
  <c r="BF272" i="3"/>
  <c r="BI269" i="3"/>
  <c r="BH269" i="3"/>
  <c r="BG269" i="3"/>
  <c r="BE269" i="3"/>
  <c r="T269" i="3"/>
  <c r="R269" i="3"/>
  <c r="P269" i="3"/>
  <c r="BK269" i="3"/>
  <c r="J269" i="3"/>
  <c r="BF269" i="3"/>
  <c r="BI267" i="3"/>
  <c r="BH267" i="3"/>
  <c r="BG267" i="3"/>
  <c r="BE267" i="3"/>
  <c r="T267" i="3"/>
  <c r="R267" i="3"/>
  <c r="P267" i="3"/>
  <c r="BK267" i="3"/>
  <c r="J267" i="3"/>
  <c r="BF267" i="3"/>
  <c r="BI264" i="3"/>
  <c r="BH264" i="3"/>
  <c r="BG264" i="3"/>
  <c r="BE264" i="3"/>
  <c r="T264" i="3"/>
  <c r="R264" i="3"/>
  <c r="P264" i="3"/>
  <c r="BK264" i="3"/>
  <c r="J264" i="3"/>
  <c r="BF264" i="3"/>
  <c r="BI262" i="3"/>
  <c r="BH262" i="3"/>
  <c r="BG262" i="3"/>
  <c r="BE262" i="3"/>
  <c r="T262" i="3"/>
  <c r="R262" i="3"/>
  <c r="P262" i="3"/>
  <c r="BK262" i="3"/>
  <c r="J262" i="3"/>
  <c r="BF262" i="3"/>
  <c r="BI260" i="3"/>
  <c r="BH260" i="3"/>
  <c r="BG260" i="3"/>
  <c r="BE260" i="3"/>
  <c r="T260" i="3"/>
  <c r="R260" i="3"/>
  <c r="P260" i="3"/>
  <c r="BK260" i="3"/>
  <c r="J260" i="3"/>
  <c r="BF260" i="3"/>
  <c r="BI258" i="3"/>
  <c r="BH258" i="3"/>
  <c r="BG258" i="3"/>
  <c r="BE258" i="3"/>
  <c r="T258" i="3"/>
  <c r="R258" i="3"/>
  <c r="R253" i="3" s="1"/>
  <c r="P258" i="3"/>
  <c r="BK258" i="3"/>
  <c r="J258" i="3"/>
  <c r="BF258" i="3"/>
  <c r="BI256" i="3"/>
  <c r="BH256" i="3"/>
  <c r="BG256" i="3"/>
  <c r="BE256" i="3"/>
  <c r="T256" i="3"/>
  <c r="R256" i="3"/>
  <c r="P256" i="3"/>
  <c r="BK256" i="3"/>
  <c r="BK253" i="3" s="1"/>
  <c r="J253" i="3" s="1"/>
  <c r="J102" i="3" s="1"/>
  <c r="J256" i="3"/>
  <c r="BF256" i="3"/>
  <c r="BI254" i="3"/>
  <c r="BH254" i="3"/>
  <c r="BG254" i="3"/>
  <c r="BE254" i="3"/>
  <c r="T254" i="3"/>
  <c r="T253" i="3"/>
  <c r="R254" i="3"/>
  <c r="P254" i="3"/>
  <c r="P253" i="3"/>
  <c r="BK254" i="3"/>
  <c r="J254" i="3"/>
  <c r="BF254" i="3" s="1"/>
  <c r="BI251" i="3"/>
  <c r="BH251" i="3"/>
  <c r="BG251" i="3"/>
  <c r="BE251" i="3"/>
  <c r="T251" i="3"/>
  <c r="R251" i="3"/>
  <c r="P251" i="3"/>
  <c r="BK251" i="3"/>
  <c r="J251" i="3"/>
  <c r="BF251" i="3"/>
  <c r="BI249" i="3"/>
  <c r="BH249" i="3"/>
  <c r="BG249" i="3"/>
  <c r="BE249" i="3"/>
  <c r="T249" i="3"/>
  <c r="R249" i="3"/>
  <c r="P249" i="3"/>
  <c r="BK249" i="3"/>
  <c r="J249" i="3"/>
  <c r="BF249" i="3"/>
  <c r="BI247" i="3"/>
  <c r="BH247" i="3"/>
  <c r="BG247" i="3"/>
  <c r="BE247" i="3"/>
  <c r="T247" i="3"/>
  <c r="R247" i="3"/>
  <c r="P247" i="3"/>
  <c r="BK247" i="3"/>
  <c r="J247" i="3"/>
  <c r="BF247" i="3"/>
  <c r="BI245" i="3"/>
  <c r="BH245" i="3"/>
  <c r="BG245" i="3"/>
  <c r="BE245" i="3"/>
  <c r="T245" i="3"/>
  <c r="R245" i="3"/>
  <c r="P245" i="3"/>
  <c r="BK245" i="3"/>
  <c r="J245" i="3"/>
  <c r="BF245" i="3"/>
  <c r="BI243" i="3"/>
  <c r="BH243" i="3"/>
  <c r="BG243" i="3"/>
  <c r="BE243" i="3"/>
  <c r="T243" i="3"/>
  <c r="R243" i="3"/>
  <c r="P243" i="3"/>
  <c r="BK243" i="3"/>
  <c r="J243" i="3"/>
  <c r="BF243" i="3"/>
  <c r="BI241" i="3"/>
  <c r="BH241" i="3"/>
  <c r="BG241" i="3"/>
  <c r="BE241" i="3"/>
  <c r="T241" i="3"/>
  <c r="R241" i="3"/>
  <c r="P241" i="3"/>
  <c r="BK241" i="3"/>
  <c r="J241" i="3"/>
  <c r="BF241" i="3"/>
  <c r="BI239" i="3"/>
  <c r="BH239" i="3"/>
  <c r="BG239" i="3"/>
  <c r="BE239" i="3"/>
  <c r="T239" i="3"/>
  <c r="R239" i="3"/>
  <c r="P239" i="3"/>
  <c r="BK239" i="3"/>
  <c r="J239" i="3"/>
  <c r="BF239" i="3"/>
  <c r="BI237" i="3"/>
  <c r="BH237" i="3"/>
  <c r="BG237" i="3"/>
  <c r="BE237" i="3"/>
  <c r="T237" i="3"/>
  <c r="R237" i="3"/>
  <c r="P237" i="3"/>
  <c r="BK237" i="3"/>
  <c r="J237" i="3"/>
  <c r="BF237" i="3"/>
  <c r="BI235" i="3"/>
  <c r="BH235" i="3"/>
  <c r="BG235" i="3"/>
  <c r="BE235" i="3"/>
  <c r="T235" i="3"/>
  <c r="R235" i="3"/>
  <c r="P235" i="3"/>
  <c r="BK235" i="3"/>
  <c r="J235" i="3"/>
  <c r="BF235" i="3"/>
  <c r="BI233" i="3"/>
  <c r="BH233" i="3"/>
  <c r="BG233" i="3"/>
  <c r="BE233" i="3"/>
  <c r="T233" i="3"/>
  <c r="R233" i="3"/>
  <c r="P233" i="3"/>
  <c r="BK233" i="3"/>
  <c r="J233" i="3"/>
  <c r="BF233" i="3"/>
  <c r="BI231" i="3"/>
  <c r="BH231" i="3"/>
  <c r="BG231" i="3"/>
  <c r="BE231" i="3"/>
  <c r="T231" i="3"/>
  <c r="R231" i="3"/>
  <c r="P231" i="3"/>
  <c r="BK231" i="3"/>
  <c r="J231" i="3"/>
  <c r="BF231" i="3"/>
  <c r="BI229" i="3"/>
  <c r="BH229" i="3"/>
  <c r="BG229" i="3"/>
  <c r="BE229" i="3"/>
  <c r="T229" i="3"/>
  <c r="R229" i="3"/>
  <c r="P229" i="3"/>
  <c r="BK229" i="3"/>
  <c r="J229" i="3"/>
  <c r="BF229" i="3"/>
  <c r="BI226" i="3"/>
  <c r="BH226" i="3"/>
  <c r="BG226" i="3"/>
  <c r="BE226" i="3"/>
  <c r="T226" i="3"/>
  <c r="R226" i="3"/>
  <c r="P226" i="3"/>
  <c r="BK226" i="3"/>
  <c r="J226" i="3"/>
  <c r="BF226" i="3"/>
  <c r="BI224" i="3"/>
  <c r="BH224" i="3"/>
  <c r="BG224" i="3"/>
  <c r="BE224" i="3"/>
  <c r="T224" i="3"/>
  <c r="T223" i="3"/>
  <c r="R224" i="3"/>
  <c r="R223" i="3"/>
  <c r="P224" i="3"/>
  <c r="P223" i="3"/>
  <c r="BK224" i="3"/>
  <c r="BK223" i="3"/>
  <c r="J223" i="3" s="1"/>
  <c r="J101" i="3" s="1"/>
  <c r="J224" i="3"/>
  <c r="BF224" i="3" s="1"/>
  <c r="BI220" i="3"/>
  <c r="BH220" i="3"/>
  <c r="BG220" i="3"/>
  <c r="BE220" i="3"/>
  <c r="T220" i="3"/>
  <c r="R220" i="3"/>
  <c r="P220" i="3"/>
  <c r="BK220" i="3"/>
  <c r="J220" i="3"/>
  <c r="BF220" i="3"/>
  <c r="BI218" i="3"/>
  <c r="BH218" i="3"/>
  <c r="BG218" i="3"/>
  <c r="BE218" i="3"/>
  <c r="T218" i="3"/>
  <c r="R218" i="3"/>
  <c r="P218" i="3"/>
  <c r="BK218" i="3"/>
  <c r="J218" i="3"/>
  <c r="BF218" i="3"/>
  <c r="BI215" i="3"/>
  <c r="BH215" i="3"/>
  <c r="BG215" i="3"/>
  <c r="BE215" i="3"/>
  <c r="T215" i="3"/>
  <c r="R215" i="3"/>
  <c r="P215" i="3"/>
  <c r="BK215" i="3"/>
  <c r="J215" i="3"/>
  <c r="BF215" i="3"/>
  <c r="BI212" i="3"/>
  <c r="BH212" i="3"/>
  <c r="BG212" i="3"/>
  <c r="BE212" i="3"/>
  <c r="T212" i="3"/>
  <c r="R212" i="3"/>
  <c r="P212" i="3"/>
  <c r="BK212" i="3"/>
  <c r="J212" i="3"/>
  <c r="BF212" i="3"/>
  <c r="BI209" i="3"/>
  <c r="BH209" i="3"/>
  <c r="BG209" i="3"/>
  <c r="BE209" i="3"/>
  <c r="T209" i="3"/>
  <c r="R209" i="3"/>
  <c r="P209" i="3"/>
  <c r="BK209" i="3"/>
  <c r="J209" i="3"/>
  <c r="BF209" i="3"/>
  <c r="BI207" i="3"/>
  <c r="BH207" i="3"/>
  <c r="BG207" i="3"/>
  <c r="BE207" i="3"/>
  <c r="T207" i="3"/>
  <c r="R207" i="3"/>
  <c r="P207" i="3"/>
  <c r="BK207" i="3"/>
  <c r="J207" i="3"/>
  <c r="BF207" i="3"/>
  <c r="BI204" i="3"/>
  <c r="BH204" i="3"/>
  <c r="BG204" i="3"/>
  <c r="BE204" i="3"/>
  <c r="T204" i="3"/>
  <c r="R204" i="3"/>
  <c r="P204" i="3"/>
  <c r="BK204" i="3"/>
  <c r="J204" i="3"/>
  <c r="BF204" i="3"/>
  <c r="BI202" i="3"/>
  <c r="BH202" i="3"/>
  <c r="BG202" i="3"/>
  <c r="BE202" i="3"/>
  <c r="T202" i="3"/>
  <c r="R202" i="3"/>
  <c r="P202" i="3"/>
  <c r="BK202" i="3"/>
  <c r="J202" i="3"/>
  <c r="BF202" i="3"/>
  <c r="BI199" i="3"/>
  <c r="BH199" i="3"/>
  <c r="BG199" i="3"/>
  <c r="BE199" i="3"/>
  <c r="T199" i="3"/>
  <c r="T198" i="3"/>
  <c r="R199" i="3"/>
  <c r="R198" i="3"/>
  <c r="P199" i="3"/>
  <c r="P198" i="3"/>
  <c r="BK199" i="3"/>
  <c r="BK198" i="3"/>
  <c r="J198" i="3" s="1"/>
  <c r="J100" i="3" s="1"/>
  <c r="J199" i="3"/>
  <c r="BF199" i="3" s="1"/>
  <c r="BI195" i="3"/>
  <c r="BH195" i="3"/>
  <c r="BG195" i="3"/>
  <c r="BE195" i="3"/>
  <c r="T195" i="3"/>
  <c r="R195" i="3"/>
  <c r="P195" i="3"/>
  <c r="BK195" i="3"/>
  <c r="J195" i="3"/>
  <c r="BF195" i="3"/>
  <c r="BI193" i="3"/>
  <c r="BH193" i="3"/>
  <c r="BG193" i="3"/>
  <c r="BE193" i="3"/>
  <c r="T193" i="3"/>
  <c r="R193" i="3"/>
  <c r="P193" i="3"/>
  <c r="BK193" i="3"/>
  <c r="J193" i="3"/>
  <c r="BF193" i="3"/>
  <c r="BI190" i="3"/>
  <c r="BH190" i="3"/>
  <c r="BG190" i="3"/>
  <c r="BE190" i="3"/>
  <c r="T190" i="3"/>
  <c r="T189" i="3"/>
  <c r="R190" i="3"/>
  <c r="R189" i="3"/>
  <c r="P190" i="3"/>
  <c r="P189" i="3"/>
  <c r="BK190" i="3"/>
  <c r="BK189" i="3"/>
  <c r="J189" i="3" s="1"/>
  <c r="J99" i="3" s="1"/>
  <c r="J190" i="3"/>
  <c r="BF190" i="3" s="1"/>
  <c r="BI187" i="3"/>
  <c r="BH187" i="3"/>
  <c r="BG187" i="3"/>
  <c r="BE187" i="3"/>
  <c r="T187" i="3"/>
  <c r="R187" i="3"/>
  <c r="P187" i="3"/>
  <c r="BK187" i="3"/>
  <c r="J187" i="3"/>
  <c r="BF187" i="3"/>
  <c r="BI182" i="3"/>
  <c r="BH182" i="3"/>
  <c r="BG182" i="3"/>
  <c r="BE182" i="3"/>
  <c r="T182" i="3"/>
  <c r="R182" i="3"/>
  <c r="P182" i="3"/>
  <c r="BK182" i="3"/>
  <c r="J182" i="3"/>
  <c r="BF182" i="3"/>
  <c r="BI179" i="3"/>
  <c r="BH179" i="3"/>
  <c r="BG179" i="3"/>
  <c r="BE179" i="3"/>
  <c r="T179" i="3"/>
  <c r="R179" i="3"/>
  <c r="P179" i="3"/>
  <c r="BK179" i="3"/>
  <c r="J179" i="3"/>
  <c r="BF179" i="3"/>
  <c r="BI176" i="3"/>
  <c r="BH176" i="3"/>
  <c r="BG176" i="3"/>
  <c r="BE176" i="3"/>
  <c r="T176" i="3"/>
  <c r="R176" i="3"/>
  <c r="P176" i="3"/>
  <c r="BK176" i="3"/>
  <c r="J176" i="3"/>
  <c r="BF176" i="3"/>
  <c r="BI173" i="3"/>
  <c r="BH173" i="3"/>
  <c r="BG173" i="3"/>
  <c r="BE173" i="3"/>
  <c r="T173" i="3"/>
  <c r="R173" i="3"/>
  <c r="P173" i="3"/>
  <c r="BK173" i="3"/>
  <c r="J173" i="3"/>
  <c r="BF173" i="3"/>
  <c r="BI170" i="3"/>
  <c r="BH170" i="3"/>
  <c r="BG170" i="3"/>
  <c r="BE170" i="3"/>
  <c r="T170" i="3"/>
  <c r="R170" i="3"/>
  <c r="P170" i="3"/>
  <c r="BK170" i="3"/>
  <c r="J170" i="3"/>
  <c r="BF170" i="3"/>
  <c r="BI167" i="3"/>
  <c r="BH167" i="3"/>
  <c r="BG167" i="3"/>
  <c r="BE167" i="3"/>
  <c r="T167" i="3"/>
  <c r="R167" i="3"/>
  <c r="P167" i="3"/>
  <c r="BK167" i="3"/>
  <c r="J167" i="3"/>
  <c r="BF167" i="3"/>
  <c r="BI164" i="3"/>
  <c r="BH164" i="3"/>
  <c r="BG164" i="3"/>
  <c r="BE164" i="3"/>
  <c r="T164" i="3"/>
  <c r="R164" i="3"/>
  <c r="P164" i="3"/>
  <c r="BK164" i="3"/>
  <c r="J164" i="3"/>
  <c r="BF164" i="3"/>
  <c r="BI161" i="3"/>
  <c r="BH161" i="3"/>
  <c r="BG161" i="3"/>
  <c r="BE161" i="3"/>
  <c r="T161" i="3"/>
  <c r="R161" i="3"/>
  <c r="P161" i="3"/>
  <c r="BK161" i="3"/>
  <c r="J161" i="3"/>
  <c r="BF161" i="3"/>
  <c r="BI158" i="3"/>
  <c r="BH158" i="3"/>
  <c r="BG158" i="3"/>
  <c r="BE158" i="3"/>
  <c r="T158" i="3"/>
  <c r="R158" i="3"/>
  <c r="P158" i="3"/>
  <c r="BK158" i="3"/>
  <c r="J158" i="3"/>
  <c r="BF158" i="3"/>
  <c r="BI155" i="3"/>
  <c r="BH155" i="3"/>
  <c r="BG155" i="3"/>
  <c r="BE155" i="3"/>
  <c r="T155" i="3"/>
  <c r="R155" i="3"/>
  <c r="P155" i="3"/>
  <c r="BK155" i="3"/>
  <c r="J155" i="3"/>
  <c r="BF155" i="3"/>
  <c r="BI153" i="3"/>
  <c r="BH153" i="3"/>
  <c r="BG153" i="3"/>
  <c r="BE153" i="3"/>
  <c r="T153" i="3"/>
  <c r="R153" i="3"/>
  <c r="P153" i="3"/>
  <c r="BK153" i="3"/>
  <c r="J153" i="3"/>
  <c r="BF153" i="3"/>
  <c r="BI151" i="3"/>
  <c r="BH151" i="3"/>
  <c r="BG151" i="3"/>
  <c r="BE151" i="3"/>
  <c r="T151" i="3"/>
  <c r="R151" i="3"/>
  <c r="P151" i="3"/>
  <c r="BK151" i="3"/>
  <c r="J151" i="3"/>
  <c r="BF151" i="3"/>
  <c r="BI149" i="3"/>
  <c r="BH149" i="3"/>
  <c r="BG149" i="3"/>
  <c r="BE149" i="3"/>
  <c r="T149" i="3"/>
  <c r="R149" i="3"/>
  <c r="P149" i="3"/>
  <c r="BK149" i="3"/>
  <c r="J149" i="3"/>
  <c r="BF149" i="3"/>
  <c r="BI146" i="3"/>
  <c r="BH146" i="3"/>
  <c r="BG146" i="3"/>
  <c r="BE146" i="3"/>
  <c r="T146" i="3"/>
  <c r="R146" i="3"/>
  <c r="P146" i="3"/>
  <c r="BK146" i="3"/>
  <c r="J146" i="3"/>
  <c r="BF146" i="3"/>
  <c r="BI144" i="3"/>
  <c r="BH144" i="3"/>
  <c r="BG144" i="3"/>
  <c r="BE144" i="3"/>
  <c r="T144" i="3"/>
  <c r="R144" i="3"/>
  <c r="P144" i="3"/>
  <c r="BK144" i="3"/>
  <c r="J144" i="3"/>
  <c r="BF144" i="3"/>
  <c r="BI141" i="3"/>
  <c r="BH141" i="3"/>
  <c r="BG141" i="3"/>
  <c r="BE141" i="3"/>
  <c r="T141" i="3"/>
  <c r="R141" i="3"/>
  <c r="P141" i="3"/>
  <c r="BK141" i="3"/>
  <c r="J141" i="3"/>
  <c r="BF141" i="3"/>
  <c r="BI138" i="3"/>
  <c r="BH138" i="3"/>
  <c r="BG138" i="3"/>
  <c r="BE138" i="3"/>
  <c r="T138" i="3"/>
  <c r="R138" i="3"/>
  <c r="P138" i="3"/>
  <c r="BK138" i="3"/>
  <c r="J138" i="3"/>
  <c r="BF138" i="3"/>
  <c r="BI135" i="3"/>
  <c r="BH135" i="3"/>
  <c r="BG135" i="3"/>
  <c r="BE135" i="3"/>
  <c r="T135" i="3"/>
  <c r="R135" i="3"/>
  <c r="P135" i="3"/>
  <c r="BK135" i="3"/>
  <c r="J135" i="3"/>
  <c r="BF135" i="3"/>
  <c r="BI132" i="3"/>
  <c r="BH132" i="3"/>
  <c r="BG132" i="3"/>
  <c r="BE132" i="3"/>
  <c r="T132" i="3"/>
  <c r="R132" i="3"/>
  <c r="R125" i="3" s="1"/>
  <c r="P132" i="3"/>
  <c r="BK132" i="3"/>
  <c r="J132" i="3"/>
  <c r="BF132" i="3"/>
  <c r="BI129" i="3"/>
  <c r="BH129" i="3"/>
  <c r="BG129" i="3"/>
  <c r="BE129" i="3"/>
  <c r="T129" i="3"/>
  <c r="R129" i="3"/>
  <c r="P129" i="3"/>
  <c r="BK129" i="3"/>
  <c r="J129" i="3"/>
  <c r="BF129" i="3"/>
  <c r="BI126" i="3"/>
  <c r="F37" i="3"/>
  <c r="BD96" i="1" s="1"/>
  <c r="BH126" i="3"/>
  <c r="F36" i="3" s="1"/>
  <c r="BC96" i="1" s="1"/>
  <c r="BG126" i="3"/>
  <c r="F35" i="3"/>
  <c r="BB96" i="1" s="1"/>
  <c r="BE126" i="3"/>
  <c r="J33" i="3" s="1"/>
  <c r="AV96" i="1" s="1"/>
  <c r="T126" i="3"/>
  <c r="T125" i="3"/>
  <c r="T124" i="3" s="1"/>
  <c r="T123" i="3" s="1"/>
  <c r="R126" i="3"/>
  <c r="P126" i="3"/>
  <c r="P125" i="3"/>
  <c r="P124" i="3" s="1"/>
  <c r="P123" i="3" s="1"/>
  <c r="AU96" i="1" s="1"/>
  <c r="BK126" i="3"/>
  <c r="BK125" i="3" s="1"/>
  <c r="J126" i="3"/>
  <c r="BF126" i="3" s="1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 s="1"/>
  <c r="J17" i="3"/>
  <c r="J12" i="3"/>
  <c r="J117" i="3" s="1"/>
  <c r="E7" i="3"/>
  <c r="E113" i="3"/>
  <c r="E85" i="3"/>
  <c r="J37" i="2"/>
  <c r="J36" i="2"/>
  <c r="AY95" i="1"/>
  <c r="J35" i="2"/>
  <c r="AX95" i="1"/>
  <c r="BI317" i="2"/>
  <c r="BH317" i="2"/>
  <c r="BG317" i="2"/>
  <c r="BE317" i="2"/>
  <c r="T317" i="2"/>
  <c r="T316" i="2"/>
  <c r="R317" i="2"/>
  <c r="R316" i="2"/>
  <c r="P317" i="2"/>
  <c r="P316" i="2"/>
  <c r="BK317" i="2"/>
  <c r="BK316" i="2"/>
  <c r="J316" i="2" s="1"/>
  <c r="J103" i="2" s="1"/>
  <c r="J317" i="2"/>
  <c r="BF317" i="2" s="1"/>
  <c r="BI314" i="2"/>
  <c r="BH314" i="2"/>
  <c r="BG314" i="2"/>
  <c r="BE314" i="2"/>
  <c r="T314" i="2"/>
  <c r="R314" i="2"/>
  <c r="P314" i="2"/>
  <c r="BK314" i="2"/>
  <c r="J314" i="2"/>
  <c r="BF314" i="2"/>
  <c r="BI312" i="2"/>
  <c r="BH312" i="2"/>
  <c r="BG312" i="2"/>
  <c r="BE312" i="2"/>
  <c r="T312" i="2"/>
  <c r="R312" i="2"/>
  <c r="P312" i="2"/>
  <c r="BK312" i="2"/>
  <c r="J312" i="2"/>
  <c r="BF312" i="2"/>
  <c r="BI310" i="2"/>
  <c r="BH310" i="2"/>
  <c r="BG310" i="2"/>
  <c r="BE310" i="2"/>
  <c r="T310" i="2"/>
  <c r="R310" i="2"/>
  <c r="P310" i="2"/>
  <c r="BK310" i="2"/>
  <c r="J310" i="2"/>
  <c r="BF310" i="2"/>
  <c r="BI308" i="2"/>
  <c r="BH308" i="2"/>
  <c r="BG308" i="2"/>
  <c r="BE308" i="2"/>
  <c r="T308" i="2"/>
  <c r="R308" i="2"/>
  <c r="P308" i="2"/>
  <c r="BK308" i="2"/>
  <c r="J308" i="2"/>
  <c r="BF308" i="2"/>
  <c r="BI306" i="2"/>
  <c r="BH306" i="2"/>
  <c r="BG306" i="2"/>
  <c r="BE306" i="2"/>
  <c r="T306" i="2"/>
  <c r="R306" i="2"/>
  <c r="P306" i="2"/>
  <c r="BK306" i="2"/>
  <c r="J306" i="2"/>
  <c r="BF306" i="2"/>
  <c r="BI304" i="2"/>
  <c r="BH304" i="2"/>
  <c r="BG304" i="2"/>
  <c r="BE304" i="2"/>
  <c r="T304" i="2"/>
  <c r="R304" i="2"/>
  <c r="P304" i="2"/>
  <c r="BK304" i="2"/>
  <c r="J304" i="2"/>
  <c r="BF304" i="2"/>
  <c r="BI302" i="2"/>
  <c r="BH302" i="2"/>
  <c r="BG302" i="2"/>
  <c r="BE302" i="2"/>
  <c r="T302" i="2"/>
  <c r="R302" i="2"/>
  <c r="P302" i="2"/>
  <c r="BK302" i="2"/>
  <c r="J302" i="2"/>
  <c r="BF302" i="2"/>
  <c r="BI300" i="2"/>
  <c r="BH300" i="2"/>
  <c r="BG300" i="2"/>
  <c r="BE300" i="2"/>
  <c r="T300" i="2"/>
  <c r="R300" i="2"/>
  <c r="P300" i="2"/>
  <c r="BK300" i="2"/>
  <c r="J300" i="2"/>
  <c r="BF300" i="2"/>
  <c r="BI297" i="2"/>
  <c r="BH297" i="2"/>
  <c r="BG297" i="2"/>
  <c r="BE297" i="2"/>
  <c r="T297" i="2"/>
  <c r="R297" i="2"/>
  <c r="P297" i="2"/>
  <c r="BK297" i="2"/>
  <c r="J297" i="2"/>
  <c r="BF297" i="2"/>
  <c r="BI294" i="2"/>
  <c r="BH294" i="2"/>
  <c r="BG294" i="2"/>
  <c r="BE294" i="2"/>
  <c r="T294" i="2"/>
  <c r="R294" i="2"/>
  <c r="P294" i="2"/>
  <c r="BK294" i="2"/>
  <c r="J294" i="2"/>
  <c r="BF294" i="2"/>
  <c r="BI291" i="2"/>
  <c r="BH291" i="2"/>
  <c r="BG291" i="2"/>
  <c r="BE291" i="2"/>
  <c r="T291" i="2"/>
  <c r="R291" i="2"/>
  <c r="P291" i="2"/>
  <c r="BK291" i="2"/>
  <c r="J291" i="2"/>
  <c r="BF291" i="2"/>
  <c r="BI288" i="2"/>
  <c r="BH288" i="2"/>
  <c r="BG288" i="2"/>
  <c r="BE288" i="2"/>
  <c r="T288" i="2"/>
  <c r="R288" i="2"/>
  <c r="P288" i="2"/>
  <c r="BK288" i="2"/>
  <c r="J288" i="2"/>
  <c r="BF288" i="2"/>
  <c r="BI285" i="2"/>
  <c r="BH285" i="2"/>
  <c r="BG285" i="2"/>
  <c r="BE285" i="2"/>
  <c r="T285" i="2"/>
  <c r="R285" i="2"/>
  <c r="P285" i="2"/>
  <c r="BK285" i="2"/>
  <c r="J285" i="2"/>
  <c r="BF285" i="2"/>
  <c r="BI282" i="2"/>
  <c r="BH282" i="2"/>
  <c r="BG282" i="2"/>
  <c r="BE282" i="2"/>
  <c r="T282" i="2"/>
  <c r="R282" i="2"/>
  <c r="P282" i="2"/>
  <c r="BK282" i="2"/>
  <c r="J282" i="2"/>
  <c r="BF282" i="2"/>
  <c r="BI280" i="2"/>
  <c r="BH280" i="2"/>
  <c r="BG280" i="2"/>
  <c r="BE280" i="2"/>
  <c r="T280" i="2"/>
  <c r="R280" i="2"/>
  <c r="P280" i="2"/>
  <c r="BK280" i="2"/>
  <c r="J280" i="2"/>
  <c r="BF280" i="2"/>
  <c r="BI277" i="2"/>
  <c r="BH277" i="2"/>
  <c r="BG277" i="2"/>
  <c r="BE277" i="2"/>
  <c r="T277" i="2"/>
  <c r="R277" i="2"/>
  <c r="P277" i="2"/>
  <c r="BK277" i="2"/>
  <c r="J277" i="2"/>
  <c r="BF277" i="2"/>
  <c r="BI274" i="2"/>
  <c r="BH274" i="2"/>
  <c r="BG274" i="2"/>
  <c r="BE274" i="2"/>
  <c r="T274" i="2"/>
  <c r="R274" i="2"/>
  <c r="P274" i="2"/>
  <c r="BK274" i="2"/>
  <c r="J274" i="2"/>
  <c r="BF274" i="2"/>
  <c r="BI271" i="2"/>
  <c r="BH271" i="2"/>
  <c r="BG271" i="2"/>
  <c r="BE271" i="2"/>
  <c r="T271" i="2"/>
  <c r="R271" i="2"/>
  <c r="P271" i="2"/>
  <c r="BK271" i="2"/>
  <c r="J271" i="2"/>
  <c r="BF271" i="2"/>
  <c r="BI269" i="2"/>
  <c r="BH269" i="2"/>
  <c r="BG269" i="2"/>
  <c r="BE269" i="2"/>
  <c r="T269" i="2"/>
  <c r="R269" i="2"/>
  <c r="P269" i="2"/>
  <c r="BK269" i="2"/>
  <c r="J269" i="2"/>
  <c r="BF269" i="2"/>
  <c r="BI267" i="2"/>
  <c r="BH267" i="2"/>
  <c r="BG267" i="2"/>
  <c r="BE267" i="2"/>
  <c r="T267" i="2"/>
  <c r="R267" i="2"/>
  <c r="P267" i="2"/>
  <c r="BK267" i="2"/>
  <c r="J267" i="2"/>
  <c r="BF267" i="2"/>
  <c r="BI265" i="2"/>
  <c r="BH265" i="2"/>
  <c r="BG265" i="2"/>
  <c r="BE265" i="2"/>
  <c r="T265" i="2"/>
  <c r="R265" i="2"/>
  <c r="P265" i="2"/>
  <c r="BK265" i="2"/>
  <c r="J265" i="2"/>
  <c r="BF265" i="2"/>
  <c r="BI263" i="2"/>
  <c r="BH263" i="2"/>
  <c r="BG263" i="2"/>
  <c r="BE263" i="2"/>
  <c r="T263" i="2"/>
  <c r="R263" i="2"/>
  <c r="R258" i="2" s="1"/>
  <c r="P263" i="2"/>
  <c r="BK263" i="2"/>
  <c r="J263" i="2"/>
  <c r="BF263" i="2"/>
  <c r="BI261" i="2"/>
  <c r="BH261" i="2"/>
  <c r="BG261" i="2"/>
  <c r="BE261" i="2"/>
  <c r="T261" i="2"/>
  <c r="R261" i="2"/>
  <c r="P261" i="2"/>
  <c r="BK261" i="2"/>
  <c r="BK258" i="2" s="1"/>
  <c r="J258" i="2" s="1"/>
  <c r="J102" i="2" s="1"/>
  <c r="J261" i="2"/>
  <c r="BF261" i="2"/>
  <c r="BI259" i="2"/>
  <c r="BH259" i="2"/>
  <c r="BG259" i="2"/>
  <c r="BE259" i="2"/>
  <c r="T259" i="2"/>
  <c r="T258" i="2"/>
  <c r="R259" i="2"/>
  <c r="P259" i="2"/>
  <c r="P258" i="2"/>
  <c r="BK259" i="2"/>
  <c r="J259" i="2"/>
  <c r="BF259" i="2" s="1"/>
  <c r="BI256" i="2"/>
  <c r="BH256" i="2"/>
  <c r="BG256" i="2"/>
  <c r="BE256" i="2"/>
  <c r="T256" i="2"/>
  <c r="R256" i="2"/>
  <c r="P256" i="2"/>
  <c r="BK256" i="2"/>
  <c r="J256" i="2"/>
  <c r="BF256" i="2"/>
  <c r="BI254" i="2"/>
  <c r="BH254" i="2"/>
  <c r="BG254" i="2"/>
  <c r="BE254" i="2"/>
  <c r="T254" i="2"/>
  <c r="R254" i="2"/>
  <c r="P254" i="2"/>
  <c r="BK254" i="2"/>
  <c r="J254" i="2"/>
  <c r="BF254" i="2"/>
  <c r="BI252" i="2"/>
  <c r="BH252" i="2"/>
  <c r="BG252" i="2"/>
  <c r="BE252" i="2"/>
  <c r="T252" i="2"/>
  <c r="R252" i="2"/>
  <c r="P252" i="2"/>
  <c r="BK252" i="2"/>
  <c r="J252" i="2"/>
  <c r="BF252" i="2"/>
  <c r="BI250" i="2"/>
  <c r="BH250" i="2"/>
  <c r="BG250" i="2"/>
  <c r="BE250" i="2"/>
  <c r="T250" i="2"/>
  <c r="R250" i="2"/>
  <c r="P250" i="2"/>
  <c r="BK250" i="2"/>
  <c r="J250" i="2"/>
  <c r="BF250" i="2"/>
  <c r="BI248" i="2"/>
  <c r="BH248" i="2"/>
  <c r="BG248" i="2"/>
  <c r="BE248" i="2"/>
  <c r="T248" i="2"/>
  <c r="R248" i="2"/>
  <c r="P248" i="2"/>
  <c r="BK248" i="2"/>
  <c r="J248" i="2"/>
  <c r="BF248" i="2"/>
  <c r="BI246" i="2"/>
  <c r="BH246" i="2"/>
  <c r="BG246" i="2"/>
  <c r="BE246" i="2"/>
  <c r="T246" i="2"/>
  <c r="R246" i="2"/>
  <c r="P246" i="2"/>
  <c r="BK246" i="2"/>
  <c r="J246" i="2"/>
  <c r="BF246" i="2"/>
  <c r="BI243" i="2"/>
  <c r="BH243" i="2"/>
  <c r="BG243" i="2"/>
  <c r="BE243" i="2"/>
  <c r="T243" i="2"/>
  <c r="R243" i="2"/>
  <c r="P243" i="2"/>
  <c r="BK243" i="2"/>
  <c r="J243" i="2"/>
  <c r="BF243" i="2"/>
  <c r="BI241" i="2"/>
  <c r="BH241" i="2"/>
  <c r="BG241" i="2"/>
  <c r="BE241" i="2"/>
  <c r="T241" i="2"/>
  <c r="R241" i="2"/>
  <c r="P241" i="2"/>
  <c r="BK241" i="2"/>
  <c r="J241" i="2"/>
  <c r="BF241" i="2"/>
  <c r="BI239" i="2"/>
  <c r="BH239" i="2"/>
  <c r="BG239" i="2"/>
  <c r="BE239" i="2"/>
  <c r="T239" i="2"/>
  <c r="R239" i="2"/>
  <c r="P239" i="2"/>
  <c r="BK239" i="2"/>
  <c r="J239" i="2"/>
  <c r="BF239" i="2"/>
  <c r="BI237" i="2"/>
  <c r="BH237" i="2"/>
  <c r="BG237" i="2"/>
  <c r="BE237" i="2"/>
  <c r="T237" i="2"/>
  <c r="R237" i="2"/>
  <c r="P237" i="2"/>
  <c r="BK237" i="2"/>
  <c r="J237" i="2"/>
  <c r="BF237" i="2"/>
  <c r="BI235" i="2"/>
  <c r="BH235" i="2"/>
  <c r="BG235" i="2"/>
  <c r="BE235" i="2"/>
  <c r="T235" i="2"/>
  <c r="R235" i="2"/>
  <c r="P235" i="2"/>
  <c r="BK235" i="2"/>
  <c r="J235" i="2"/>
  <c r="BF235" i="2"/>
  <c r="BI233" i="2"/>
  <c r="BH233" i="2"/>
  <c r="BG233" i="2"/>
  <c r="BE233" i="2"/>
  <c r="T233" i="2"/>
  <c r="R233" i="2"/>
  <c r="P233" i="2"/>
  <c r="BK233" i="2"/>
  <c r="J233" i="2"/>
  <c r="BF233" i="2"/>
  <c r="BI230" i="2"/>
  <c r="BH230" i="2"/>
  <c r="BG230" i="2"/>
  <c r="BE230" i="2"/>
  <c r="T230" i="2"/>
  <c r="R230" i="2"/>
  <c r="P230" i="2"/>
  <c r="BK230" i="2"/>
  <c r="J230" i="2"/>
  <c r="BF230" i="2"/>
  <c r="BI228" i="2"/>
  <c r="BH228" i="2"/>
  <c r="BG228" i="2"/>
  <c r="BE228" i="2"/>
  <c r="T228" i="2"/>
  <c r="T227" i="2"/>
  <c r="R228" i="2"/>
  <c r="R227" i="2"/>
  <c r="P228" i="2"/>
  <c r="P227" i="2"/>
  <c r="BK228" i="2"/>
  <c r="BK227" i="2"/>
  <c r="J227" i="2" s="1"/>
  <c r="J101" i="2" s="1"/>
  <c r="J228" i="2"/>
  <c r="BF228" i="2" s="1"/>
  <c r="BI225" i="2"/>
  <c r="BH225" i="2"/>
  <c r="BG225" i="2"/>
  <c r="BE225" i="2"/>
  <c r="T225" i="2"/>
  <c r="R225" i="2"/>
  <c r="P225" i="2"/>
  <c r="BK225" i="2"/>
  <c r="J225" i="2"/>
  <c r="BF225" i="2"/>
  <c r="BI222" i="2"/>
  <c r="BH222" i="2"/>
  <c r="BG222" i="2"/>
  <c r="BE222" i="2"/>
  <c r="T222" i="2"/>
  <c r="R222" i="2"/>
  <c r="P222" i="2"/>
  <c r="BK222" i="2"/>
  <c r="J222" i="2"/>
  <c r="BF222" i="2"/>
  <c r="BI220" i="2"/>
  <c r="BH220" i="2"/>
  <c r="BG220" i="2"/>
  <c r="BE220" i="2"/>
  <c r="T220" i="2"/>
  <c r="R220" i="2"/>
  <c r="P220" i="2"/>
  <c r="BK220" i="2"/>
  <c r="J220" i="2"/>
  <c r="BF220" i="2"/>
  <c r="BI217" i="2"/>
  <c r="BH217" i="2"/>
  <c r="BG217" i="2"/>
  <c r="BE217" i="2"/>
  <c r="T217" i="2"/>
  <c r="R217" i="2"/>
  <c r="P217" i="2"/>
  <c r="BK217" i="2"/>
  <c r="J217" i="2"/>
  <c r="BF217" i="2"/>
  <c r="BI214" i="2"/>
  <c r="BH214" i="2"/>
  <c r="BG214" i="2"/>
  <c r="BE214" i="2"/>
  <c r="T214" i="2"/>
  <c r="R214" i="2"/>
  <c r="P214" i="2"/>
  <c r="BK214" i="2"/>
  <c r="J214" i="2"/>
  <c r="BF214" i="2"/>
  <c r="BI211" i="2"/>
  <c r="BH211" i="2"/>
  <c r="BG211" i="2"/>
  <c r="BE211" i="2"/>
  <c r="T211" i="2"/>
  <c r="R211" i="2"/>
  <c r="P211" i="2"/>
  <c r="BK211" i="2"/>
  <c r="J211" i="2"/>
  <c r="BF211" i="2"/>
  <c r="BI208" i="2"/>
  <c r="BH208" i="2"/>
  <c r="BG208" i="2"/>
  <c r="BE208" i="2"/>
  <c r="T208" i="2"/>
  <c r="R208" i="2"/>
  <c r="P208" i="2"/>
  <c r="BK208" i="2"/>
  <c r="J208" i="2"/>
  <c r="BF208" i="2"/>
  <c r="BI203" i="2"/>
  <c r="BH203" i="2"/>
  <c r="BG203" i="2"/>
  <c r="BE203" i="2"/>
  <c r="T203" i="2"/>
  <c r="R203" i="2"/>
  <c r="R194" i="2" s="1"/>
  <c r="P203" i="2"/>
  <c r="BK203" i="2"/>
  <c r="J203" i="2"/>
  <c r="BF203" i="2"/>
  <c r="BI200" i="2"/>
  <c r="BH200" i="2"/>
  <c r="BG200" i="2"/>
  <c r="BE200" i="2"/>
  <c r="T200" i="2"/>
  <c r="R200" i="2"/>
  <c r="P200" i="2"/>
  <c r="BK200" i="2"/>
  <c r="BK194" i="2" s="1"/>
  <c r="J194" i="2" s="1"/>
  <c r="J100" i="2" s="1"/>
  <c r="J200" i="2"/>
  <c r="BF200" i="2"/>
  <c r="BI195" i="2"/>
  <c r="BH195" i="2"/>
  <c r="BG195" i="2"/>
  <c r="BE195" i="2"/>
  <c r="T195" i="2"/>
  <c r="T194" i="2"/>
  <c r="R195" i="2"/>
  <c r="P195" i="2"/>
  <c r="P194" i="2"/>
  <c r="BK195" i="2"/>
  <c r="J195" i="2"/>
  <c r="BF195" i="2" s="1"/>
  <c r="BI191" i="2"/>
  <c r="BH191" i="2"/>
  <c r="BG191" i="2"/>
  <c r="BE191" i="2"/>
  <c r="T191" i="2"/>
  <c r="R191" i="2"/>
  <c r="P191" i="2"/>
  <c r="BK191" i="2"/>
  <c r="J191" i="2"/>
  <c r="BF191" i="2"/>
  <c r="BI188" i="2"/>
  <c r="BH188" i="2"/>
  <c r="BG188" i="2"/>
  <c r="BE188" i="2"/>
  <c r="T188" i="2"/>
  <c r="T187" i="2"/>
  <c r="R188" i="2"/>
  <c r="R187" i="2"/>
  <c r="P188" i="2"/>
  <c r="P187" i="2"/>
  <c r="BK188" i="2"/>
  <c r="BK187" i="2"/>
  <c r="J187" i="2" s="1"/>
  <c r="J99" i="2" s="1"/>
  <c r="J188" i="2"/>
  <c r="BF188" i="2" s="1"/>
  <c r="BI182" i="2"/>
  <c r="BH182" i="2"/>
  <c r="BG182" i="2"/>
  <c r="BE182" i="2"/>
  <c r="T182" i="2"/>
  <c r="R182" i="2"/>
  <c r="P182" i="2"/>
  <c r="BK182" i="2"/>
  <c r="J182" i="2"/>
  <c r="BF182" i="2"/>
  <c r="BI180" i="2"/>
  <c r="BH180" i="2"/>
  <c r="BG180" i="2"/>
  <c r="BE180" i="2"/>
  <c r="T180" i="2"/>
  <c r="R180" i="2"/>
  <c r="P180" i="2"/>
  <c r="BK180" i="2"/>
  <c r="J180" i="2"/>
  <c r="BF180" i="2"/>
  <c r="BI177" i="2"/>
  <c r="BH177" i="2"/>
  <c r="BG177" i="2"/>
  <c r="BE177" i="2"/>
  <c r="T177" i="2"/>
  <c r="R177" i="2"/>
  <c r="P177" i="2"/>
  <c r="BK177" i="2"/>
  <c r="J177" i="2"/>
  <c r="BF177" i="2"/>
  <c r="BI175" i="2"/>
  <c r="BH175" i="2"/>
  <c r="BG175" i="2"/>
  <c r="BE175" i="2"/>
  <c r="T175" i="2"/>
  <c r="R175" i="2"/>
  <c r="P175" i="2"/>
  <c r="BK175" i="2"/>
  <c r="J175" i="2"/>
  <c r="BF175" i="2"/>
  <c r="BI172" i="2"/>
  <c r="BH172" i="2"/>
  <c r="BG172" i="2"/>
  <c r="BE172" i="2"/>
  <c r="T172" i="2"/>
  <c r="R172" i="2"/>
  <c r="P172" i="2"/>
  <c r="BK172" i="2"/>
  <c r="J172" i="2"/>
  <c r="BF172" i="2"/>
  <c r="BI169" i="2"/>
  <c r="BH169" i="2"/>
  <c r="BG169" i="2"/>
  <c r="BE169" i="2"/>
  <c r="T169" i="2"/>
  <c r="R169" i="2"/>
  <c r="P169" i="2"/>
  <c r="BK169" i="2"/>
  <c r="J169" i="2"/>
  <c r="BF169" i="2"/>
  <c r="BI166" i="2"/>
  <c r="BH166" i="2"/>
  <c r="BG166" i="2"/>
  <c r="BE166" i="2"/>
  <c r="T166" i="2"/>
  <c r="R166" i="2"/>
  <c r="P166" i="2"/>
  <c r="BK166" i="2"/>
  <c r="J166" i="2"/>
  <c r="BF166" i="2"/>
  <c r="BI163" i="2"/>
  <c r="BH163" i="2"/>
  <c r="BG163" i="2"/>
  <c r="BE163" i="2"/>
  <c r="T163" i="2"/>
  <c r="R163" i="2"/>
  <c r="P163" i="2"/>
  <c r="BK163" i="2"/>
  <c r="J163" i="2"/>
  <c r="BF163" i="2"/>
  <c r="BI160" i="2"/>
  <c r="BH160" i="2"/>
  <c r="BG160" i="2"/>
  <c r="BE160" i="2"/>
  <c r="T160" i="2"/>
  <c r="R160" i="2"/>
  <c r="P160" i="2"/>
  <c r="BK160" i="2"/>
  <c r="J160" i="2"/>
  <c r="BF160" i="2"/>
  <c r="BI157" i="2"/>
  <c r="BH157" i="2"/>
  <c r="BG157" i="2"/>
  <c r="BE157" i="2"/>
  <c r="T157" i="2"/>
  <c r="R157" i="2"/>
  <c r="P157" i="2"/>
  <c r="BK157" i="2"/>
  <c r="J157" i="2"/>
  <c r="BF157" i="2"/>
  <c r="BI154" i="2"/>
  <c r="BH154" i="2"/>
  <c r="BG154" i="2"/>
  <c r="BE154" i="2"/>
  <c r="T154" i="2"/>
  <c r="R154" i="2"/>
  <c r="P154" i="2"/>
  <c r="BK154" i="2"/>
  <c r="J154" i="2"/>
  <c r="BF154" i="2"/>
  <c r="BI152" i="2"/>
  <c r="BH152" i="2"/>
  <c r="BG152" i="2"/>
  <c r="BE152" i="2"/>
  <c r="T152" i="2"/>
  <c r="R152" i="2"/>
  <c r="P152" i="2"/>
  <c r="BK152" i="2"/>
  <c r="J152" i="2"/>
  <c r="BF152" i="2"/>
  <c r="BI149" i="2"/>
  <c r="BH149" i="2"/>
  <c r="BG149" i="2"/>
  <c r="BE149" i="2"/>
  <c r="T149" i="2"/>
  <c r="R149" i="2"/>
  <c r="P149" i="2"/>
  <c r="BK149" i="2"/>
  <c r="J149" i="2"/>
  <c r="BF149" i="2"/>
  <c r="BI147" i="2"/>
  <c r="BH147" i="2"/>
  <c r="BG147" i="2"/>
  <c r="BE147" i="2"/>
  <c r="T147" i="2"/>
  <c r="R147" i="2"/>
  <c r="P147" i="2"/>
  <c r="BK147" i="2"/>
  <c r="J147" i="2"/>
  <c r="BF147" i="2"/>
  <c r="BI144" i="2"/>
  <c r="BH144" i="2"/>
  <c r="BG144" i="2"/>
  <c r="BE144" i="2"/>
  <c r="T144" i="2"/>
  <c r="R144" i="2"/>
  <c r="P144" i="2"/>
  <c r="BK144" i="2"/>
  <c r="J144" i="2"/>
  <c r="BF144" i="2"/>
  <c r="BI142" i="2"/>
  <c r="BH142" i="2"/>
  <c r="BG142" i="2"/>
  <c r="BE142" i="2"/>
  <c r="T142" i="2"/>
  <c r="R142" i="2"/>
  <c r="P142" i="2"/>
  <c r="BK142" i="2"/>
  <c r="J142" i="2"/>
  <c r="BF142" i="2"/>
  <c r="BI139" i="2"/>
  <c r="BH139" i="2"/>
  <c r="BG139" i="2"/>
  <c r="BE139" i="2"/>
  <c r="T139" i="2"/>
  <c r="R139" i="2"/>
  <c r="P139" i="2"/>
  <c r="BK139" i="2"/>
  <c r="J139" i="2"/>
  <c r="BF139" i="2"/>
  <c r="BI136" i="2"/>
  <c r="BH136" i="2"/>
  <c r="BG136" i="2"/>
  <c r="BE136" i="2"/>
  <c r="T136" i="2"/>
  <c r="R136" i="2"/>
  <c r="P136" i="2"/>
  <c r="BK136" i="2"/>
  <c r="J136" i="2"/>
  <c r="BF136" i="2"/>
  <c r="BI133" i="2"/>
  <c r="BH133" i="2"/>
  <c r="BG133" i="2"/>
  <c r="BE133" i="2"/>
  <c r="T133" i="2"/>
  <c r="R133" i="2"/>
  <c r="P133" i="2"/>
  <c r="BK133" i="2"/>
  <c r="J133" i="2"/>
  <c r="BF133" i="2"/>
  <c r="BI131" i="2"/>
  <c r="BH131" i="2"/>
  <c r="BG131" i="2"/>
  <c r="BE131" i="2"/>
  <c r="T131" i="2"/>
  <c r="R131" i="2"/>
  <c r="R125" i="2" s="1"/>
  <c r="R124" i="2" s="1"/>
  <c r="R123" i="2" s="1"/>
  <c r="P131" i="2"/>
  <c r="BK131" i="2"/>
  <c r="J131" i="2"/>
  <c r="BF131" i="2"/>
  <c r="BI129" i="2"/>
  <c r="BH129" i="2"/>
  <c r="BG129" i="2"/>
  <c r="BE129" i="2"/>
  <c r="T129" i="2"/>
  <c r="R129" i="2"/>
  <c r="P129" i="2"/>
  <c r="BK129" i="2"/>
  <c r="J129" i="2"/>
  <c r="BF129" i="2"/>
  <c r="BI126" i="2"/>
  <c r="F37" i="2"/>
  <c r="BD95" i="1" s="1"/>
  <c r="BH126" i="2"/>
  <c r="F36" i="2" s="1"/>
  <c r="BC95" i="1" s="1"/>
  <c r="BC94" i="1" s="1"/>
  <c r="BG126" i="2"/>
  <c r="F35" i="2"/>
  <c r="BB95" i="1" s="1"/>
  <c r="BE126" i="2"/>
  <c r="F33" i="2" s="1"/>
  <c r="AZ95" i="1" s="1"/>
  <c r="T126" i="2"/>
  <c r="T125" i="2"/>
  <c r="T124" i="2" s="1"/>
  <c r="T123" i="2" s="1"/>
  <c r="R126" i="2"/>
  <c r="P126" i="2"/>
  <c r="P125" i="2"/>
  <c r="P124" i="2" s="1"/>
  <c r="P123" i="2" s="1"/>
  <c r="AU95" i="1" s="1"/>
  <c r="BK126" i="2"/>
  <c r="BK125" i="2" s="1"/>
  <c r="J126" i="2"/>
  <c r="BF126" i="2" s="1"/>
  <c r="J120" i="2"/>
  <c r="J119" i="2"/>
  <c r="F119" i="2"/>
  <c r="F117" i="2"/>
  <c r="E115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113" i="2"/>
  <c r="E85" i="2"/>
  <c r="CK105" i="1"/>
  <c r="CJ105" i="1"/>
  <c r="CI105" i="1"/>
  <c r="CH105" i="1"/>
  <c r="CG105" i="1"/>
  <c r="CF105" i="1"/>
  <c r="BZ105" i="1"/>
  <c r="CE105" i="1"/>
  <c r="CK104" i="1"/>
  <c r="CJ104" i="1"/>
  <c r="CI104" i="1"/>
  <c r="CH104" i="1"/>
  <c r="CG104" i="1"/>
  <c r="CF104" i="1"/>
  <c r="BZ104" i="1"/>
  <c r="CE104" i="1"/>
  <c r="CK103" i="1"/>
  <c r="CJ103" i="1"/>
  <c r="CI103" i="1"/>
  <c r="CH103" i="1"/>
  <c r="CG103" i="1"/>
  <c r="CF103" i="1"/>
  <c r="BZ103" i="1"/>
  <c r="CE103" i="1"/>
  <c r="CK102" i="1"/>
  <c r="CJ102" i="1"/>
  <c r="CI102" i="1"/>
  <c r="CH102" i="1"/>
  <c r="CG102" i="1"/>
  <c r="CF102" i="1"/>
  <c r="BZ102" i="1"/>
  <c r="CE102" i="1"/>
  <c r="AS94" i="1"/>
  <c r="L90" i="1"/>
  <c r="AM90" i="1"/>
  <c r="AM89" i="1"/>
  <c r="L89" i="1"/>
  <c r="AM87" i="1"/>
  <c r="L87" i="1"/>
  <c r="L85" i="1"/>
  <c r="L84" i="1"/>
  <c r="J125" i="3" l="1"/>
  <c r="J98" i="3" s="1"/>
  <c r="BK124" i="3"/>
  <c r="J34" i="4"/>
  <c r="AW97" i="1" s="1"/>
  <c r="F34" i="4"/>
  <c r="BA97" i="1" s="1"/>
  <c r="J34" i="2"/>
  <c r="AW95" i="1" s="1"/>
  <c r="F34" i="2"/>
  <c r="BA95" i="1" s="1"/>
  <c r="BB94" i="1"/>
  <c r="J126" i="4"/>
  <c r="J98" i="4" s="1"/>
  <c r="BK125" i="4"/>
  <c r="J126" i="5"/>
  <c r="J98" i="5" s="1"/>
  <c r="J125" i="2"/>
  <c r="J98" i="2" s="1"/>
  <c r="BK124" i="2"/>
  <c r="R124" i="3"/>
  <c r="R123" i="3" s="1"/>
  <c r="P125" i="4"/>
  <c r="P124" i="4" s="1"/>
  <c r="AU97" i="1" s="1"/>
  <c r="R125" i="5"/>
  <c r="R124" i="5" s="1"/>
  <c r="AY94" i="1"/>
  <c r="W35" i="1"/>
  <c r="F34" i="3"/>
  <c r="BA96" i="1" s="1"/>
  <c r="J34" i="3"/>
  <c r="AW96" i="1" s="1"/>
  <c r="AT96" i="1" s="1"/>
  <c r="J117" i="2"/>
  <c r="F120" i="2"/>
  <c r="J33" i="2"/>
  <c r="AV95" i="1" s="1"/>
  <c r="AT95" i="1" s="1"/>
  <c r="F33" i="3"/>
  <c r="AZ96" i="1" s="1"/>
  <c r="AZ94" i="1" s="1"/>
  <c r="J33" i="4"/>
  <c r="AV97" i="1" s="1"/>
  <c r="AT97" i="1" s="1"/>
  <c r="J34" i="6"/>
  <c r="AW99" i="1" s="1"/>
  <c r="AT99" i="1" s="1"/>
  <c r="F34" i="6"/>
  <c r="BA99" i="1" s="1"/>
  <c r="T124" i="6"/>
  <c r="J89" i="3"/>
  <c r="F92" i="3"/>
  <c r="J34" i="5"/>
  <c r="AW98" i="1" s="1"/>
  <c r="AT98" i="1" s="1"/>
  <c r="P186" i="5"/>
  <c r="P125" i="5" s="1"/>
  <c r="P124" i="5" s="1"/>
  <c r="AU98" i="1" s="1"/>
  <c r="AU94" i="1" s="1"/>
  <c r="BK193" i="5"/>
  <c r="J193" i="5" s="1"/>
  <c r="J100" i="5" s="1"/>
  <c r="P199" i="5"/>
  <c r="P226" i="5"/>
  <c r="T274" i="5"/>
  <c r="T125" i="5" s="1"/>
  <c r="T124" i="5" s="1"/>
  <c r="P123" i="6"/>
  <c r="P122" i="6" s="1"/>
  <c r="AU99" i="1" s="1"/>
  <c r="P274" i="5"/>
  <c r="J123" i="6"/>
  <c r="J97" i="6" s="1"/>
  <c r="BK122" i="6"/>
  <c r="J122" i="6" s="1"/>
  <c r="F37" i="6"/>
  <c r="BD99" i="1" s="1"/>
  <c r="BD94" i="1" s="1"/>
  <c r="W36" i="1" s="1"/>
  <c r="T176" i="6"/>
  <c r="P176" i="6"/>
  <c r="AV94" i="1" l="1"/>
  <c r="BK125" i="5"/>
  <c r="AX94" i="1"/>
  <c r="W34" i="1"/>
  <c r="J30" i="6"/>
  <c r="J96" i="6"/>
  <c r="T123" i="6"/>
  <c r="T122" i="6" s="1"/>
  <c r="BA94" i="1"/>
  <c r="J124" i="3"/>
  <c r="J97" i="3" s="1"/>
  <c r="BK123" i="3"/>
  <c r="J123" i="3" s="1"/>
  <c r="J124" i="2"/>
  <c r="J97" i="2" s="1"/>
  <c r="BK123" i="2"/>
  <c r="J123" i="2" s="1"/>
  <c r="J125" i="4"/>
  <c r="J97" i="4" s="1"/>
  <c r="BK124" i="4"/>
  <c r="J124" i="4" s="1"/>
  <c r="J30" i="4" l="1"/>
  <c r="J96" i="4"/>
  <c r="J96" i="3"/>
  <c r="J30" i="3"/>
  <c r="J125" i="5"/>
  <c r="J97" i="5" s="1"/>
  <c r="BK124" i="5"/>
  <c r="J124" i="5" s="1"/>
  <c r="J39" i="6"/>
  <c r="AG99" i="1"/>
  <c r="AN99" i="1" s="1"/>
  <c r="J30" i="2"/>
  <c r="J96" i="2"/>
  <c r="W33" i="1"/>
  <c r="AW94" i="1"/>
  <c r="AK33" i="1" s="1"/>
  <c r="J39" i="2" l="1"/>
  <c r="AG95" i="1"/>
  <c r="J96" i="5"/>
  <c r="J30" i="5"/>
  <c r="J39" i="3"/>
  <c r="AG96" i="1"/>
  <c r="AN96" i="1" s="1"/>
  <c r="AT94" i="1"/>
  <c r="J39" i="4"/>
  <c r="AG97" i="1"/>
  <c r="AN97" i="1" s="1"/>
  <c r="AN95" i="1" l="1"/>
  <c r="J39" i="5"/>
  <c r="AG98" i="1"/>
  <c r="AN98" i="1" s="1"/>
  <c r="AG94" i="1" l="1"/>
  <c r="AG104" i="1" l="1"/>
  <c r="AN94" i="1"/>
  <c r="AG103" i="1"/>
  <c r="AK26" i="1"/>
  <c r="AG105" i="1"/>
  <c r="AG102" i="1"/>
  <c r="AV103" i="1" l="1"/>
  <c r="BY103" i="1" s="1"/>
  <c r="CD103" i="1"/>
  <c r="AV102" i="1"/>
  <c r="BY102" i="1" s="1"/>
  <c r="AG101" i="1"/>
  <c r="CD102" i="1"/>
  <c r="CD105" i="1"/>
  <c r="AV105" i="1"/>
  <c r="BY105" i="1" s="1"/>
  <c r="AV104" i="1"/>
  <c r="BY104" i="1" s="1"/>
  <c r="CD104" i="1"/>
  <c r="AN105" i="1" l="1"/>
  <c r="AK27" i="1"/>
  <c r="AK29" i="1" s="1"/>
  <c r="AG107" i="1"/>
  <c r="AK32" i="1"/>
  <c r="AN102" i="1"/>
  <c r="AN104" i="1"/>
  <c r="W32" i="1"/>
  <c r="AN103" i="1"/>
  <c r="AN101" i="1" l="1"/>
  <c r="AN107" i="1" s="1"/>
  <c r="AK38" i="1"/>
</calcChain>
</file>

<file path=xl/sharedStrings.xml><?xml version="1.0" encoding="utf-8"?>
<sst xmlns="http://schemas.openxmlformats.org/spreadsheetml/2006/main" count="8705" uniqueCount="962">
  <si>
    <t>Export Komplet</t>
  </si>
  <si>
    <t/>
  </si>
  <si>
    <t>2.0</t>
  </si>
  <si>
    <t>False</t>
  </si>
  <si>
    <t>{9c8d913c-6365-4f67-ad74-9ca7ec979777}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</si>
  <si>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</si>
  <si>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</si>
  <si>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</si>
  <si>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</si>
  <si>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</si>
  <si>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</si>
  <si>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</si>
  <si>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</si>
  <si>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012021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</si>
  <si>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</si>
  <si>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</si>
  <si>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spevnených plôch - chodníkov</t>
  </si>
  <si>
    <t>JKSO:</t>
  </si>
  <si>
    <t>KS:</t>
  </si>
  <si>
    <t>Miesto:</t>
  </si>
  <si>
    <t xml:space="preserve">žehra </t>
  </si>
  <si>
    <t>Dátum:</t>
  </si>
  <si>
    <t>7. 6. 2021</t>
  </si>
  <si>
    <t>Objednávateľ:</t>
  </si>
  <si>
    <t>IČO:</t>
  </si>
  <si>
    <t xml:space="preserve">Obec žehra </t>
  </si>
  <si>
    <t>IČ DPH:</t>
  </si>
  <si>
    <t>Zhotoviteľ:</t>
  </si>
  <si>
    <t>Vyplň údaj</t>
  </si>
  <si>
    <t>Projektant:</t>
  </si>
  <si>
    <t>Ing. Marek Feling</t>
  </si>
  <si>
    <t>True</t>
  </si>
  <si>
    <t>Spracovateľ:</t>
  </si>
  <si>
    <t>Pro- Ateliers s.r.o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</si>
  <si>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</si>
  <si>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</si>
  <si>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</si>
  <si>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</si>
  <si>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</si>
  <si>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</si>
  <si>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</si>
  <si>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</si>
  <si>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</si>
  <si>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</si>
  <si>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</si>
  <si>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</si>
  <si>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</si>
  <si>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</si>
  <si>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</si>
  <si>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</si>
  <si>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</si>
  <si>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</si>
  <si>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</si>
  <si>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</si>
  <si>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</si>
  <si>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</si>
  <si>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</si>
  <si>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</si>
  <si>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</si>
  <si>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</si>
  <si>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</si>
  <si>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</si>
  <si>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</si>
  <si>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</si>
  <si>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</si>
  <si>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</si>
  <si>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</si>
  <si>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</si>
  <si>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</si>
  <si>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</si>
  <si>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</si>
  <si>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</si>
  <si>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</si>
  <si>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</si>
  <si>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</si>
  <si>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</si>
  <si>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</si>
  <si>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</si>
  <si>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</si>
  <si>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</si>
  <si>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</si>
  <si>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</si>
  <si>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0120211</t>
  </si>
  <si>
    <t>vetva A</t>
  </si>
  <si>
    <t>STA</t>
  </si>
  <si>
    <t>1</t>
  </si>
  <si>
    <t>{1a2fb7cb-32ec-4d94-b280-48248c571b05}</t>
  </si>
  <si>
    <t>0120212</t>
  </si>
  <si>
    <t>vetva B</t>
  </si>
  <si>
    <t>{18fa2e9c-42e2-42b4-8184-82a809d55bb0}</t>
  </si>
  <si>
    <t>0120213</t>
  </si>
  <si>
    <t>vetva C</t>
  </si>
  <si>
    <t>{9b1dfeca-17d3-4906-bbf3-e9accdf993bc}</t>
  </si>
  <si>
    <t>0120214</t>
  </si>
  <si>
    <t>vetva - D</t>
  </si>
  <si>
    <t>{84fe1aca-4c12-4a39-b708-fac7cf4ae8d9}</t>
  </si>
  <si>
    <t>0120215</t>
  </si>
  <si>
    <t>vetva E</t>
  </si>
  <si>
    <t>{4e637d5d-f95d-4a27-9df5-67e8bd23a856}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</si>
  <si>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</si>
  <si>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</si>
  <si>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</si>
  <si>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</si>
  <si>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</si>
  <si>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</si>
  <si>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</si>
  <si>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</si>
  <si>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</si>
  <si>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</si>
  <si>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</si>
  <si>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0120211 - vetva 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</si>
  <si>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</si>
  <si>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</si>
  <si>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</si>
  <si>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</si>
  <si>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</si>
  <si>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</si>
  <si>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</si>
  <si>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</si>
  <si>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</si>
  <si>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</si>
  <si>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</si>
  <si>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</si>
  <si>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</si>
  <si>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</si>
  <si>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</si>
  <si>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</si>
  <si>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</si>
  <si>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</si>
  <si>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</si>
  <si>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</si>
  <si>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</si>
  <si>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</si>
  <si>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</si>
  <si>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</si>
  <si>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Dodávateľ</t>
  </si>
  <si>
    <t>HSV</t>
  </si>
  <si>
    <t>Práce a dodávky HSV</t>
  </si>
  <si>
    <t>ROZPOCET</t>
  </si>
  <si>
    <t>Zemné práce</t>
  </si>
  <si>
    <t>K</t>
  </si>
  <si>
    <t>113106612</t>
  </si>
  <si>
    <t>Rozoberanie zámkovej dlažby všetkých druhov v ploche nad 20 m2,  -0,26000t</t>
  </si>
  <si>
    <t>m2</t>
  </si>
  <si>
    <t>4</t>
  </si>
  <si>
    <t>2</t>
  </si>
  <si>
    <t>-956437227</t>
  </si>
  <si>
    <t>PP</t>
  </si>
  <si>
    <t>Rozoberanie zámkovej dlažby všetkých druhov v ploche nad 20 m2 -0,260 t</t>
  </si>
  <si>
    <t>VV</t>
  </si>
  <si>
    <t>42,7*1,0</t>
  </si>
  <si>
    <t>18</t>
  </si>
  <si>
    <t>113205111</t>
  </si>
  <si>
    <t>Vytrhanie obrúb betónových, chodníkových ležatých,  -0,23000t</t>
  </si>
  <si>
    <t>m</t>
  </si>
  <si>
    <t>350818517</t>
  </si>
  <si>
    <t>Vytrhanie obrúb betónových, s vybúraním lôžka, s premiestnením hmôt na skládku na vzdialenosť do 3 m alebo s naložením na dopravný prostriedok chodníkových ležatých -0,230 t</t>
  </si>
  <si>
    <t>17</t>
  </si>
  <si>
    <t>113206111</t>
  </si>
  <si>
    <t>Vytrhanie obrúb betónových, s vybúraním lôžka, z krajníkov alebo obrubníkov stojatých,  -0,14500t</t>
  </si>
  <si>
    <t>370403279</t>
  </si>
  <si>
    <t>Vytrhanie obrúb betónových, s vybúraním lôžka, s premiestnením hmôt na skládku na vzdialenosť do 3 m alebo s naložením na dopravný prostriedok z krajníkov, obrubníkov stojatých -,145 t</t>
  </si>
  <si>
    <t>16</t>
  </si>
  <si>
    <t>113307244</t>
  </si>
  <si>
    <t>Odstránenie podkladu asfaltového,  v ploche nad 200m2, hr.nad 150 do 200 mm,  -0,45000t</t>
  </si>
  <si>
    <t>444350561</t>
  </si>
  <si>
    <t>Odstránenie podkladov s premiestnením hmôt na skládku na vzdialenosť do 20 m alebo s naložením na dopravný prostriedok, v ploche jednotlivo nad 200 m2 asfaltových, hr. vrstvy nad 150 do 200 mm -0,450 t</t>
  </si>
  <si>
    <t>45,51</t>
  </si>
  <si>
    <t>30</t>
  </si>
  <si>
    <t>122301102</t>
  </si>
  <si>
    <t>Odkopávka a prekopávka nezapažená v hornine 4, nad 100 do 1000 m3</t>
  </si>
  <si>
    <t>m3</t>
  </si>
  <si>
    <t>2133469478</t>
  </si>
  <si>
    <t>Odkopávky a prekopávky nezapažené s prehodením výkopku na vzdialenosť do 3 m alebo s naložením na dopravný prostriedok v hornine 4 nad 100 do 1000 m3</t>
  </si>
  <si>
    <t>(45,51*0,3)+((6,1+6,2+6,4)*3*0,3)</t>
  </si>
  <si>
    <t>31</t>
  </si>
  <si>
    <t>132201101</t>
  </si>
  <si>
    <t>Výkop ryhy do šírky 600 mm v horn.3 do 100 m3</t>
  </si>
  <si>
    <t>-1298351727</t>
  </si>
  <si>
    <t>Hĺbenie rýh šírky do 600 mm zapažených i nezapažených s urovnaním dna do predpísaného profilu a spádu, s prehodením výkopu na priľahlom teréne na vzdialenosť do 3 m od pozdĺžnej osi ryhy alebo s naložením výkopu na dopravný prostriedok v hornine 3 do 100 m3</t>
  </si>
  <si>
    <t>25,4*((1,2+1,7)/2)*0,6</t>
  </si>
  <si>
    <t>32</t>
  </si>
  <si>
    <t>132201109</t>
  </si>
  <si>
    <t>Príplatok k cene za lepivosť pri hĺbení rýh šírky do 600 mm zapažených i nezapažených s urovnaním dna v hornine 3</t>
  </si>
  <si>
    <t>1826840179</t>
  </si>
  <si>
    <t>Hĺbenie rýh šírky do 600 mm zapažených i nezapažených s urovnaním dna do predpísaného profilu a spádu, s prehodením výkopu na priľahlom teréne na vzdialenosť do 3 m od pozdĺžnej osi ryhy alebo s naložením výkopu na dopravný prostriedok príplatok k cenám za lepivosť horniny 3</t>
  </si>
  <si>
    <t>33</t>
  </si>
  <si>
    <t>151101101</t>
  </si>
  <si>
    <t>Paženie a rozopretie stien rýh pre podzemné vedenie, príložné do 2 m</t>
  </si>
  <si>
    <t>1789211402</t>
  </si>
  <si>
    <t>Zriadenie paženia a rozopretia stien rýh pre podzemné vedenia pre všetky šírky ryhy, príložné pre akúkoľvek medzerovitosť, hĺbky do 2 m</t>
  </si>
  <si>
    <t>25,4*1,7*2</t>
  </si>
  <si>
    <t>34</t>
  </si>
  <si>
    <t>151101111</t>
  </si>
  <si>
    <t>Odstránenie paženia rýh pre podzemné vedenie, príložné hĺbky do 2 m</t>
  </si>
  <si>
    <t>846569179</t>
  </si>
  <si>
    <t>Odstránenie paženia a rozopretia stien rýh pre podzemné vedenie s uložením materiálu na vzdialenosť do 3 m od kraja výkopu príložné, hĺbky do 2 m</t>
  </si>
  <si>
    <t>73</t>
  </si>
  <si>
    <t>162401121</t>
  </si>
  <si>
    <t>Vodorovné premiestnenie výkopku  po spevnenej ceste z  horniny tr.1-4, nad 100 do 1000 m3 na vzdialenosť do 1500 m</t>
  </si>
  <si>
    <t>1394311141</t>
  </si>
  <si>
    <t>Vodorovné premiestnenie výkopku za sucha pre všetky druhy dopravných prostriedkov bez naloženia výkopu, avšak so zložením bez rozhrnutia po spevnenej ceste, z horniny 1 až 4 v množstve nad 100 do 1000 m3 na vzdialenosť nad 1000 do 1500 m</t>
  </si>
  <si>
    <t>30,483+22,098</t>
  </si>
  <si>
    <t>74</t>
  </si>
  <si>
    <t>171201203</t>
  </si>
  <si>
    <t>Uloženie sypaniny na skládky nad 1000 do 10000 m3</t>
  </si>
  <si>
    <t>-517892870</t>
  </si>
  <si>
    <t>75</t>
  </si>
  <si>
    <t>171209002</t>
  </si>
  <si>
    <t>Poplatok za skladovanie - zemina a kamenivo (17 05) ostatné</t>
  </si>
  <si>
    <t>t</t>
  </si>
  <si>
    <t>1010125121</t>
  </si>
  <si>
    <t>Poplatok za skladovanie stavebného odpadu (17) zemina a kamenivo (17 05) ostatné (O) (17 05 04, 06)</t>
  </si>
  <si>
    <t>52,581*1,8 'Přepočítané koeficientom množstva</t>
  </si>
  <si>
    <t>54</t>
  </si>
  <si>
    <t>174101001</t>
  </si>
  <si>
    <t>Zásyp sypaninou so zhutnením jám, šachiet, rýh, zárezov alebo okolo objektov do 100 m3</t>
  </si>
  <si>
    <t>-973707003</t>
  </si>
  <si>
    <t>Zásyp sypaninou z akejkoľvek horniny, s uložením výkopku vo vrstvách so zhutnením jám, šachiet, rýh, zárezov alebo okolo objektov v týchto vykopávkach do 100 m3</t>
  </si>
  <si>
    <t>(0,4*0,3*75,6)+(1,2*0,6*14,5)</t>
  </si>
  <si>
    <t>55</t>
  </si>
  <si>
    <t>M</t>
  </si>
  <si>
    <t>583310001700</t>
  </si>
  <si>
    <t>Kamenivo ťažené hrubé frakcia 16-32 mm, STN EN 13242 + A1</t>
  </si>
  <si>
    <t>8</t>
  </si>
  <si>
    <t>297615503</t>
  </si>
  <si>
    <t>19,512*2,1 'Přepočítané koeficientom množstva</t>
  </si>
  <si>
    <t>56</t>
  </si>
  <si>
    <t>1066457912</t>
  </si>
  <si>
    <t>(74,95+0,35*0,5)+(6,6*0,35*0,5*6)+(3,5*0,6*0,35)</t>
  </si>
  <si>
    <t>57</t>
  </si>
  <si>
    <t>103640000200</t>
  </si>
  <si>
    <t>Zemina pre terénne úpravy - zásypová</t>
  </si>
  <si>
    <t>1013527345</t>
  </si>
  <si>
    <t>82,79*1,6 'Přepočítané koeficientom množstva</t>
  </si>
  <si>
    <t>58</t>
  </si>
  <si>
    <t>1420056532</t>
  </si>
  <si>
    <t>22,098*0,4</t>
  </si>
  <si>
    <t>59</t>
  </si>
  <si>
    <t>583410000800</t>
  </si>
  <si>
    <t>Kamenivo drvené drobné frakcia 0-4 mm, STN EN 12620 + A1, STN EN 13242 + A1</t>
  </si>
  <si>
    <t>-917455924</t>
  </si>
  <si>
    <t>8,839*2 'Přepočítané koeficientom množstva</t>
  </si>
  <si>
    <t>60</t>
  </si>
  <si>
    <t>-2065730705</t>
  </si>
  <si>
    <t>61</t>
  </si>
  <si>
    <t>583410002200</t>
  </si>
  <si>
    <t>Kamenivo drvené hrubé frakcia 8-32 mm, STN EN 13043, STN EN 13242 + A1</t>
  </si>
  <si>
    <t>-2057620315</t>
  </si>
  <si>
    <t>13,259*2,1 'Přepočítané koeficientom množstva</t>
  </si>
  <si>
    <t>36</t>
  </si>
  <si>
    <t>181102302.1</t>
  </si>
  <si>
    <t>Úprava pláne na stavbách v zárezoch mimo skalných so zhutnením</t>
  </si>
  <si>
    <t>-518938529</t>
  </si>
  <si>
    <t>Úprava pláne na stavbách diaľnic v zárezoch mimo skalných so zhutnením</t>
  </si>
  <si>
    <t>35</t>
  </si>
  <si>
    <t>182001111</t>
  </si>
  <si>
    <t>Plošná úprava terénu pri nerovnostiach terénu nad 50-100mm v rovine alebo na svahu do 1:5</t>
  </si>
  <si>
    <t>-1432252468</t>
  </si>
  <si>
    <t>Plošná úprava terénu s urovnaním povrchu, bez doplnenia ornice, v hornine 1 až 4, pri nerovnostiach terénu nad +- 50 do +- 100mm v rovine alebo na svahu do 1:5</t>
  </si>
  <si>
    <t>(13,91+13,49+13,58+250,27)</t>
  </si>
  <si>
    <t>291,25*0,3</t>
  </si>
  <si>
    <t>Súčet</t>
  </si>
  <si>
    <t>Zakladanie</t>
  </si>
  <si>
    <t>37</t>
  </si>
  <si>
    <t>211971110</t>
  </si>
  <si>
    <t>Zhotovenie opláštenia výplne z geotextílie, v ryhe alebo v záreze so stenami šikmými o skl. do 1:2,5</t>
  </si>
  <si>
    <t>-1600799954</t>
  </si>
  <si>
    <t>Zhotovenie opláštenia výplne odvodňovacích rebier alebo trativodov z geotextílie, v ryhe alebo v záreze so stenami šikmými o sklone do 1:2,5</t>
  </si>
  <si>
    <t>(0,6+0,6+0,7+0,7)*90</t>
  </si>
  <si>
    <t>38</t>
  </si>
  <si>
    <t>693110001100</t>
  </si>
  <si>
    <t>Geotextília polypropylénová Tatratex GTX N PP 200, šírka 0,7-1,2 m, dĺžka 20-60-120 m, hrúbka 1,68 mm, netkaná, MIVA</t>
  </si>
  <si>
    <t>1440538989</t>
  </si>
  <si>
    <t>234*1,02 'Přepočítané koeficientom množstva</t>
  </si>
  <si>
    <t>5</t>
  </si>
  <si>
    <t>Komunikácie</t>
  </si>
  <si>
    <t>48</t>
  </si>
  <si>
    <t>564752111.1</t>
  </si>
  <si>
    <t>Podklad alebo kryt z kameniva hrubého drveného veľ.0-63 mm (vibr.štrk) po zhut.hr. 150 mm</t>
  </si>
  <si>
    <t>33540315</t>
  </si>
  <si>
    <t>Podklad alebo kryt z kameniva hrubého drveného veľ. 32-63 mm s výplňovým kamenivom (vibrovaný štrk), s rozprestretím, vlhčením a zhutnením, po zhutnení hr. 150 mm</t>
  </si>
  <si>
    <t>(13,91+13,49+13,58)</t>
  </si>
  <si>
    <t>40,98*0,25</t>
  </si>
  <si>
    <t>47</t>
  </si>
  <si>
    <t>564772111.1</t>
  </si>
  <si>
    <t>Podklad alebo kryt z kameniva hrubého drveného veľ.0-63 mm (vibr.štrk) po zhut.hr. 250 mm</t>
  </si>
  <si>
    <t>-871740315</t>
  </si>
  <si>
    <t>Podklad alebo kryt z kameniva hrubého drveného veľ. 32-63 mm s výplňovým kamenivom (vibrovaný štrk), s rozprestretím, vlhčením a zhutnením, po zhutnení hr. 250 mm</t>
  </si>
  <si>
    <t>45,51+(45,51*0,25)</t>
  </si>
  <si>
    <t>46</t>
  </si>
  <si>
    <t>564851111.1</t>
  </si>
  <si>
    <t>Podklad zo štrkodrviny frakcie 0-32mm  s rozprestretím a zhutnením, po zhutnení hr. 150 mm</t>
  </si>
  <si>
    <t>-935664623</t>
  </si>
  <si>
    <t>Podklad zo štrkodrvy s rozprestretím a zhutnením, po zhutnení hr. 150 mm</t>
  </si>
  <si>
    <t>40,98*0,1</t>
  </si>
  <si>
    <t>45</t>
  </si>
  <si>
    <t>564861111.1</t>
  </si>
  <si>
    <t>Podklad zo štrkodrviny s rozprestretím a zhutnením, po zhutnení hr. 200 mm, štrkodrva frakcie 0-32mm</t>
  </si>
  <si>
    <t>-1213531201</t>
  </si>
  <si>
    <t>Podklad zo štrkodrvy s rozprestretím a zhutnením, po zhutnení hr. 200 mm</t>
  </si>
  <si>
    <t>45,51+(45,51*0,1)</t>
  </si>
  <si>
    <t>49</t>
  </si>
  <si>
    <t>573231111</t>
  </si>
  <si>
    <t>Postrek asfaltový spojovací bez posypu kamenivom z cestnej emulzie v množstve 0,80 kg/m2</t>
  </si>
  <si>
    <t>-332092941</t>
  </si>
  <si>
    <t>(13,91+13,49+13,58+250,27)*2</t>
  </si>
  <si>
    <t>51</t>
  </si>
  <si>
    <t>577134271</t>
  </si>
  <si>
    <t>Asfaltový betón vrstva obrusná AC 11 O v pruhu š. do 3 m z modifik. asfaltu tr. II, po zhutnení hr. 40 mm</t>
  </si>
  <si>
    <t>945469306</t>
  </si>
  <si>
    <t>Asfaltový betón vrstva obrusná AC 11 O s rozprestretím a zhutnením z modifikovaného asfaltu tr. II, v pruhu šírky do 3 m, po zhutnení hr. 40 mm</t>
  </si>
  <si>
    <t>13,91+13,49+13,58</t>
  </si>
  <si>
    <t>53</t>
  </si>
  <si>
    <t>577154281</t>
  </si>
  <si>
    <t>Asfaltový betón vrstva obrusná AC 11 O v pruhu š. nad 3 m z modifik. asfaltu tr. II, po zhutnení hr. 60 mm</t>
  </si>
  <si>
    <t>455159321</t>
  </si>
  <si>
    <t>Asfaltový betón vrstva obrusná AC 11 O s rozprestretím a zhutnením z modifikovaného asfaltu tr. II, v pruhu šírky nad 3 m, po zhutnení hr. 60 mm</t>
  </si>
  <si>
    <t>13,5*1,0</t>
  </si>
  <si>
    <t>50</t>
  </si>
  <si>
    <t>577154281.1</t>
  </si>
  <si>
    <t>Asfaltový betón vrstva obrusná AC 11 O v pruhu š. nad 3 m  tr. II, po zhutnení hr. 60 mm</t>
  </si>
  <si>
    <t>-1529580419</t>
  </si>
  <si>
    <t>52</t>
  </si>
  <si>
    <t>577174481.1</t>
  </si>
  <si>
    <t>Asfaltový betón vrstva ložná AC 22 L v pruhu š. nad 3 m  tr. II, po zhutnení hr. 80 mm</t>
  </si>
  <si>
    <t>603494626</t>
  </si>
  <si>
    <t>Asfaltový betón vrstva ložná AC 22 L s rozprestretím a zhutnením z modifikovaného asfaltu tr. II, v pruhu šírky nad 3 m, po zhutnení hr. 80 mm</t>
  </si>
  <si>
    <t>45,51+13,91+13,49+13,58</t>
  </si>
  <si>
    <t>21</t>
  </si>
  <si>
    <t>596911162.1</t>
  </si>
  <si>
    <t xml:space="preserve">Kladenie betónovej zámkovej dlažby komunikácií pre peších hr. 80 mm pre peších nad 50 do 100 m2 so zriadením lôžka z kameniva hr. 30 mm vrátane materiálu pôvodnej dlažby </t>
  </si>
  <si>
    <t>1178888206</t>
  </si>
  <si>
    <t>Kladenie betónovej zámkovej dlažby komunikácií pre peších, so zhotovením lôžka z kameniva drveného hr. 30 mm, s vyplnením škár kamenivom ťaženým drobným s dvojitým zhutnením všetkých tvarov dlažba hr. 80 mm, plochy nad 50 do 100 m2</t>
  </si>
  <si>
    <t>Rúrové vedenie</t>
  </si>
  <si>
    <t>72</t>
  </si>
  <si>
    <t>1a</t>
  </si>
  <si>
    <t>napojenie dažďovej kanalizácie DN 200</t>
  </si>
  <si>
    <t>ks</t>
  </si>
  <si>
    <t>2032499368</t>
  </si>
  <si>
    <t>23</t>
  </si>
  <si>
    <t>871354026</t>
  </si>
  <si>
    <t>Montáž kanalizačného PP potrubia hladkého plnostenného SN 12 DN 200</t>
  </si>
  <si>
    <t>-999312651</t>
  </si>
  <si>
    <t>Montáž kanalizačného potrubia z polypropylénových rúr hladkých plnostenných SN 12 DN 200</t>
  </si>
  <si>
    <t>12,8+12,6</t>
  </si>
  <si>
    <t>24</t>
  </si>
  <si>
    <t>286140003400</t>
  </si>
  <si>
    <t>Rúra Acaro PP SW - s dvojhrdlovou spojkou SN 12, DN 200 dĺ. 6 m hladká pre gravitačnú kanalizáciu, WAVIN</t>
  </si>
  <si>
    <t>-539075044</t>
  </si>
  <si>
    <t>25</t>
  </si>
  <si>
    <t>877354006</t>
  </si>
  <si>
    <t>Montáž kanalizačného PP kolena DN 200</t>
  </si>
  <si>
    <t>362060910</t>
  </si>
  <si>
    <t>Montáž tvaroviek na potrubie z kanalizačných polypropylénových rúr hladkých kolena DN 200</t>
  </si>
  <si>
    <t>26</t>
  </si>
  <si>
    <t>286540070200</t>
  </si>
  <si>
    <t>Koleno KG 2000 PP, DN 200x45° hladké pre gravitačnú kanalizáciu, WAVIN</t>
  </si>
  <si>
    <t>-1813310512</t>
  </si>
  <si>
    <t>27</t>
  </si>
  <si>
    <t>877354030</t>
  </si>
  <si>
    <t>Montáž kanalizačnej PP odbočky DN 200</t>
  </si>
  <si>
    <t>1115678410</t>
  </si>
  <si>
    <t>Montáž tvaroviek na potrubie z kanalizačných polypropylénových rúr hladkých odbočky DN 200</t>
  </si>
  <si>
    <t>28</t>
  </si>
  <si>
    <t>286540118400</t>
  </si>
  <si>
    <t>Odbočka 45° KG 2000 PP, DN 200/200 hladká pre gravitačnú kanalizáciu, WAVIN</t>
  </si>
  <si>
    <t>-1789491193</t>
  </si>
  <si>
    <t>62</t>
  </si>
  <si>
    <t>892351000</t>
  </si>
  <si>
    <t>Skúška tesnosti kanalizácie D 200</t>
  </si>
  <si>
    <t>-1654274053</t>
  </si>
  <si>
    <t>Skúška tesnosti kanalizácie D 200 mm</t>
  </si>
  <si>
    <t>66</t>
  </si>
  <si>
    <t>895941111</t>
  </si>
  <si>
    <t>Zriadenie kanalizačného vpustu uličného z betónových dielcov typ UV-50, UVB-50</t>
  </si>
  <si>
    <t>2110236875</t>
  </si>
  <si>
    <t>Zriadenie kanalizačného vpustu uličného z betónových dielcov typ UV-50,UVB-50</t>
  </si>
  <si>
    <t>67</t>
  </si>
  <si>
    <t>5921C</t>
  </si>
  <si>
    <t xml:space="preserve">Uličný vpust betónový TBV 500/225 2ks, dno uličnej vpuste v=1,0m, osadzovací prstenec rám, obetónovanie </t>
  </si>
  <si>
    <t>-1566749981</t>
  </si>
  <si>
    <t>Uličný vpust betónový TBV 12-50, rozmer 500x500x50 mm</t>
  </si>
  <si>
    <t>68</t>
  </si>
  <si>
    <t>895991121</t>
  </si>
  <si>
    <t>Montáž lapača nečistôt pre PVC uličné vpuste</t>
  </si>
  <si>
    <t>1685444768</t>
  </si>
  <si>
    <t>Montáž lapača nečistôt pre PVC uličné vpusty lapač nečistôt</t>
  </si>
  <si>
    <t>69</t>
  </si>
  <si>
    <t>286630056700P</t>
  </si>
  <si>
    <t>Lapač  splavenín prebetónové  vpuste</t>
  </si>
  <si>
    <t>1865701327</t>
  </si>
  <si>
    <t>Lapač strešných splavenín pre PVC vpuste, PIPELIFE</t>
  </si>
  <si>
    <t>70</t>
  </si>
  <si>
    <t>895991131</t>
  </si>
  <si>
    <t>Osadenie liatinovej mreže pre PVC uličné vpuste, nosnosť 12,5 t</t>
  </si>
  <si>
    <t>701314996</t>
  </si>
  <si>
    <t>Osadenie liatinovej mreže pre PVC uličné vpusty, nosnosť 12,5 t liatinová mreža</t>
  </si>
  <si>
    <t>71</t>
  </si>
  <si>
    <t>552410003500</t>
  </si>
  <si>
    <t>Mreža liatinová D 400 štvorcová 500x500 mm na teleskopickú rúru DN 425, WAVIN</t>
  </si>
  <si>
    <t>-424828997</t>
  </si>
  <si>
    <t>9</t>
  </si>
  <si>
    <t>Ostatné konštrukcie a práce-búranie</t>
  </si>
  <si>
    <t>76</t>
  </si>
  <si>
    <t>914001112.1</t>
  </si>
  <si>
    <t xml:space="preserve">Osadenie a montáž cestnej zvislej dopravnej značky v rámoch na oceľovej konštrukcii vrátane stlpika a základu pre osadenie stĺpika </t>
  </si>
  <si>
    <t>-196927430</t>
  </si>
  <si>
    <t>Osadenie a montáž cestných zvislých dopravných značiek v rámoch na oceľovej konštrukcii</t>
  </si>
  <si>
    <t>77</t>
  </si>
  <si>
    <t>404410120600</t>
  </si>
  <si>
    <t>Informatívna prevádzková značka IP25a (Pešia zóna), rozmer 750x1000 mm, fólia RA1, pozinkovaná</t>
  </si>
  <si>
    <t>1927373793</t>
  </si>
  <si>
    <t>78</t>
  </si>
  <si>
    <t>404490008400</t>
  </si>
  <si>
    <t>Stĺpik Zn, d 60 mm/1 bm, pre dopravné značky</t>
  </si>
  <si>
    <t>-94492045</t>
  </si>
  <si>
    <t>79</t>
  </si>
  <si>
    <t>404490008600</t>
  </si>
  <si>
    <t>Krytka stĺpika, d 60 mm, plastová</t>
  </si>
  <si>
    <t>-1861877101</t>
  </si>
  <si>
    <t>80</t>
  </si>
  <si>
    <t>404490008800</t>
  </si>
  <si>
    <t>Hliníkova pätka pre montáž stĺpika d 60 mm do pevného základu</t>
  </si>
  <si>
    <t>274597967</t>
  </si>
  <si>
    <t>3</t>
  </si>
  <si>
    <t>916361113</t>
  </si>
  <si>
    <t>Osadenie cestného obrubníka betónového ležatého do lôžka z betónu prostého tr. C 20/25 s bočnou oporou</t>
  </si>
  <si>
    <t>-159963776</t>
  </si>
  <si>
    <t>Osadenie cestného obrubníka betónového ležatého so zaliatím a zatrením škár cementovou maltou, so zhotovením lôžka s bočnou oporou z betónu prostého tr. C 20/25</t>
  </si>
  <si>
    <t>592170002400.1</t>
  </si>
  <si>
    <t>Obrubník estný nájazdový, lxšxv 1000x200x150(100) mm</t>
  </si>
  <si>
    <t>2140462460</t>
  </si>
  <si>
    <t>Obrubník PREMAC cestný nábehový, lxšxv 1000x200x150(100) mm</t>
  </si>
  <si>
    <t>42,7*1,01 'Přepočítané koeficientom množstva</t>
  </si>
  <si>
    <t>916362113</t>
  </si>
  <si>
    <t>Osadenie cestného obrubníka betónového stojatého do lôžka z betónu prostého tr. C 20/25 s bočnou oporou</t>
  </si>
  <si>
    <t>-1186092136</t>
  </si>
  <si>
    <t>Osadenie cestného obrubníka betónového stojatého so zaliatím a zatrením škár cementovou maltou, so zhotovením lôžka s bočnou oporou z betónu prostého tr. C 20/25</t>
  </si>
  <si>
    <t>26,2+3,5+11,5+18,3+18,75+7,3+2,5</t>
  </si>
  <si>
    <t>6</t>
  </si>
  <si>
    <t>592170002100.1</t>
  </si>
  <si>
    <t xml:space="preserve">Obrubník cestný, lxšxv 1000x150x300 mm, skosenie </t>
  </si>
  <si>
    <t>-197740460</t>
  </si>
  <si>
    <t>Obrubník PREMAC cestný, lxšxv 1000x100x200 mm, skosenie 15/15 mm</t>
  </si>
  <si>
    <t>88,05*1,01 'Přepočítané koeficientom množstva</t>
  </si>
  <si>
    <t>7</t>
  </si>
  <si>
    <t>-47009482</t>
  </si>
  <si>
    <t>592170000700</t>
  </si>
  <si>
    <t>Obrubník PREMAC prechodový ľavý, lxšxv 1000x200(150)x150(260) mm</t>
  </si>
  <si>
    <t>-1881951923</t>
  </si>
  <si>
    <t>1*1,01 'Přepočítané koeficientom množstva</t>
  </si>
  <si>
    <t>592170000800</t>
  </si>
  <si>
    <t>Obrubník PREMAC prechodový pravý, lxšxv 1000x200(150)x150(260) mm</t>
  </si>
  <si>
    <t>-919693263</t>
  </si>
  <si>
    <t>10</t>
  </si>
  <si>
    <t>580491794</t>
  </si>
  <si>
    <t>9,3+5,5</t>
  </si>
  <si>
    <t>11</t>
  </si>
  <si>
    <t>592170000500.1</t>
  </si>
  <si>
    <t>Obrubník  cestný oblúkový</t>
  </si>
  <si>
    <t>-472643229</t>
  </si>
  <si>
    <t>Obrubník PREMAC cestný oblúkový, vonkajší polomer 5 m, lxšxv 780x150(110)x260 mm</t>
  </si>
  <si>
    <t>14,8*1,01 'Přepočítané koeficientom množstva</t>
  </si>
  <si>
    <t>916561112</t>
  </si>
  <si>
    <t>Osadenie záhonového alebo parkového obrubníka betón., do lôžka z bet. pros. tr. C 16/20 s bočnou oporou</t>
  </si>
  <si>
    <t>-1162018597</t>
  </si>
  <si>
    <t>Osadenie záhonového alebo parkového obrubníka betónového so zaliatím a zatrením škár cementovou maltou, so zhotovením lôžka s bočnou oporou z betónu prostého tr. C 16/20</t>
  </si>
  <si>
    <t>4,6+4,7+4,9+5,0+4,9+5,2+2,1+2,1+2,1+2,1+2,2+2,2</t>
  </si>
  <si>
    <t>592170001800</t>
  </si>
  <si>
    <t>Obrubník PREMAC parkový, lxšxv 1000x50x200 mm, sivá</t>
  </si>
  <si>
    <t>-1230358476</t>
  </si>
  <si>
    <t>42,1*1,01 'Přepočítané koeficientom množstva</t>
  </si>
  <si>
    <t>12</t>
  </si>
  <si>
    <t>935114415</t>
  </si>
  <si>
    <t>Osadenie odvodňovacieho betónového žľabu univerzálneho BGU-Z s ochrannou hranou vnútornej šírky 100 mm a s roštom triedy E 600</t>
  </si>
  <si>
    <t>-1828731046</t>
  </si>
  <si>
    <t>Osadenie odvodňovacieho žľabu betónového univerzálneho BGU-Z s ochrannou hranou do lôžka z betónu prostého vnútornej šírky 100 mm, s roštom pre triedu zaťaženia E 600</t>
  </si>
  <si>
    <t>13</t>
  </si>
  <si>
    <t>592270006100</t>
  </si>
  <si>
    <t>Čelná, koncová stena NW 100, bez nátrubku, pozinkovaná (pre BGU 100/0), HYDRO BG</t>
  </si>
  <si>
    <t>-12756973</t>
  </si>
  <si>
    <t>14</t>
  </si>
  <si>
    <t>592270011500</t>
  </si>
  <si>
    <t>Mriežkový rošt BG-SV NW 100, lxšxhr 500x147x25 mm, rozmer štrbiny MW 24x24 mm, trieda E 600, s rýchlouzáverom, liatina, pre žľaby s ochrannou hranou, HYDRO BG</t>
  </si>
  <si>
    <t>1380974123</t>
  </si>
  <si>
    <t>15</t>
  </si>
  <si>
    <t>592270019800</t>
  </si>
  <si>
    <t>Odvodňovací žľab univerzálny BGU-Z SV G NW 100, č. 0, dĺžky 1 m, výšky 165 mm, bez spádu, betónový s liatinovou hranou, HYDRO BG</t>
  </si>
  <si>
    <t>-901027377</t>
  </si>
  <si>
    <t>40</t>
  </si>
  <si>
    <t>979081111</t>
  </si>
  <si>
    <t>Odvoz sutiny a vybúraných hmôt na skládku do 1 km</t>
  </si>
  <si>
    <t>531383472</t>
  </si>
  <si>
    <t>41</t>
  </si>
  <si>
    <t>979081121</t>
  </si>
  <si>
    <t>Odvoz sutiny a vybúraných hmôt na skládku za každý ďalší 1 km</t>
  </si>
  <si>
    <t>121773454</t>
  </si>
  <si>
    <t>42</t>
  </si>
  <si>
    <t>979082111</t>
  </si>
  <si>
    <t>Vnútrostavenisková doprava sutiny a vybúraných hmôt do 10 m</t>
  </si>
  <si>
    <t>-875914738</t>
  </si>
  <si>
    <t>43</t>
  </si>
  <si>
    <t>979089212</t>
  </si>
  <si>
    <t>Poplatok za skladovanie - bitúmenové zmesi, uholný decht, dechtové výrobky (17 03 ), ostatné</t>
  </si>
  <si>
    <t>591335709</t>
  </si>
  <si>
    <t>Poplatok za skladovanie stavebného odpadu (17) bitúmenové zmesi, uholný decht a dechtové výrobky (17 03) ostatné (O) (17 03 02)</t>
  </si>
  <si>
    <t>99</t>
  </si>
  <si>
    <t>Presun hmôt HSV</t>
  </si>
  <si>
    <t>44</t>
  </si>
  <si>
    <t>998225111</t>
  </si>
  <si>
    <t>Presun hmôt pre pozemnú komunikáciu a letisko s krytom asfaltovým akejkoľvek dĺžky objektu</t>
  </si>
  <si>
    <t>-901297558</t>
  </si>
  <si>
    <t>Presun hmôt pre pozemnú komunikáciu a letisko s krytom asfaltovým (822 2.7, 822 3.7, 822 5.7) akejkoľvek dĺžky objektu</t>
  </si>
  <si>
    <t>0120212 - vetva B</t>
  </si>
  <si>
    <t>113107123</t>
  </si>
  <si>
    <t>Odstránenie krytu v ploche  do 200 m2 z kameniva hrubého drveného, hr.200 do 300 mm,  -0,40000t</t>
  </si>
  <si>
    <t>-558412644</t>
  </si>
  <si>
    <t>Odstránenie krytov s premiestnením hmôt na skládku na vzdialenosť do 3 m alebo s naložením na dopravný prostriedok, v ploche jednotlivo do 200 m2 z kameniva hrubého drveného, hr. vrstvy nad 200 do 300 mm -0,400 t</t>
  </si>
  <si>
    <t>(128,455+10,77+10,30)*1,15</t>
  </si>
  <si>
    <t>-1965386506</t>
  </si>
  <si>
    <t>70+3,5+11,5+42,0+11,7+2,4+9,4+3,4+3,4+3,3+3,45+2,1+2,1+2,1+2,1</t>
  </si>
  <si>
    <t>825385738</t>
  </si>
  <si>
    <t>125,455+10,77+10,30</t>
  </si>
  <si>
    <t>-1805271833</t>
  </si>
  <si>
    <t>(75,58*4,25*0,25)+(5,2*3,0*0,25*2)</t>
  </si>
  <si>
    <t>2029552042</t>
  </si>
  <si>
    <t>(75,58*0,6*0,7)+(21,0*0,8*1,0)</t>
  </si>
  <si>
    <t>-497955443</t>
  </si>
  <si>
    <t>(44,3*0,6*((1,2+1,8)/2))</t>
  </si>
  <si>
    <t>1531048863</t>
  </si>
  <si>
    <t>-1749237082</t>
  </si>
  <si>
    <t>44,3*1,8*2</t>
  </si>
  <si>
    <t>810090753</t>
  </si>
  <si>
    <t>-618126195</t>
  </si>
  <si>
    <t>-782164685</t>
  </si>
  <si>
    <t>171637936</t>
  </si>
  <si>
    <t>176,518*1,8 'Přepočítané koeficientom množstva</t>
  </si>
  <si>
    <t>1535168210</t>
  </si>
  <si>
    <t>1459164260</t>
  </si>
  <si>
    <t>48,544*2,1 'Přepočítané koeficientom množstva</t>
  </si>
  <si>
    <t>-1175958744</t>
  </si>
  <si>
    <t>(75,58*0,35*0,5*2)+(3,5*0,35*0,5)+(5,2*0,35*0,5*4)</t>
  </si>
  <si>
    <t>2131421292</t>
  </si>
  <si>
    <t>30,706*1,8 'Přepočítané koeficientom množstva</t>
  </si>
  <si>
    <t>19</t>
  </si>
  <si>
    <t>929665430</t>
  </si>
  <si>
    <t>(44,3*0,6*1,8*0,35)</t>
  </si>
  <si>
    <t>2066754959</t>
  </si>
  <si>
    <t>16,745*2 'Přepočítané koeficientom množstva</t>
  </si>
  <si>
    <t>-1254719125</t>
  </si>
  <si>
    <t>(44,3*0,6*1,8)*0,65</t>
  </si>
  <si>
    <t>22</t>
  </si>
  <si>
    <t>-1957136308</t>
  </si>
  <si>
    <t>31,099*2,1 'Přepočítané koeficientom množstva</t>
  </si>
  <si>
    <t>1170554610</t>
  </si>
  <si>
    <t>(256,91+10,77+10,30)</t>
  </si>
  <si>
    <t>277,98*0,2</t>
  </si>
  <si>
    <t>483902436</t>
  </si>
  <si>
    <t>1810319096</t>
  </si>
  <si>
    <t>97,2*(0,6+0,6+0,42+0,42)</t>
  </si>
  <si>
    <t>415897755</t>
  </si>
  <si>
    <t>212752125</t>
  </si>
  <si>
    <t>Trativody z flexodrenážnych rúr DN 100</t>
  </si>
  <si>
    <t>-685623370</t>
  </si>
  <si>
    <t>Trativody z drenážnych rúr so zriadením štrkopieskov. lôžka pod rúry a s ich obsypom v priemernom celkovom množstve do 0,15 m3/m, v otvorenom výkope z flexodrenážnych rúr DN 100 mm</t>
  </si>
  <si>
    <t>75,6+21,6</t>
  </si>
  <si>
    <t>2026166457</t>
  </si>
  <si>
    <t>10,77+10,30</t>
  </si>
  <si>
    <t>29</t>
  </si>
  <si>
    <t>-1011980764</t>
  </si>
  <si>
    <t>-1082197807</t>
  </si>
  <si>
    <t>1715714936</t>
  </si>
  <si>
    <t>1450615246</t>
  </si>
  <si>
    <t>(256,91+10,77+10,30)*2</t>
  </si>
  <si>
    <t>-354072777</t>
  </si>
  <si>
    <t>-275955335</t>
  </si>
  <si>
    <t>12,5*1,0</t>
  </si>
  <si>
    <t>203902959</t>
  </si>
  <si>
    <t>679551577</t>
  </si>
  <si>
    <t>256,91+10,77+10,30</t>
  </si>
  <si>
    <t>39</t>
  </si>
  <si>
    <t>1602313939</t>
  </si>
  <si>
    <t>-1344428599</t>
  </si>
  <si>
    <t>21,6+21,0+2,5</t>
  </si>
  <si>
    <t>-698655087</t>
  </si>
  <si>
    <t>-132258998</t>
  </si>
  <si>
    <t>-1635390513</t>
  </si>
  <si>
    <t>1507339723</t>
  </si>
  <si>
    <t>1945576796</t>
  </si>
  <si>
    <t>581985025</t>
  </si>
  <si>
    <t>1625888175</t>
  </si>
  <si>
    <t>-1813067674</t>
  </si>
  <si>
    <t>-1110123802</t>
  </si>
  <si>
    <t>-618540193</t>
  </si>
  <si>
    <t>1765839970</t>
  </si>
  <si>
    <t>1793645609</t>
  </si>
  <si>
    <t>83</t>
  </si>
  <si>
    <t>1707614897</t>
  </si>
  <si>
    <t>84</t>
  </si>
  <si>
    <t>-1127567053</t>
  </si>
  <si>
    <t>85</t>
  </si>
  <si>
    <t>-813479529</t>
  </si>
  <si>
    <t>86</t>
  </si>
  <si>
    <t>412756035</t>
  </si>
  <si>
    <t>87</t>
  </si>
  <si>
    <t>-1583094430</t>
  </si>
  <si>
    <t>-1784032806</t>
  </si>
  <si>
    <t>70,0+3,5+11,5+42,0+11,7</t>
  </si>
  <si>
    <t>1396115014</t>
  </si>
  <si>
    <t>770484515</t>
  </si>
  <si>
    <t>2,4+9,4</t>
  </si>
  <si>
    <t>63</t>
  </si>
  <si>
    <t>-968088847</t>
  </si>
  <si>
    <t>64</t>
  </si>
  <si>
    <t>-805897354</t>
  </si>
  <si>
    <t>3,4+3,48+3,3+3,45+(2,1*4)</t>
  </si>
  <si>
    <t>65</t>
  </si>
  <si>
    <t>-1122830665</t>
  </si>
  <si>
    <t>-242759829</t>
  </si>
  <si>
    <t>-207850063</t>
  </si>
  <si>
    <t>-581030915</t>
  </si>
  <si>
    <t>70*2</t>
  </si>
  <si>
    <t>708081936</t>
  </si>
  <si>
    <t>1834922993</t>
  </si>
  <si>
    <t>-526267087</t>
  </si>
  <si>
    <t>628979806</t>
  </si>
  <si>
    <t>979082121</t>
  </si>
  <si>
    <t>Vnútrostavenisková doprava sutiny a vybúraných hmôt za každých ďalších 5 m</t>
  </si>
  <si>
    <t>408616273</t>
  </si>
  <si>
    <t>81</t>
  </si>
  <si>
    <t>1063797502</t>
  </si>
  <si>
    <t>82</t>
  </si>
  <si>
    <t>1935954073</t>
  </si>
  <si>
    <t>0120213 - vetva C</t>
  </si>
  <si>
    <t xml:space="preserve">    4 - Vodorovné konštrukcie</t>
  </si>
  <si>
    <t>1915478527</t>
  </si>
  <si>
    <t>246,68+15,14+16,20+(278,02*0,2)</t>
  </si>
  <si>
    <t>-1394468182</t>
  </si>
  <si>
    <t>75,9+75,9+4,5+4,6+4,5+4,5+2,1+2,1+2,1+2,1</t>
  </si>
  <si>
    <t>-898313868</t>
  </si>
  <si>
    <t>2088153773</t>
  </si>
  <si>
    <t>(349,03+15,14+16,20)*0,25</t>
  </si>
  <si>
    <t>380,37*0,25*0,25</t>
  </si>
  <si>
    <t>90134405</t>
  </si>
  <si>
    <t>(76,15*0,6*0,7)+(14,7*1,2*0,7)</t>
  </si>
  <si>
    <t>2117887222</t>
  </si>
  <si>
    <t>73,5*((1,2+2,0)/2)*0,6</t>
  </si>
  <si>
    <t>1079823811</t>
  </si>
  <si>
    <t>44,331+70,56</t>
  </si>
  <si>
    <t>-536997863</t>
  </si>
  <si>
    <t>73,5*((1,2+2,0)/2)*2</t>
  </si>
  <si>
    <t>-162210003</t>
  </si>
  <si>
    <t>1438153628</t>
  </si>
  <si>
    <t>118,866+44,331+70,56</t>
  </si>
  <si>
    <t>-25657538</t>
  </si>
  <si>
    <t>563678550</t>
  </si>
  <si>
    <t>1055736189</t>
  </si>
  <si>
    <t>1544327502</t>
  </si>
  <si>
    <t>46,331*2 'Přepočítané koeficientom množstva</t>
  </si>
  <si>
    <t>1574794767</t>
  </si>
  <si>
    <t>153,1*0,35*0,5</t>
  </si>
  <si>
    <t>-380751974</t>
  </si>
  <si>
    <t>26,793*1,9 'Přepočítané koeficientom množstva</t>
  </si>
  <si>
    <t>1799250138</t>
  </si>
  <si>
    <t>70,56*0,4</t>
  </si>
  <si>
    <t>-968215193</t>
  </si>
  <si>
    <t>28,224*2 'Přepočítané koeficientom množstva</t>
  </si>
  <si>
    <t>-2078471891</t>
  </si>
  <si>
    <t>70,56*0,6</t>
  </si>
  <si>
    <t>1144421040</t>
  </si>
  <si>
    <t>42,336*2,1 'Přepočítané koeficientom množstva</t>
  </si>
  <si>
    <t>-293972828</t>
  </si>
  <si>
    <t>(349,03+15,14+16,20)</t>
  </si>
  <si>
    <t>380,37*0,25</t>
  </si>
  <si>
    <t>-52397875</t>
  </si>
  <si>
    <t>275740016</t>
  </si>
  <si>
    <t>90,85*(0,6+0,6+0,7+0,7)</t>
  </si>
  <si>
    <t>439568309</t>
  </si>
  <si>
    <t>236,21*1,1 'Přepočítané koeficientom množstva</t>
  </si>
  <si>
    <t>-1188363444</t>
  </si>
  <si>
    <t>Vodorovné konštrukcie</t>
  </si>
  <si>
    <t>452311161</t>
  </si>
  <si>
    <t>Dosky, bloky, sedlá z betónu v otvorenom výkope tr. C 30/37</t>
  </si>
  <si>
    <t>-2104174657</t>
  </si>
  <si>
    <t>Podkladové a zabezpečovacie konštrukcie z betónu, z cementu portlandského alebo troskoportlandského v otvorenom výkope dosky, sedlové lôžka alebo bloky z prostého betónu alebo železobetónu pod potrubie, stoky a drobné objekty, z betónu tr. C 30/37</t>
  </si>
  <si>
    <t>1,0*0,6*0,6+(1,0*0,6*0,6)</t>
  </si>
  <si>
    <t>467510111</t>
  </si>
  <si>
    <t>Balvanitý sklz z lomového kameňa hm. 300-3000 kg s preštrkovaním hr. vrstvy 700-1200 mm</t>
  </si>
  <si>
    <t>806718867</t>
  </si>
  <si>
    <t>Balvanitý sklz z lomového kameňa pre balvanité sklzy, kameňa hmotnosti jednotlivo nad 300 do 3000 kg s preštrkovaním hr. vrstvy 700-1200 mm</t>
  </si>
  <si>
    <t>2,0*4,56</t>
  </si>
  <si>
    <t>36628301</t>
  </si>
  <si>
    <t>15,14+16,20+(31,34*0,3)</t>
  </si>
  <si>
    <t>2108331739</t>
  </si>
  <si>
    <t>349,03+(349,03*0,3)</t>
  </si>
  <si>
    <t>1942707347</t>
  </si>
  <si>
    <t>15,14+16,20+(31,34*0,2)</t>
  </si>
  <si>
    <t>1915086034</t>
  </si>
  <si>
    <t>349,03+(349,03*0,2)</t>
  </si>
  <si>
    <t>-499648490</t>
  </si>
  <si>
    <t>(349,03+12,45+15,14+16,20)*2</t>
  </si>
  <si>
    <t>830470965</t>
  </si>
  <si>
    <t>15,14+16,20</t>
  </si>
  <si>
    <t>170367760</t>
  </si>
  <si>
    <t>12,78*1,0</t>
  </si>
  <si>
    <t>687704406</t>
  </si>
  <si>
    <t>-348921882</t>
  </si>
  <si>
    <t>15,14+16,20+349,03</t>
  </si>
  <si>
    <t>napojenie dažďovej kanalizácie DN 300</t>
  </si>
  <si>
    <t>-605860664</t>
  </si>
  <si>
    <t>877374010</t>
  </si>
  <si>
    <t>Montáž kanalizačného PP kolena DN 300</t>
  </si>
  <si>
    <t>1268629147</t>
  </si>
  <si>
    <t>Montáž tvaroviek na potrubie z kanalizačných polypropylénových rúr hladkých kolena DN 300</t>
  </si>
  <si>
    <t>286540070600</t>
  </si>
  <si>
    <t>Koleno KG 2000 PP, DN 315x45° hladké pre gravitačnú kanalizáciu, WAVIN</t>
  </si>
  <si>
    <t>1884415917</t>
  </si>
  <si>
    <t>877374034</t>
  </si>
  <si>
    <t>Montáž kanalizačnej PP odbočky DN 300</t>
  </si>
  <si>
    <t>1897332840</t>
  </si>
  <si>
    <t>Montáž tvaroviek na potrubie z kanalizačných polypropylénových rúr hladkých odbočky DN 300</t>
  </si>
  <si>
    <t>286540118900</t>
  </si>
  <si>
    <t>Odbočka 45° KG 2000 PP, DN 315/315 hladká pre gravitačnú kanalizáciu, WAVIN</t>
  </si>
  <si>
    <t>-1009931828</t>
  </si>
  <si>
    <t>-2118622543</t>
  </si>
  <si>
    <t>-113641610</t>
  </si>
  <si>
    <t>1505572587</t>
  </si>
  <si>
    <t>1137920731</t>
  </si>
  <si>
    <t>-870913949</t>
  </si>
  <si>
    <t>-199416969</t>
  </si>
  <si>
    <t>88</t>
  </si>
  <si>
    <t>2145376721</t>
  </si>
  <si>
    <t>89</t>
  </si>
  <si>
    <t>916630980</t>
  </si>
  <si>
    <t>90</t>
  </si>
  <si>
    <t>-1842891629</t>
  </si>
  <si>
    <t>91</t>
  </si>
  <si>
    <t>-759361857</t>
  </si>
  <si>
    <t>92</t>
  </si>
  <si>
    <t>1274116718</t>
  </si>
  <si>
    <t>489837182</t>
  </si>
  <si>
    <t>42,7+18+11,0+3,5+70,40</t>
  </si>
  <si>
    <t>1810958503</t>
  </si>
  <si>
    <t>-1587382179</t>
  </si>
  <si>
    <t>2018402285</t>
  </si>
  <si>
    <t>-881836044</t>
  </si>
  <si>
    <t>4,5+4,6+4,5+4,5+2,1+2,1+2,1+2,1</t>
  </si>
  <si>
    <t>-846096106</t>
  </si>
  <si>
    <t>-61014834</t>
  </si>
  <si>
    <t>70,40</t>
  </si>
  <si>
    <t>1138152940</t>
  </si>
  <si>
    <t>1465601811</t>
  </si>
  <si>
    <t>70,4*2</t>
  </si>
  <si>
    <t>1230498907</t>
  </si>
  <si>
    <t>1453141107</t>
  </si>
  <si>
    <t>-1496488907</t>
  </si>
  <si>
    <t>-721692567</t>
  </si>
  <si>
    <t>863373781</t>
  </si>
  <si>
    <t>-1643119377</t>
  </si>
  <si>
    <t>942302995</t>
  </si>
  <si>
    <t>0120214 - vetva - D</t>
  </si>
  <si>
    <t>-1824165048</t>
  </si>
  <si>
    <t>67,31+13,1+11,35+9,35+(67,31*0,2)</t>
  </si>
  <si>
    <t>1642244558</t>
  </si>
  <si>
    <t>123,65+18+30,40</t>
  </si>
  <si>
    <t>598751876</t>
  </si>
  <si>
    <t>13,1+11,35+9,35+67,31</t>
  </si>
  <si>
    <t>-588992430</t>
  </si>
  <si>
    <t>(67,31*0,3)+(17,25*0,35)+(4,715*3*0,3)+(3,4*3*0,3)+(0,62*0,3*2*3)</t>
  </si>
  <si>
    <t>518358364</t>
  </si>
  <si>
    <t>(85,16*0,6*((1,2+2,0)/2))</t>
  </si>
  <si>
    <t>-2074011204</t>
  </si>
  <si>
    <t>81,754</t>
  </si>
  <si>
    <t>-1514647031</t>
  </si>
  <si>
    <t>(85,16*((1,2+2)/2))*2</t>
  </si>
  <si>
    <t>-402192006</t>
  </si>
  <si>
    <t>-1251000260</t>
  </si>
  <si>
    <t>34,65+81,754</t>
  </si>
  <si>
    <t>2127443452</t>
  </si>
  <si>
    <t>832358405</t>
  </si>
  <si>
    <t>116,404*1,6 'Přepočítané koeficientom množstva</t>
  </si>
  <si>
    <t>1673136005</t>
  </si>
  <si>
    <t>-1943936578</t>
  </si>
  <si>
    <t>24,483*2 'Přepočítané koeficientom množstva</t>
  </si>
  <si>
    <t>-545699758</t>
  </si>
  <si>
    <t>(72,36*0,3*0,38*2)+(4,6*0,3*0,35*2*3)</t>
  </si>
  <si>
    <t>-1140960043</t>
  </si>
  <si>
    <t>19,396*1,9 'Přepočítané koeficientom množstva</t>
  </si>
  <si>
    <t>1723027369</t>
  </si>
  <si>
    <t>81,754*0,4</t>
  </si>
  <si>
    <t>779358087</t>
  </si>
  <si>
    <t>32,702*2 'Přepočítané koeficientom množstva</t>
  </si>
  <si>
    <t>-442831391</t>
  </si>
  <si>
    <t>81,754*0,6</t>
  </si>
  <si>
    <t>1061546999</t>
  </si>
  <si>
    <t>49,052*2,1 'Přepočítané koeficientom množstva</t>
  </si>
  <si>
    <t>-1232753558</t>
  </si>
  <si>
    <t>33,80+260,85+(294,65*0,3)</t>
  </si>
  <si>
    <t>136539566</t>
  </si>
  <si>
    <t>-1284105268</t>
  </si>
  <si>
    <t>(72,14*(0,7+0,7+0,4+0,4))+(10,2*(0,7*0,7*0,6*0,6))</t>
  </si>
  <si>
    <t>-193530961</t>
  </si>
  <si>
    <t>160,507*1,1 'Přepočítané koeficientom množstva</t>
  </si>
  <si>
    <t>640895541</t>
  </si>
  <si>
    <t>-1157712806</t>
  </si>
  <si>
    <t>1,5*4,85</t>
  </si>
  <si>
    <t>505657977</t>
  </si>
  <si>
    <t>33,80+(33,80*0,3)</t>
  </si>
  <si>
    <t>-32752464</t>
  </si>
  <si>
    <t>67,31+(67,31*0,3)</t>
  </si>
  <si>
    <t>476850014</t>
  </si>
  <si>
    <t>(13,1+11,35+9,35)+(33,80*0,2)</t>
  </si>
  <si>
    <t>-270273714</t>
  </si>
  <si>
    <t>67,31+(67,31*0,2)</t>
  </si>
  <si>
    <t>565993892</t>
  </si>
  <si>
    <t>(13,1+11,35+9,35+14,5)*2+260,85</t>
  </si>
  <si>
    <t>-320846298</t>
  </si>
  <si>
    <t>13,1+11,35+9,35</t>
  </si>
  <si>
    <t>1918036869</t>
  </si>
  <si>
    <t>14,5*1,0</t>
  </si>
  <si>
    <t>-1820423715</t>
  </si>
  <si>
    <t>101543690</t>
  </si>
  <si>
    <t>-1078688895</t>
  </si>
  <si>
    <t>871374030</t>
  </si>
  <si>
    <t>Montáž kanalizačného PP potrubia hladkého plnostenného SN 12 DN 300</t>
  </si>
  <si>
    <t>1893142818</t>
  </si>
  <si>
    <t>Montáž kanalizačného potrubia z polypropylénových rúr hladkých plnostenných SN 12 DN 300</t>
  </si>
  <si>
    <t>286140004000</t>
  </si>
  <si>
    <t>Rúra Acaro PP SW - s dvojhrdlovou spojkou SN 12, DN 315 dĺ. 6 m hladká pre gravitačnú kanalizáciu, WAVIN</t>
  </si>
  <si>
    <t>571325003</t>
  </si>
  <si>
    <t>-1652509432</t>
  </si>
  <si>
    <t>-1315878659</t>
  </si>
  <si>
    <t>-496300783</t>
  </si>
  <si>
    <t>588811498</t>
  </si>
  <si>
    <t>286610001000.1</t>
  </si>
  <si>
    <t>Priebežné dno DN 315, vtok/výtok DN 300 (PVC hladká rúra), pre PP revízne šachty, PIPELIFE</t>
  </si>
  <si>
    <t>-784951807</t>
  </si>
  <si>
    <t>Priebežné dno DN 315, vtok/výtok DN 200 (PVC hladká rúra), pre PP revízne šachty, PIPELIFE</t>
  </si>
  <si>
    <t>286610027100</t>
  </si>
  <si>
    <t>Predĺženie DN 300, dĺžka 2 m, hladka rúra PVC, pre PP revízne šachty, PIPELIFE</t>
  </si>
  <si>
    <t>-408512229</t>
  </si>
  <si>
    <t>Predĺženie DN 400, dĺžka 2 m, hladka rúra PVC, pre PP revízne šachty, PIPELIFE</t>
  </si>
  <si>
    <t>891375321.1</t>
  </si>
  <si>
    <t>Montáž kanalizačnejj armatúry na potrubí, spätná klapka DN 300</t>
  </si>
  <si>
    <t>286063614</t>
  </si>
  <si>
    <t>Montáž vodovodných armatúr na potrubie spätných klapiek DN 300 mm</t>
  </si>
  <si>
    <t>422820001300.1</t>
  </si>
  <si>
    <t>Klapka spätná DN 300</t>
  </si>
  <si>
    <t>-1514255171</t>
  </si>
  <si>
    <t>Klapka spätná DN 200 PN 16 na vodu, HAWLE</t>
  </si>
  <si>
    <t>894810003</t>
  </si>
  <si>
    <t>Montáž PP revíznej kanalizačnej šachty priemeru 425 do výšky šachty 2 m s roznášacím prstencom a poklopom</t>
  </si>
  <si>
    <t>-711212068</t>
  </si>
  <si>
    <t>Montáž PP revíznej kanalizačnej šachty do výšky šachty 2 m priemeru 425 s roznášacím prstencom a poklopom</t>
  </si>
  <si>
    <t>286610032500</t>
  </si>
  <si>
    <t>Šachtové dno prietočné DN 315x0°, ku kanalizačnej revíznej šachte TEGRA 425, PP, WAVIN</t>
  </si>
  <si>
    <t>168669438</t>
  </si>
  <si>
    <t>286610044600</t>
  </si>
  <si>
    <t>Vlnovcová šachtová rúra kanalizačná TEGRA 425, dĺžka 2 m, PP, WAVIN</t>
  </si>
  <si>
    <t>-602672269</t>
  </si>
  <si>
    <t>286610044900</t>
  </si>
  <si>
    <t>Teleskopická rúra s tesnením, ku kanalizačnej revíznej šachte TEGRA 425, dĺžka 375 mm, PVC-U, WAVIN</t>
  </si>
  <si>
    <t>2070775128</t>
  </si>
  <si>
    <t>286710035800</t>
  </si>
  <si>
    <t>Gumové tesnenie šachtovej rúry 425 ku kanalizačnej revíznej šachte TEGRA 425, WAVIN</t>
  </si>
  <si>
    <t>2045513138</t>
  </si>
  <si>
    <t>552410001300</t>
  </si>
  <si>
    <t>Poklop liatinový štvorcový B125 na teleskopickú rúru DN 425, WAVIN</t>
  </si>
  <si>
    <t>-892843152</t>
  </si>
  <si>
    <t>1811147288</t>
  </si>
  <si>
    <t>-2143091286</t>
  </si>
  <si>
    <t>1297976294</t>
  </si>
  <si>
    <t>-229542758</t>
  </si>
  <si>
    <t>1388148424</t>
  </si>
  <si>
    <t>-716358082</t>
  </si>
  <si>
    <t>385810279</t>
  </si>
  <si>
    <t>541018685</t>
  </si>
  <si>
    <t>-1497812006</t>
  </si>
  <si>
    <t>418667445</t>
  </si>
  <si>
    <t>899800776</t>
  </si>
  <si>
    <t>-665869495</t>
  </si>
  <si>
    <t>64,7+3,5+10,6+17,8+18,95+8,1</t>
  </si>
  <si>
    <t>1762811398</t>
  </si>
  <si>
    <t>1279481002</t>
  </si>
  <si>
    <t>7,2+10,8</t>
  </si>
  <si>
    <t>673795794</t>
  </si>
  <si>
    <t>1814407774</t>
  </si>
  <si>
    <t>3,6+3,6+2,7+2,8+1,9+2,0+(2,3*2*3)</t>
  </si>
  <si>
    <t>807165339</t>
  </si>
  <si>
    <t>963749553</t>
  </si>
  <si>
    <t>1131960996</t>
  </si>
  <si>
    <t>1458003062</t>
  </si>
  <si>
    <t>-2043380308</t>
  </si>
  <si>
    <t>-1856333611</t>
  </si>
  <si>
    <t>-638444196</t>
  </si>
  <si>
    <t>-836331009</t>
  </si>
  <si>
    <t>-822576223</t>
  </si>
  <si>
    <t>-638387096</t>
  </si>
  <si>
    <t>-251623218</t>
  </si>
  <si>
    <t>0120215 - vetva E</t>
  </si>
  <si>
    <t>1206737535</t>
  </si>
  <si>
    <t>58,57+2,37+(60,94*0,3)</t>
  </si>
  <si>
    <t>-1415738477</t>
  </si>
  <si>
    <t>18,8+18,8+3,5+1,2+1,2</t>
  </si>
  <si>
    <t>-1504278322</t>
  </si>
  <si>
    <t>58,57+2,37</t>
  </si>
  <si>
    <t>263522902</t>
  </si>
  <si>
    <t>(18,8*4,2*0,3)+(3,0*0,3*1,3)</t>
  </si>
  <si>
    <t>-1720043989</t>
  </si>
  <si>
    <t>(18,8*0,4*0,6)+(10,2*0,6*0,7)</t>
  </si>
  <si>
    <t>997343902</t>
  </si>
  <si>
    <t>24,858+8,796</t>
  </si>
  <si>
    <t>1035934382</t>
  </si>
  <si>
    <t>-1130319105</t>
  </si>
  <si>
    <t>1122698618</t>
  </si>
  <si>
    <t>1991047417</t>
  </si>
  <si>
    <t>-1089995747</t>
  </si>
  <si>
    <t>8,796*2 'Přepočítané koeficientom množstva</t>
  </si>
  <si>
    <t>-1670762286</t>
  </si>
  <si>
    <t>18,8*0,4*0,35*2+(3,5*0,3*0,35)+(1,2*0,35*0,4*2)</t>
  </si>
  <si>
    <t>-178483940</t>
  </si>
  <si>
    <t>5,968*1,9 'Přepočítané koeficientom množstva</t>
  </si>
  <si>
    <t>-204281509</t>
  </si>
  <si>
    <t>79,222</t>
  </si>
  <si>
    <t>-1748334228</t>
  </si>
  <si>
    <t>1333892503</t>
  </si>
  <si>
    <t>28,8*(0,6+0,4+0,6+0,4)</t>
  </si>
  <si>
    <t>1118839906</t>
  </si>
  <si>
    <t>57,6*1,1 'Přepočítané koeficientom množstva</t>
  </si>
  <si>
    <t>-634065080</t>
  </si>
  <si>
    <t>18,8+10,0</t>
  </si>
  <si>
    <t>-1214361690</t>
  </si>
  <si>
    <t>2,37+(2,37*0,3)</t>
  </si>
  <si>
    <t>1414945932</t>
  </si>
  <si>
    <t>58,57+(58,57*0,3)</t>
  </si>
  <si>
    <t>-958101397</t>
  </si>
  <si>
    <t>2,37+(2,37*0,2)</t>
  </si>
  <si>
    <t>193308370</t>
  </si>
  <si>
    <t>58,57+(58,57*0,2)</t>
  </si>
  <si>
    <t>381257558</t>
  </si>
  <si>
    <t>(58,57+2,37)*2</t>
  </si>
  <si>
    <t>1121376314</t>
  </si>
  <si>
    <t>475052192</t>
  </si>
  <si>
    <t>5,9*1,0</t>
  </si>
  <si>
    <t>-1595790462</t>
  </si>
  <si>
    <t>-1153247653</t>
  </si>
  <si>
    <t>996136704</t>
  </si>
  <si>
    <t>17,3+17,3+3,5-2</t>
  </si>
  <si>
    <t>620393759</t>
  </si>
  <si>
    <t>1604020975</t>
  </si>
  <si>
    <t>3,4*2</t>
  </si>
  <si>
    <t>1128353725</t>
  </si>
  <si>
    <t>-1420240208</t>
  </si>
  <si>
    <t>1,2*2</t>
  </si>
  <si>
    <t>-276227912</t>
  </si>
  <si>
    <t>55716022</t>
  </si>
  <si>
    <t>1377498913</t>
  </si>
  <si>
    <t>-1778587030</t>
  </si>
  <si>
    <t>996575746</t>
  </si>
  <si>
    <t>-2029328487</t>
  </si>
  <si>
    <t>465899179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</si>
</sst>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0" fontId="8" fillId="0" borderId="15" xfId="0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0" fontId="23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24" fillId="5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8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20" t="s">
        <v>5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40" t="s">
        <v>13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R5" s="19"/>
      <c r="BE5" s="222" t="s">
        <v>14</v>
      </c>
      <c r="BS5" s="16" t="s">
        <v>6</v>
      </c>
    </row>
    <row r="6" spans="1:74" s="1" customFormat="1" ht="36.950000000000003" customHeight="1">
      <c r="B6" s="19"/>
      <c r="D6" s="25" t="s">
        <v>15</v>
      </c>
      <c r="K6" s="241" t="s">
        <v>16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R6" s="19"/>
      <c r="BE6" s="223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23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23"/>
      <c r="BS8" s="16" t="s">
        <v>6</v>
      </c>
    </row>
    <row r="9" spans="1:74" s="1" customFormat="1" ht="14.45" customHeight="1">
      <c r="B9" s="19"/>
      <c r="AR9" s="19"/>
      <c r="BE9" s="223"/>
      <c r="BS9" s="16" t="s">
        <v>6</v>
      </c>
    </row>
    <row r="10" spans="1:74" s="1" customFormat="1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23"/>
      <c r="BS10" s="16" t="s">
        <v>6</v>
      </c>
    </row>
    <row r="11" spans="1:74" s="1" customFormat="1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223"/>
      <c r="BS11" s="16" t="s">
        <v>6</v>
      </c>
    </row>
    <row r="12" spans="1:74" s="1" customFormat="1" ht="6.95" customHeight="1">
      <c r="B12" s="19"/>
      <c r="AR12" s="19"/>
      <c r="BE12" s="223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23"/>
      <c r="BS13" s="16" t="s">
        <v>6</v>
      </c>
    </row>
    <row r="14" spans="1:74" ht="12.75">
      <c r="B14" s="19"/>
      <c r="E14" s="242" t="s">
        <v>28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6" t="s">
        <v>26</v>
      </c>
      <c r="AN14" s="28" t="s">
        <v>28</v>
      </c>
      <c r="AR14" s="19"/>
      <c r="BE14" s="223"/>
      <c r="BS14" s="16" t="s">
        <v>6</v>
      </c>
    </row>
    <row r="15" spans="1:74" s="1" customFormat="1" ht="6.95" customHeight="1">
      <c r="B15" s="19"/>
      <c r="AR15" s="19"/>
      <c r="BE15" s="223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23"/>
      <c r="BS16" s="16" t="s">
        <v>3</v>
      </c>
    </row>
    <row r="17" spans="1:71" s="1" customFormat="1" ht="18.399999999999999" customHeight="1">
      <c r="B17" s="19"/>
      <c r="E17" s="24" t="s">
        <v>30</v>
      </c>
      <c r="AK17" s="26" t="s">
        <v>26</v>
      </c>
      <c r="AN17" s="24" t="s">
        <v>1</v>
      </c>
      <c r="AR17" s="19"/>
      <c r="BE17" s="223"/>
      <c r="BS17" s="16" t="s">
        <v>31</v>
      </c>
    </row>
    <row r="18" spans="1:71" s="1" customFormat="1" ht="6.95" customHeight="1">
      <c r="B18" s="19"/>
      <c r="AR18" s="19"/>
      <c r="BE18" s="223"/>
      <c r="BS18" s="16" t="s">
        <v>6</v>
      </c>
    </row>
    <row r="19" spans="1:71" s="1" customFormat="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23"/>
      <c r="BS19" s="16" t="s">
        <v>6</v>
      </c>
    </row>
    <row r="20" spans="1:71" s="1" customFormat="1" ht="18.399999999999999" customHeight="1">
      <c r="B20" s="19"/>
      <c r="E20" s="24" t="s">
        <v>33</v>
      </c>
      <c r="AK20" s="26" t="s">
        <v>26</v>
      </c>
      <c r="AN20" s="24" t="s">
        <v>1</v>
      </c>
      <c r="AR20" s="19"/>
      <c r="BE20" s="223"/>
      <c r="BS20" s="16" t="s">
        <v>31</v>
      </c>
    </row>
    <row r="21" spans="1:71" s="1" customFormat="1" ht="6.95" customHeight="1">
      <c r="B21" s="19"/>
      <c r="AR21" s="19"/>
      <c r="BE21" s="223"/>
    </row>
    <row r="22" spans="1:71" s="1" customFormat="1" ht="12" customHeight="1">
      <c r="B22" s="19"/>
      <c r="D22" s="26" t="s">
        <v>34</v>
      </c>
      <c r="AR22" s="19"/>
      <c r="BE22" s="223"/>
    </row>
    <row r="23" spans="1:71" s="1" customFormat="1" ht="16.5" customHeight="1">
      <c r="B23" s="19"/>
      <c r="E23" s="244" t="s">
        <v>1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R23" s="19"/>
      <c r="BE23" s="223"/>
    </row>
    <row r="24" spans="1:71" s="1" customFormat="1" ht="6.95" customHeight="1">
      <c r="B24" s="19"/>
      <c r="AR24" s="19"/>
      <c r="BE24" s="223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3"/>
    </row>
    <row r="26" spans="1:71" s="1" customFormat="1" ht="14.45" customHeight="1">
      <c r="B26" s="19"/>
      <c r="D26" s="31" t="s">
        <v>35</v>
      </c>
      <c r="AK26" s="258">
        <f>ROUND(AG94,2)</f>
        <v>0</v>
      </c>
      <c r="AL26" s="221"/>
      <c r="AM26" s="221"/>
      <c r="AN26" s="221"/>
      <c r="AO26" s="221"/>
      <c r="AR26" s="19"/>
      <c r="BE26" s="223"/>
    </row>
    <row r="27" spans="1:71" s="1" customFormat="1" ht="14.45" customHeight="1">
      <c r="B27" s="19"/>
      <c r="D27" s="31" t="s">
        <v>36</v>
      </c>
      <c r="AK27" s="258">
        <f>ROUND(AG101, 2)</f>
        <v>0</v>
      </c>
      <c r="AL27" s="258"/>
      <c r="AM27" s="258"/>
      <c r="AN27" s="258"/>
      <c r="AO27" s="258"/>
      <c r="AR27" s="19"/>
      <c r="BE27" s="223"/>
    </row>
    <row r="28" spans="1:7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3"/>
      <c r="BE28" s="223"/>
    </row>
    <row r="29" spans="1:71" s="2" customFormat="1" ht="25.9" customHeight="1">
      <c r="A29" s="32"/>
      <c r="B29" s="33"/>
      <c r="C29" s="32"/>
      <c r="D29" s="34" t="s">
        <v>37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259">
        <f>ROUND(AK26 + AK27, 2)</f>
        <v>0</v>
      </c>
      <c r="AL29" s="260"/>
      <c r="AM29" s="260"/>
      <c r="AN29" s="260"/>
      <c r="AO29" s="260"/>
      <c r="AP29" s="32"/>
      <c r="AQ29" s="32"/>
      <c r="AR29" s="33"/>
      <c r="BE29" s="223"/>
    </row>
    <row r="30" spans="1:7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3"/>
      <c r="BE30" s="223"/>
    </row>
    <row r="31" spans="1:71" s="2" customFormat="1" ht="12.75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245" t="s">
        <v>38</v>
      </c>
      <c r="M31" s="245"/>
      <c r="N31" s="245"/>
      <c r="O31" s="245"/>
      <c r="P31" s="245"/>
      <c r="Q31" s="32"/>
      <c r="R31" s="32"/>
      <c r="S31" s="32"/>
      <c r="T31" s="32"/>
      <c r="U31" s="32"/>
      <c r="V31" s="32"/>
      <c r="W31" s="245" t="s">
        <v>39</v>
      </c>
      <c r="X31" s="245"/>
      <c r="Y31" s="245"/>
      <c r="Z31" s="245"/>
      <c r="AA31" s="245"/>
      <c r="AB31" s="245"/>
      <c r="AC31" s="245"/>
      <c r="AD31" s="245"/>
      <c r="AE31" s="245"/>
      <c r="AF31" s="32"/>
      <c r="AG31" s="32"/>
      <c r="AH31" s="32"/>
      <c r="AI31" s="32"/>
      <c r="AJ31" s="32"/>
      <c r="AK31" s="245" t="s">
        <v>40</v>
      </c>
      <c r="AL31" s="245"/>
      <c r="AM31" s="245"/>
      <c r="AN31" s="245"/>
      <c r="AO31" s="245"/>
      <c r="AP31" s="32"/>
      <c r="AQ31" s="32"/>
      <c r="AR31" s="33"/>
      <c r="BE31" s="223"/>
    </row>
    <row r="32" spans="1:71" s="3" customFormat="1" ht="14.45" customHeight="1">
      <c r="B32" s="37"/>
      <c r="D32" s="26" t="s">
        <v>41</v>
      </c>
      <c r="F32" s="26" t="s">
        <v>42</v>
      </c>
      <c r="L32" s="238">
        <v>0.2</v>
      </c>
      <c r="M32" s="239"/>
      <c r="N32" s="239"/>
      <c r="O32" s="239"/>
      <c r="P32" s="239"/>
      <c r="W32" s="257">
        <f>ROUND(AZ94 + SUM(CD101:CD105), 2)</f>
        <v>0</v>
      </c>
      <c r="X32" s="239"/>
      <c r="Y32" s="239"/>
      <c r="Z32" s="239"/>
      <c r="AA32" s="239"/>
      <c r="AB32" s="239"/>
      <c r="AC32" s="239"/>
      <c r="AD32" s="239"/>
      <c r="AE32" s="239"/>
      <c r="AK32" s="257">
        <f>ROUND(AV94 + SUM(BY101:BY105), 2)</f>
        <v>0</v>
      </c>
      <c r="AL32" s="239"/>
      <c r="AM32" s="239"/>
      <c r="AN32" s="239"/>
      <c r="AO32" s="239"/>
      <c r="AR32" s="37"/>
      <c r="BE32" s="224"/>
    </row>
    <row r="33" spans="1:57" s="3" customFormat="1" ht="14.45" customHeight="1">
      <c r="B33" s="37"/>
      <c r="F33" s="26" t="s">
        <v>43</v>
      </c>
      <c r="L33" s="238">
        <v>0.2</v>
      </c>
      <c r="M33" s="239"/>
      <c r="N33" s="239"/>
      <c r="O33" s="239"/>
      <c r="P33" s="239"/>
      <c r="W33" s="257">
        <f>ROUND(BA94 + SUM(CE101:CE105), 2)</f>
        <v>0</v>
      </c>
      <c r="X33" s="239"/>
      <c r="Y33" s="239"/>
      <c r="Z33" s="239"/>
      <c r="AA33" s="239"/>
      <c r="AB33" s="239"/>
      <c r="AC33" s="239"/>
      <c r="AD33" s="239"/>
      <c r="AE33" s="239"/>
      <c r="AK33" s="257">
        <f>ROUND(AW94 + SUM(BZ101:BZ105), 2)</f>
        <v>0</v>
      </c>
      <c r="AL33" s="239"/>
      <c r="AM33" s="239"/>
      <c r="AN33" s="239"/>
      <c r="AO33" s="239"/>
      <c r="AR33" s="37"/>
      <c r="BE33" s="224"/>
    </row>
    <row r="34" spans="1:57" s="3" customFormat="1" ht="14.45" hidden="1" customHeight="1">
      <c r="B34" s="37"/>
      <c r="F34" s="26" t="s">
        <v>44</v>
      </c>
      <c r="L34" s="238">
        <v>0.2</v>
      </c>
      <c r="M34" s="239"/>
      <c r="N34" s="239"/>
      <c r="O34" s="239"/>
      <c r="P34" s="239"/>
      <c r="W34" s="257">
        <f>ROUND(BB94 + SUM(CF101:CF105), 2)</f>
        <v>0</v>
      </c>
      <c r="X34" s="239"/>
      <c r="Y34" s="239"/>
      <c r="Z34" s="239"/>
      <c r="AA34" s="239"/>
      <c r="AB34" s="239"/>
      <c r="AC34" s="239"/>
      <c r="AD34" s="239"/>
      <c r="AE34" s="239"/>
      <c r="AK34" s="257">
        <v>0</v>
      </c>
      <c r="AL34" s="239"/>
      <c r="AM34" s="239"/>
      <c r="AN34" s="239"/>
      <c r="AO34" s="239"/>
      <c r="AR34" s="37"/>
      <c r="BE34" s="224"/>
    </row>
    <row r="35" spans="1:57" s="3" customFormat="1" ht="14.45" hidden="1" customHeight="1">
      <c r="B35" s="37"/>
      <c r="F35" s="26" t="s">
        <v>45</v>
      </c>
      <c r="L35" s="238">
        <v>0.2</v>
      </c>
      <c r="M35" s="239"/>
      <c r="N35" s="239"/>
      <c r="O35" s="239"/>
      <c r="P35" s="239"/>
      <c r="W35" s="257">
        <f>ROUND(BC94 + SUM(CG101:CG105), 2)</f>
        <v>0</v>
      </c>
      <c r="X35" s="239"/>
      <c r="Y35" s="239"/>
      <c r="Z35" s="239"/>
      <c r="AA35" s="239"/>
      <c r="AB35" s="239"/>
      <c r="AC35" s="239"/>
      <c r="AD35" s="239"/>
      <c r="AE35" s="239"/>
      <c r="AK35" s="257">
        <v>0</v>
      </c>
      <c r="AL35" s="239"/>
      <c r="AM35" s="239"/>
      <c r="AN35" s="239"/>
      <c r="AO35" s="239"/>
      <c r="AR35" s="37"/>
    </row>
    <row r="36" spans="1:57" s="3" customFormat="1" ht="14.45" hidden="1" customHeight="1">
      <c r="B36" s="37"/>
      <c r="F36" s="26" t="s">
        <v>46</v>
      </c>
      <c r="L36" s="238">
        <v>0</v>
      </c>
      <c r="M36" s="239"/>
      <c r="N36" s="239"/>
      <c r="O36" s="239"/>
      <c r="P36" s="239"/>
      <c r="W36" s="257">
        <f>ROUND(BD94 + SUM(CH101:CH105), 2)</f>
        <v>0</v>
      </c>
      <c r="X36" s="239"/>
      <c r="Y36" s="239"/>
      <c r="Z36" s="239"/>
      <c r="AA36" s="239"/>
      <c r="AB36" s="239"/>
      <c r="AC36" s="239"/>
      <c r="AD36" s="239"/>
      <c r="AE36" s="239"/>
      <c r="AK36" s="257">
        <v>0</v>
      </c>
      <c r="AL36" s="239"/>
      <c r="AM36" s="239"/>
      <c r="AN36" s="239"/>
      <c r="AO36" s="239"/>
      <c r="AR36" s="37"/>
    </row>
    <row r="37" spans="1:57" s="2" customFormat="1" ht="6.9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2" customFormat="1" ht="25.9" customHeight="1">
      <c r="A38" s="32"/>
      <c r="B38" s="33"/>
      <c r="C38" s="38"/>
      <c r="D38" s="39" t="s">
        <v>47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48</v>
      </c>
      <c r="U38" s="40"/>
      <c r="V38" s="40"/>
      <c r="W38" s="40"/>
      <c r="X38" s="255" t="s">
        <v>49</v>
      </c>
      <c r="Y38" s="256"/>
      <c r="Z38" s="256"/>
      <c r="AA38" s="256"/>
      <c r="AB38" s="256"/>
      <c r="AC38" s="40"/>
      <c r="AD38" s="40"/>
      <c r="AE38" s="40"/>
      <c r="AF38" s="40"/>
      <c r="AG38" s="40"/>
      <c r="AH38" s="40"/>
      <c r="AI38" s="40"/>
      <c r="AJ38" s="40"/>
      <c r="AK38" s="261">
        <f>SUM(AK29:AK36)</f>
        <v>0</v>
      </c>
      <c r="AL38" s="256"/>
      <c r="AM38" s="256"/>
      <c r="AN38" s="256"/>
      <c r="AO38" s="262"/>
      <c r="AP38" s="38"/>
      <c r="AQ38" s="38"/>
      <c r="AR38" s="33"/>
      <c r="BE38" s="32"/>
    </row>
    <row r="39" spans="1:57" s="2" customFormat="1" ht="6.95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3"/>
      <c r="BE39" s="32"/>
    </row>
    <row r="40" spans="1:57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3"/>
      <c r="BE40" s="32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2"/>
      <c r="D49" s="43" t="s">
        <v>50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51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2"/>
      <c r="B60" s="33"/>
      <c r="C60" s="32"/>
      <c r="D60" s="45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52</v>
      </c>
      <c r="AI60" s="35"/>
      <c r="AJ60" s="35"/>
      <c r="AK60" s="35"/>
      <c r="AL60" s="35"/>
      <c r="AM60" s="45" t="s">
        <v>53</v>
      </c>
      <c r="AN60" s="35"/>
      <c r="AO60" s="35"/>
      <c r="AP60" s="32"/>
      <c r="AQ60" s="32"/>
      <c r="AR60" s="33"/>
      <c r="BE60" s="32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2"/>
      <c r="B64" s="33"/>
      <c r="C64" s="32"/>
      <c r="D64" s="43" t="s">
        <v>54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55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2"/>
      <c r="B75" s="33"/>
      <c r="C75" s="32"/>
      <c r="D75" s="45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52</v>
      </c>
      <c r="AI75" s="35"/>
      <c r="AJ75" s="35"/>
      <c r="AK75" s="35"/>
      <c r="AL75" s="35"/>
      <c r="AM75" s="45" t="s">
        <v>53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0" t="s">
        <v>56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6" t="s">
        <v>12</v>
      </c>
      <c r="L84" s="4" t="str">
        <f>K5</f>
        <v>012021</v>
      </c>
      <c r="AR84" s="51"/>
    </row>
    <row r="85" spans="1:91" s="5" customFormat="1" ht="36.950000000000003" customHeight="1">
      <c r="B85" s="52"/>
      <c r="C85" s="53" t="s">
        <v>15</v>
      </c>
      <c r="L85" s="252" t="str">
        <f>K6</f>
        <v>Rekonštrukcia spevnených plôch - chodníkov</v>
      </c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6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 xml:space="preserve">žehra 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6" t="s">
        <v>21</v>
      </c>
      <c r="AJ87" s="32"/>
      <c r="AK87" s="32"/>
      <c r="AL87" s="32"/>
      <c r="AM87" s="254" t="str">
        <f>IF(AN8= "","",AN8)</f>
        <v>7. 6. 2021</v>
      </c>
      <c r="AN87" s="254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6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 xml:space="preserve">Obec žehra 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6" t="s">
        <v>29</v>
      </c>
      <c r="AJ89" s="32"/>
      <c r="AK89" s="32"/>
      <c r="AL89" s="32"/>
      <c r="AM89" s="250" t="str">
        <f>IF(E17="","",E17)</f>
        <v>Ing. Marek Feling</v>
      </c>
      <c r="AN89" s="251"/>
      <c r="AO89" s="251"/>
      <c r="AP89" s="251"/>
      <c r="AQ89" s="32"/>
      <c r="AR89" s="33"/>
      <c r="AS89" s="246" t="s">
        <v>57</v>
      </c>
      <c r="AT89" s="24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6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6" t="s">
        <v>32</v>
      </c>
      <c r="AJ90" s="32"/>
      <c r="AK90" s="32"/>
      <c r="AL90" s="32"/>
      <c r="AM90" s="250" t="str">
        <f>IF(E20="","",E20)</f>
        <v>Pro- Ateliers s.r.o</v>
      </c>
      <c r="AN90" s="251"/>
      <c r="AO90" s="251"/>
      <c r="AP90" s="251"/>
      <c r="AQ90" s="32"/>
      <c r="AR90" s="33"/>
      <c r="AS90" s="248"/>
      <c r="AT90" s="24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48"/>
      <c r="AT91" s="24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34" t="s">
        <v>58</v>
      </c>
      <c r="D92" s="228"/>
      <c r="E92" s="228"/>
      <c r="F92" s="228"/>
      <c r="G92" s="228"/>
      <c r="H92" s="60"/>
      <c r="I92" s="227" t="s">
        <v>59</v>
      </c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30" t="s">
        <v>60</v>
      </c>
      <c r="AH92" s="228"/>
      <c r="AI92" s="228"/>
      <c r="AJ92" s="228"/>
      <c r="AK92" s="228"/>
      <c r="AL92" s="228"/>
      <c r="AM92" s="228"/>
      <c r="AN92" s="227" t="s">
        <v>61</v>
      </c>
      <c r="AO92" s="228"/>
      <c r="AP92" s="229"/>
      <c r="AQ92" s="61" t="s">
        <v>62</v>
      </c>
      <c r="AR92" s="33"/>
      <c r="AS92" s="62" t="s">
        <v>63</v>
      </c>
      <c r="AT92" s="63" t="s">
        <v>64</v>
      </c>
      <c r="AU92" s="63" t="s">
        <v>65</v>
      </c>
      <c r="AV92" s="63" t="s">
        <v>66</v>
      </c>
      <c r="AW92" s="63" t="s">
        <v>67</v>
      </c>
      <c r="AX92" s="63" t="s">
        <v>68</v>
      </c>
      <c r="AY92" s="63" t="s">
        <v>69</v>
      </c>
      <c r="AZ92" s="63" t="s">
        <v>70</v>
      </c>
      <c r="BA92" s="63" t="s">
        <v>71</v>
      </c>
      <c r="BB92" s="63" t="s">
        <v>72</v>
      </c>
      <c r="BC92" s="63" t="s">
        <v>73</v>
      </c>
      <c r="BD92" s="64" t="s">
        <v>74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75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18">
        <f>ROUND(SUM(AG95:AG99),2)</f>
        <v>0</v>
      </c>
      <c r="AH94" s="218"/>
      <c r="AI94" s="218"/>
      <c r="AJ94" s="218"/>
      <c r="AK94" s="218"/>
      <c r="AL94" s="218"/>
      <c r="AM94" s="218"/>
      <c r="AN94" s="219">
        <f t="shared" ref="AN94:AN99" si="0">SUM(AG94,AT94)</f>
        <v>0</v>
      </c>
      <c r="AO94" s="219"/>
      <c r="AP94" s="219"/>
      <c r="AQ94" s="72" t="s">
        <v>1</v>
      </c>
      <c r="AR94" s="68"/>
      <c r="AS94" s="73">
        <f>ROUND(SUM(AS95:AS99),2)</f>
        <v>0</v>
      </c>
      <c r="AT94" s="74">
        <f t="shared" ref="AT94:AT99" si="1">ROUND(SUM(AV94:AW94),2)</f>
        <v>0</v>
      </c>
      <c r="AU94" s="75">
        <f>ROUND(SUM(AU95:AU99),5)</f>
        <v>0</v>
      </c>
      <c r="AV94" s="74">
        <f>ROUND(AZ94*L32,2)</f>
        <v>0</v>
      </c>
      <c r="AW94" s="74">
        <f>ROUND(BA94*L33,2)</f>
        <v>0</v>
      </c>
      <c r="AX94" s="74">
        <f>ROUND(BB94*L32,2)</f>
        <v>0</v>
      </c>
      <c r="AY94" s="74">
        <f>ROUND(BC94*L33,2)</f>
        <v>0</v>
      </c>
      <c r="AZ94" s="74">
        <f>ROUND(SUM(AZ95:AZ99),2)</f>
        <v>0</v>
      </c>
      <c r="BA94" s="74">
        <f>ROUND(SUM(BA95:BA99),2)</f>
        <v>0</v>
      </c>
      <c r="BB94" s="74">
        <f>ROUND(SUM(BB95:BB99),2)</f>
        <v>0</v>
      </c>
      <c r="BC94" s="74">
        <f>ROUND(SUM(BC95:BC99),2)</f>
        <v>0</v>
      </c>
      <c r="BD94" s="76">
        <f>ROUND(SUM(BD95:BD99),2)</f>
        <v>0</v>
      </c>
      <c r="BS94" s="77" t="s">
        <v>76</v>
      </c>
      <c r="BT94" s="77" t="s">
        <v>77</v>
      </c>
      <c r="BU94" s="78" t="s">
        <v>78</v>
      </c>
      <c r="BV94" s="77" t="s">
        <v>79</v>
      </c>
      <c r="BW94" s="77" t="s">
        <v>4</v>
      </c>
      <c r="BX94" s="77" t="s">
        <v>80</v>
      </c>
      <c r="CL94" s="77" t="s">
        <v>1</v>
      </c>
    </row>
    <row r="95" spans="1:91" s="7" customFormat="1" ht="16.5" customHeight="1">
      <c r="A95" s="79" t="s">
        <v>81</v>
      </c>
      <c r="B95" s="80"/>
      <c r="C95" s="81"/>
      <c r="D95" s="233" t="s">
        <v>82</v>
      </c>
      <c r="E95" s="233"/>
      <c r="F95" s="233"/>
      <c r="G95" s="233"/>
      <c r="H95" s="233"/>
      <c r="I95" s="82"/>
      <c r="J95" s="233" t="s">
        <v>83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1">
        <f>'0120211 - vetva A'!J30</f>
        <v>0</v>
      </c>
      <c r="AH95" s="232"/>
      <c r="AI95" s="232"/>
      <c r="AJ95" s="232"/>
      <c r="AK95" s="232"/>
      <c r="AL95" s="232"/>
      <c r="AM95" s="232"/>
      <c r="AN95" s="231">
        <f t="shared" si="0"/>
        <v>0</v>
      </c>
      <c r="AO95" s="232"/>
      <c r="AP95" s="232"/>
      <c r="AQ95" s="83" t="s">
        <v>84</v>
      </c>
      <c r="AR95" s="80"/>
      <c r="AS95" s="84">
        <v>0</v>
      </c>
      <c r="AT95" s="85">
        <f t="shared" si="1"/>
        <v>0</v>
      </c>
      <c r="AU95" s="86">
        <f>'0120211 - vetva A'!P123</f>
        <v>0</v>
      </c>
      <c r="AV95" s="85">
        <f>'0120211 - vetva A'!J33</f>
        <v>0</v>
      </c>
      <c r="AW95" s="85">
        <f>'0120211 - vetva A'!J34</f>
        <v>0</v>
      </c>
      <c r="AX95" s="85">
        <f>'0120211 - vetva A'!J35</f>
        <v>0</v>
      </c>
      <c r="AY95" s="85">
        <f>'0120211 - vetva A'!J36</f>
        <v>0</v>
      </c>
      <c r="AZ95" s="85">
        <f>'0120211 - vetva A'!F33</f>
        <v>0</v>
      </c>
      <c r="BA95" s="85">
        <f>'0120211 - vetva A'!F34</f>
        <v>0</v>
      </c>
      <c r="BB95" s="85">
        <f>'0120211 - vetva A'!F35</f>
        <v>0</v>
      </c>
      <c r="BC95" s="85">
        <f>'0120211 - vetva A'!F36</f>
        <v>0</v>
      </c>
      <c r="BD95" s="87">
        <f>'0120211 - vetva A'!F37</f>
        <v>0</v>
      </c>
      <c r="BT95" s="88" t="s">
        <v>85</v>
      </c>
      <c r="BV95" s="88" t="s">
        <v>79</v>
      </c>
      <c r="BW95" s="88" t="s">
        <v>86</v>
      </c>
      <c r="BX95" s="88" t="s">
        <v>4</v>
      </c>
      <c r="CL95" s="88" t="s">
        <v>1</v>
      </c>
      <c r="CM95" s="88" t="s">
        <v>77</v>
      </c>
    </row>
    <row r="96" spans="1:91" s="7" customFormat="1" ht="16.5" customHeight="1">
      <c r="A96" s="79" t="s">
        <v>81</v>
      </c>
      <c r="B96" s="80"/>
      <c r="C96" s="81"/>
      <c r="D96" s="233" t="s">
        <v>87</v>
      </c>
      <c r="E96" s="233"/>
      <c r="F96" s="233"/>
      <c r="G96" s="233"/>
      <c r="H96" s="233"/>
      <c r="I96" s="82"/>
      <c r="J96" s="233" t="s">
        <v>88</v>
      </c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1">
        <f>'0120212 - vetva B'!J30</f>
        <v>0</v>
      </c>
      <c r="AH96" s="232"/>
      <c r="AI96" s="232"/>
      <c r="AJ96" s="232"/>
      <c r="AK96" s="232"/>
      <c r="AL96" s="232"/>
      <c r="AM96" s="232"/>
      <c r="AN96" s="231">
        <f t="shared" si="0"/>
        <v>0</v>
      </c>
      <c r="AO96" s="232"/>
      <c r="AP96" s="232"/>
      <c r="AQ96" s="83" t="s">
        <v>84</v>
      </c>
      <c r="AR96" s="80"/>
      <c r="AS96" s="84">
        <v>0</v>
      </c>
      <c r="AT96" s="85">
        <f t="shared" si="1"/>
        <v>0</v>
      </c>
      <c r="AU96" s="86">
        <f>'0120212 - vetva B'!P123</f>
        <v>0</v>
      </c>
      <c r="AV96" s="85">
        <f>'0120212 - vetva B'!J33</f>
        <v>0</v>
      </c>
      <c r="AW96" s="85">
        <f>'0120212 - vetva B'!J34</f>
        <v>0</v>
      </c>
      <c r="AX96" s="85">
        <f>'0120212 - vetva B'!J35</f>
        <v>0</v>
      </c>
      <c r="AY96" s="85">
        <f>'0120212 - vetva B'!J36</f>
        <v>0</v>
      </c>
      <c r="AZ96" s="85">
        <f>'0120212 - vetva B'!F33</f>
        <v>0</v>
      </c>
      <c r="BA96" s="85">
        <f>'0120212 - vetva B'!F34</f>
        <v>0</v>
      </c>
      <c r="BB96" s="85">
        <f>'0120212 - vetva B'!F35</f>
        <v>0</v>
      </c>
      <c r="BC96" s="85">
        <f>'0120212 - vetva B'!F36</f>
        <v>0</v>
      </c>
      <c r="BD96" s="87">
        <f>'0120212 - vetva B'!F37</f>
        <v>0</v>
      </c>
      <c r="BT96" s="88" t="s">
        <v>85</v>
      </c>
      <c r="BV96" s="88" t="s">
        <v>79</v>
      </c>
      <c r="BW96" s="88" t="s">
        <v>89</v>
      </c>
      <c r="BX96" s="88" t="s">
        <v>4</v>
      </c>
      <c r="CL96" s="88" t="s">
        <v>1</v>
      </c>
      <c r="CM96" s="88" t="s">
        <v>77</v>
      </c>
    </row>
    <row r="97" spans="1:91" s="7" customFormat="1" ht="16.5" customHeight="1">
      <c r="A97" s="79" t="s">
        <v>81</v>
      </c>
      <c r="B97" s="80"/>
      <c r="C97" s="81"/>
      <c r="D97" s="233" t="s">
        <v>90</v>
      </c>
      <c r="E97" s="233"/>
      <c r="F97" s="233"/>
      <c r="G97" s="233"/>
      <c r="H97" s="233"/>
      <c r="I97" s="82"/>
      <c r="J97" s="233" t="s">
        <v>91</v>
      </c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1">
        <f>'0120213 - vetva C'!J30</f>
        <v>0</v>
      </c>
      <c r="AH97" s="232"/>
      <c r="AI97" s="232"/>
      <c r="AJ97" s="232"/>
      <c r="AK97" s="232"/>
      <c r="AL97" s="232"/>
      <c r="AM97" s="232"/>
      <c r="AN97" s="231">
        <f t="shared" si="0"/>
        <v>0</v>
      </c>
      <c r="AO97" s="232"/>
      <c r="AP97" s="232"/>
      <c r="AQ97" s="83" t="s">
        <v>84</v>
      </c>
      <c r="AR97" s="80"/>
      <c r="AS97" s="84">
        <v>0</v>
      </c>
      <c r="AT97" s="85">
        <f t="shared" si="1"/>
        <v>0</v>
      </c>
      <c r="AU97" s="86">
        <f>'0120213 - vetva C'!P124</f>
        <v>0</v>
      </c>
      <c r="AV97" s="85">
        <f>'0120213 - vetva C'!J33</f>
        <v>0</v>
      </c>
      <c r="AW97" s="85">
        <f>'0120213 - vetva C'!J34</f>
        <v>0</v>
      </c>
      <c r="AX97" s="85">
        <f>'0120213 - vetva C'!J35</f>
        <v>0</v>
      </c>
      <c r="AY97" s="85">
        <f>'0120213 - vetva C'!J36</f>
        <v>0</v>
      </c>
      <c r="AZ97" s="85">
        <f>'0120213 - vetva C'!F33</f>
        <v>0</v>
      </c>
      <c r="BA97" s="85">
        <f>'0120213 - vetva C'!F34</f>
        <v>0</v>
      </c>
      <c r="BB97" s="85">
        <f>'0120213 - vetva C'!F35</f>
        <v>0</v>
      </c>
      <c r="BC97" s="85">
        <f>'0120213 - vetva C'!F36</f>
        <v>0</v>
      </c>
      <c r="BD97" s="87">
        <f>'0120213 - vetva C'!F37</f>
        <v>0</v>
      </c>
      <c r="BT97" s="88" t="s">
        <v>85</v>
      </c>
      <c r="BV97" s="88" t="s">
        <v>79</v>
      </c>
      <c r="BW97" s="88" t="s">
        <v>92</v>
      </c>
      <c r="BX97" s="88" t="s">
        <v>4</v>
      </c>
      <c r="CL97" s="88" t="s">
        <v>1</v>
      </c>
      <c r="CM97" s="88" t="s">
        <v>77</v>
      </c>
    </row>
    <row r="98" spans="1:91" s="7" customFormat="1" ht="16.5" customHeight="1">
      <c r="A98" s="79" t="s">
        <v>81</v>
      </c>
      <c r="B98" s="80"/>
      <c r="C98" s="81"/>
      <c r="D98" s="233" t="s">
        <v>93</v>
      </c>
      <c r="E98" s="233"/>
      <c r="F98" s="233"/>
      <c r="G98" s="233"/>
      <c r="H98" s="233"/>
      <c r="I98" s="82"/>
      <c r="J98" s="233" t="s">
        <v>94</v>
      </c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1">
        <f>'0120214 - vetva - D'!J30</f>
        <v>0</v>
      </c>
      <c r="AH98" s="232"/>
      <c r="AI98" s="232"/>
      <c r="AJ98" s="232"/>
      <c r="AK98" s="232"/>
      <c r="AL98" s="232"/>
      <c r="AM98" s="232"/>
      <c r="AN98" s="231">
        <f t="shared" si="0"/>
        <v>0</v>
      </c>
      <c r="AO98" s="232"/>
      <c r="AP98" s="232"/>
      <c r="AQ98" s="83" t="s">
        <v>84</v>
      </c>
      <c r="AR98" s="80"/>
      <c r="AS98" s="84">
        <v>0</v>
      </c>
      <c r="AT98" s="85">
        <f t="shared" si="1"/>
        <v>0</v>
      </c>
      <c r="AU98" s="86">
        <f>'0120214 - vetva - D'!P124</f>
        <v>0</v>
      </c>
      <c r="AV98" s="85">
        <f>'0120214 - vetva - D'!J33</f>
        <v>0</v>
      </c>
      <c r="AW98" s="85">
        <f>'0120214 - vetva - D'!J34</f>
        <v>0</v>
      </c>
      <c r="AX98" s="85">
        <f>'0120214 - vetva - D'!J35</f>
        <v>0</v>
      </c>
      <c r="AY98" s="85">
        <f>'0120214 - vetva - D'!J36</f>
        <v>0</v>
      </c>
      <c r="AZ98" s="85">
        <f>'0120214 - vetva - D'!F33</f>
        <v>0</v>
      </c>
      <c r="BA98" s="85">
        <f>'0120214 - vetva - D'!F34</f>
        <v>0</v>
      </c>
      <c r="BB98" s="85">
        <f>'0120214 - vetva - D'!F35</f>
        <v>0</v>
      </c>
      <c r="BC98" s="85">
        <f>'0120214 - vetva - D'!F36</f>
        <v>0</v>
      </c>
      <c r="BD98" s="87">
        <f>'0120214 - vetva - D'!F37</f>
        <v>0</v>
      </c>
      <c r="BT98" s="88" t="s">
        <v>85</v>
      </c>
      <c r="BV98" s="88" t="s">
        <v>79</v>
      </c>
      <c r="BW98" s="88" t="s">
        <v>95</v>
      </c>
      <c r="BX98" s="88" t="s">
        <v>4</v>
      </c>
      <c r="CL98" s="88" t="s">
        <v>1</v>
      </c>
      <c r="CM98" s="88" t="s">
        <v>77</v>
      </c>
    </row>
    <row r="99" spans="1:91" s="7" customFormat="1" ht="16.5" customHeight="1">
      <c r="A99" s="79" t="s">
        <v>81</v>
      </c>
      <c r="B99" s="80"/>
      <c r="C99" s="81"/>
      <c r="D99" s="233" t="s">
        <v>96</v>
      </c>
      <c r="E99" s="233"/>
      <c r="F99" s="233"/>
      <c r="G99" s="233"/>
      <c r="H99" s="233"/>
      <c r="I99" s="82"/>
      <c r="J99" s="233" t="s">
        <v>97</v>
      </c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1">
        <f>'0120215 - vetva E'!J30</f>
        <v>0</v>
      </c>
      <c r="AH99" s="232"/>
      <c r="AI99" s="232"/>
      <c r="AJ99" s="232"/>
      <c r="AK99" s="232"/>
      <c r="AL99" s="232"/>
      <c r="AM99" s="232"/>
      <c r="AN99" s="231">
        <f t="shared" si="0"/>
        <v>0</v>
      </c>
      <c r="AO99" s="232"/>
      <c r="AP99" s="232"/>
      <c r="AQ99" s="83" t="s">
        <v>84</v>
      </c>
      <c r="AR99" s="80"/>
      <c r="AS99" s="89">
        <v>0</v>
      </c>
      <c r="AT99" s="90">
        <f t="shared" si="1"/>
        <v>0</v>
      </c>
      <c r="AU99" s="91">
        <f>'0120215 - vetva E'!P122</f>
        <v>0</v>
      </c>
      <c r="AV99" s="90">
        <f>'0120215 - vetva E'!J33</f>
        <v>0</v>
      </c>
      <c r="AW99" s="90">
        <f>'0120215 - vetva E'!J34</f>
        <v>0</v>
      </c>
      <c r="AX99" s="90">
        <f>'0120215 - vetva E'!J35</f>
        <v>0</v>
      </c>
      <c r="AY99" s="90">
        <f>'0120215 - vetva E'!J36</f>
        <v>0</v>
      </c>
      <c r="AZ99" s="90">
        <f>'0120215 - vetva E'!F33</f>
        <v>0</v>
      </c>
      <c r="BA99" s="90">
        <f>'0120215 - vetva E'!F34</f>
        <v>0</v>
      </c>
      <c r="BB99" s="90">
        <f>'0120215 - vetva E'!F35</f>
        <v>0</v>
      </c>
      <c r="BC99" s="90">
        <f>'0120215 - vetva E'!F36</f>
        <v>0</v>
      </c>
      <c r="BD99" s="92">
        <f>'0120215 - vetva E'!F37</f>
        <v>0</v>
      </c>
      <c r="BT99" s="88" t="s">
        <v>85</v>
      </c>
      <c r="BV99" s="88" t="s">
        <v>79</v>
      </c>
      <c r="BW99" s="88" t="s">
        <v>98</v>
      </c>
      <c r="BX99" s="88" t="s">
        <v>4</v>
      </c>
      <c r="CL99" s="88" t="s">
        <v>1</v>
      </c>
      <c r="CM99" s="88" t="s">
        <v>77</v>
      </c>
    </row>
    <row r="100" spans="1:91">
      <c r="B100" s="19"/>
      <c r="AR100" s="19"/>
    </row>
    <row r="101" spans="1:91" s="2" customFormat="1" ht="30" customHeight="1">
      <c r="A101" s="32"/>
      <c r="B101" s="33"/>
      <c r="C101" s="69" t="s">
        <v>99</v>
      </c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219">
        <f>ROUND(SUM(AG102:AG105), 2)</f>
        <v>0</v>
      </c>
      <c r="AH101" s="219"/>
      <c r="AI101" s="219"/>
      <c r="AJ101" s="219"/>
      <c r="AK101" s="219"/>
      <c r="AL101" s="219"/>
      <c r="AM101" s="219"/>
      <c r="AN101" s="219">
        <f>ROUND(SUM(AN102:AN105), 2)</f>
        <v>0</v>
      </c>
      <c r="AO101" s="219"/>
      <c r="AP101" s="219"/>
      <c r="AQ101" s="93"/>
      <c r="AR101" s="33"/>
      <c r="AS101" s="62" t="s">
        <v>100</v>
      </c>
      <c r="AT101" s="63" t="s">
        <v>101</v>
      </c>
      <c r="AU101" s="63" t="s">
        <v>41</v>
      </c>
      <c r="AV101" s="64" t="s">
        <v>64</v>
      </c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91" s="2" customFormat="1" ht="19.899999999999999" customHeight="1">
      <c r="A102" s="32"/>
      <c r="B102" s="33"/>
      <c r="C102" s="32"/>
      <c r="D102" s="225" t="s">
        <v>102</v>
      </c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32"/>
      <c r="AD102" s="32"/>
      <c r="AE102" s="32"/>
      <c r="AF102" s="32"/>
      <c r="AG102" s="235">
        <f>ROUND(AG94 * AS102, 2)</f>
        <v>0</v>
      </c>
      <c r="AH102" s="236"/>
      <c r="AI102" s="236"/>
      <c r="AJ102" s="236"/>
      <c r="AK102" s="236"/>
      <c r="AL102" s="236"/>
      <c r="AM102" s="236"/>
      <c r="AN102" s="236">
        <f>ROUND(AG102 + AV102, 2)</f>
        <v>0</v>
      </c>
      <c r="AO102" s="236"/>
      <c r="AP102" s="236"/>
      <c r="AQ102" s="32"/>
      <c r="AR102" s="33"/>
      <c r="AS102" s="94">
        <v>0</v>
      </c>
      <c r="AT102" s="95" t="s">
        <v>103</v>
      </c>
      <c r="AU102" s="95" t="s">
        <v>42</v>
      </c>
      <c r="AV102" s="96">
        <f>ROUND(IF(AU102="základná",AG102*L32,IF(AU102="znížená",AG102*L33,0)), 2)</f>
        <v>0</v>
      </c>
      <c r="AW102" s="32"/>
      <c r="AX102" s="32"/>
      <c r="AY102" s="32"/>
      <c r="AZ102" s="32"/>
      <c r="BA102" s="32"/>
      <c r="BB102" s="32"/>
      <c r="BC102" s="32"/>
      <c r="BD102" s="32"/>
      <c r="BE102" s="32"/>
      <c r="BV102" s="16" t="s">
        <v>104</v>
      </c>
      <c r="BY102" s="97">
        <f>IF(AU102="základná",AV102,0)</f>
        <v>0</v>
      </c>
      <c r="BZ102" s="97">
        <f>IF(AU102="znížená",AV102,0)</f>
        <v>0</v>
      </c>
      <c r="CA102" s="97">
        <v>0</v>
      </c>
      <c r="CB102" s="97">
        <v>0</v>
      </c>
      <c r="CC102" s="97">
        <v>0</v>
      </c>
      <c r="CD102" s="97">
        <f>IF(AU102="základná",AG102,0)</f>
        <v>0</v>
      </c>
      <c r="CE102" s="97">
        <f>IF(AU102="znížená",AG102,0)</f>
        <v>0</v>
      </c>
      <c r="CF102" s="97">
        <f>IF(AU102="zákl. prenesená",AG102,0)</f>
        <v>0</v>
      </c>
      <c r="CG102" s="97">
        <f>IF(AU102="zníž. prenesená",AG102,0)</f>
        <v>0</v>
      </c>
      <c r="CH102" s="97">
        <f>IF(AU102="nulová",AG102,0)</f>
        <v>0</v>
      </c>
      <c r="CI102" s="16">
        <f>IF(AU102="základná",1,IF(AU102="znížená",2,IF(AU102="zákl. prenesená",4,IF(AU102="zníž. prenesená",5,3))))</f>
        <v>1</v>
      </c>
      <c r="CJ102" s="16">
        <f>IF(AT102="stavebná časť",1,IF(AT102="investičná časť",2,3))</f>
        <v>1</v>
      </c>
      <c r="CK102" s="16" t="str">
        <f>IF(D102="Vyplň vlastné","","x")</f>
        <v>x</v>
      </c>
    </row>
    <row r="103" spans="1:91" s="2" customFormat="1" ht="19.899999999999999" customHeight="1">
      <c r="A103" s="32"/>
      <c r="B103" s="33"/>
      <c r="C103" s="32"/>
      <c r="D103" s="226" t="s">
        <v>105</v>
      </c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32"/>
      <c r="AD103" s="32"/>
      <c r="AE103" s="32"/>
      <c r="AF103" s="32"/>
      <c r="AG103" s="235">
        <f>ROUND(AG94 * AS103, 2)</f>
        <v>0</v>
      </c>
      <c r="AH103" s="236"/>
      <c r="AI103" s="236"/>
      <c r="AJ103" s="236"/>
      <c r="AK103" s="236"/>
      <c r="AL103" s="236"/>
      <c r="AM103" s="236"/>
      <c r="AN103" s="236">
        <f>ROUND(AG103 + AV103, 2)</f>
        <v>0</v>
      </c>
      <c r="AO103" s="236"/>
      <c r="AP103" s="236"/>
      <c r="AQ103" s="32"/>
      <c r="AR103" s="33"/>
      <c r="AS103" s="94">
        <v>0</v>
      </c>
      <c r="AT103" s="95" t="s">
        <v>103</v>
      </c>
      <c r="AU103" s="95" t="s">
        <v>42</v>
      </c>
      <c r="AV103" s="96">
        <f>ROUND(IF(AU103="základná",AG103*L32,IF(AU103="znížená",AG103*L33,0)), 2)</f>
        <v>0</v>
      </c>
      <c r="AW103" s="32"/>
      <c r="AX103" s="32"/>
      <c r="AY103" s="32"/>
      <c r="AZ103" s="32"/>
      <c r="BA103" s="32"/>
      <c r="BB103" s="32"/>
      <c r="BC103" s="32"/>
      <c r="BD103" s="32"/>
      <c r="BE103" s="32"/>
      <c r="BV103" s="16" t="s">
        <v>106</v>
      </c>
      <c r="BY103" s="97">
        <f>IF(AU103="základná",AV103,0)</f>
        <v>0</v>
      </c>
      <c r="BZ103" s="97">
        <f>IF(AU103="znížená",AV103,0)</f>
        <v>0</v>
      </c>
      <c r="CA103" s="97">
        <v>0</v>
      </c>
      <c r="CB103" s="97">
        <v>0</v>
      </c>
      <c r="CC103" s="97">
        <v>0</v>
      </c>
      <c r="CD103" s="97">
        <f>IF(AU103="základná",AG103,0)</f>
        <v>0</v>
      </c>
      <c r="CE103" s="97">
        <f>IF(AU103="znížená",AG103,0)</f>
        <v>0</v>
      </c>
      <c r="CF103" s="97">
        <f>IF(AU103="zákl. prenesená",AG103,0)</f>
        <v>0</v>
      </c>
      <c r="CG103" s="97">
        <f>IF(AU103="zníž. prenesená",AG103,0)</f>
        <v>0</v>
      </c>
      <c r="CH103" s="97">
        <f>IF(AU103="nulová",AG103,0)</f>
        <v>0</v>
      </c>
      <c r="CI103" s="16">
        <f>IF(AU103="základná",1,IF(AU103="znížená",2,IF(AU103="zákl. prenesená",4,IF(AU103="zníž. prenesená",5,3))))</f>
        <v>1</v>
      </c>
      <c r="CJ103" s="16">
        <f>IF(AT103="stavebná časť",1,IF(AT103="investičná časť",2,3))</f>
        <v>1</v>
      </c>
      <c r="CK103" s="16" t="str">
        <f>IF(D103="Vyplň vlastné","","x")</f>
        <v/>
      </c>
    </row>
    <row r="104" spans="1:91" s="2" customFormat="1" ht="19.899999999999999" customHeight="1">
      <c r="A104" s="32"/>
      <c r="B104" s="33"/>
      <c r="C104" s="32"/>
      <c r="D104" s="226" t="s">
        <v>105</v>
      </c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32"/>
      <c r="AD104" s="32"/>
      <c r="AE104" s="32"/>
      <c r="AF104" s="32"/>
      <c r="AG104" s="235">
        <f>ROUND(AG94 * AS104, 2)</f>
        <v>0</v>
      </c>
      <c r="AH104" s="236"/>
      <c r="AI104" s="236"/>
      <c r="AJ104" s="236"/>
      <c r="AK104" s="236"/>
      <c r="AL104" s="236"/>
      <c r="AM104" s="236"/>
      <c r="AN104" s="236">
        <f>ROUND(AG104 + AV104, 2)</f>
        <v>0</v>
      </c>
      <c r="AO104" s="236"/>
      <c r="AP104" s="236"/>
      <c r="AQ104" s="32"/>
      <c r="AR104" s="33"/>
      <c r="AS104" s="94">
        <v>0</v>
      </c>
      <c r="AT104" s="95" t="s">
        <v>103</v>
      </c>
      <c r="AU104" s="95" t="s">
        <v>42</v>
      </c>
      <c r="AV104" s="96">
        <f>ROUND(IF(AU104="základná",AG104*L32,IF(AU104="znížená",AG104*L33,0)), 2)</f>
        <v>0</v>
      </c>
      <c r="AW104" s="32"/>
      <c r="AX104" s="32"/>
      <c r="AY104" s="32"/>
      <c r="AZ104" s="32"/>
      <c r="BA104" s="32"/>
      <c r="BB104" s="32"/>
      <c r="BC104" s="32"/>
      <c r="BD104" s="32"/>
      <c r="BE104" s="32"/>
      <c r="BV104" s="16" t="s">
        <v>106</v>
      </c>
      <c r="BY104" s="97">
        <f>IF(AU104="základná",AV104,0)</f>
        <v>0</v>
      </c>
      <c r="BZ104" s="97">
        <f>IF(AU104="znížená",AV104,0)</f>
        <v>0</v>
      </c>
      <c r="CA104" s="97">
        <v>0</v>
      </c>
      <c r="CB104" s="97">
        <v>0</v>
      </c>
      <c r="CC104" s="97">
        <v>0</v>
      </c>
      <c r="CD104" s="97">
        <f>IF(AU104="základná",AG104,0)</f>
        <v>0</v>
      </c>
      <c r="CE104" s="97">
        <f>IF(AU104="znížená",AG104,0)</f>
        <v>0</v>
      </c>
      <c r="CF104" s="97">
        <f>IF(AU104="zákl. prenesená",AG104,0)</f>
        <v>0</v>
      </c>
      <c r="CG104" s="97">
        <f>IF(AU104="zníž. prenesená",AG104,0)</f>
        <v>0</v>
      </c>
      <c r="CH104" s="97">
        <f>IF(AU104="nulová",AG104,0)</f>
        <v>0</v>
      </c>
      <c r="CI104" s="16">
        <f>IF(AU104="základná",1,IF(AU104="znížená",2,IF(AU104="zákl. prenesená",4,IF(AU104="zníž. prenesená",5,3))))</f>
        <v>1</v>
      </c>
      <c r="CJ104" s="16">
        <f>IF(AT104="stavebná časť",1,IF(AT104="investičná časť",2,3))</f>
        <v>1</v>
      </c>
      <c r="CK104" s="16" t="str">
        <f>IF(D104="Vyplň vlastné","","x")</f>
        <v/>
      </c>
    </row>
    <row r="105" spans="1:91" s="2" customFormat="1" ht="19.899999999999999" customHeight="1">
      <c r="A105" s="32"/>
      <c r="B105" s="33"/>
      <c r="C105" s="32"/>
      <c r="D105" s="226" t="s">
        <v>105</v>
      </c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32"/>
      <c r="AD105" s="32"/>
      <c r="AE105" s="32"/>
      <c r="AF105" s="32"/>
      <c r="AG105" s="235">
        <f>ROUND(AG94 * AS105, 2)</f>
        <v>0</v>
      </c>
      <c r="AH105" s="236"/>
      <c r="AI105" s="236"/>
      <c r="AJ105" s="236"/>
      <c r="AK105" s="236"/>
      <c r="AL105" s="236"/>
      <c r="AM105" s="236"/>
      <c r="AN105" s="236">
        <f>ROUND(AG105 + AV105, 2)</f>
        <v>0</v>
      </c>
      <c r="AO105" s="236"/>
      <c r="AP105" s="236"/>
      <c r="AQ105" s="32"/>
      <c r="AR105" s="33"/>
      <c r="AS105" s="98">
        <v>0</v>
      </c>
      <c r="AT105" s="99" t="s">
        <v>103</v>
      </c>
      <c r="AU105" s="99" t="s">
        <v>42</v>
      </c>
      <c r="AV105" s="100">
        <f>ROUND(IF(AU105="základná",AG105*L32,IF(AU105="znížená",AG105*L33,0)), 2)</f>
        <v>0</v>
      </c>
      <c r="AW105" s="32"/>
      <c r="AX105" s="32"/>
      <c r="AY105" s="32"/>
      <c r="AZ105" s="32"/>
      <c r="BA105" s="32"/>
      <c r="BB105" s="32"/>
      <c r="BC105" s="32"/>
      <c r="BD105" s="32"/>
      <c r="BE105" s="32"/>
      <c r="BV105" s="16" t="s">
        <v>106</v>
      </c>
      <c r="BY105" s="97">
        <f>IF(AU105="základná",AV105,0)</f>
        <v>0</v>
      </c>
      <c r="BZ105" s="97">
        <f>IF(AU105="znížená",AV105,0)</f>
        <v>0</v>
      </c>
      <c r="CA105" s="97">
        <v>0</v>
      </c>
      <c r="CB105" s="97">
        <v>0</v>
      </c>
      <c r="CC105" s="97">
        <v>0</v>
      </c>
      <c r="CD105" s="97">
        <f>IF(AU105="základná",AG105,0)</f>
        <v>0</v>
      </c>
      <c r="CE105" s="97">
        <f>IF(AU105="znížená",AG105,0)</f>
        <v>0</v>
      </c>
      <c r="CF105" s="97">
        <f>IF(AU105="zákl. prenesená",AG105,0)</f>
        <v>0</v>
      </c>
      <c r="CG105" s="97">
        <f>IF(AU105="zníž. prenesená",AG105,0)</f>
        <v>0</v>
      </c>
      <c r="CH105" s="97">
        <f>IF(AU105="nulová",AG105,0)</f>
        <v>0</v>
      </c>
      <c r="CI105" s="16">
        <f>IF(AU105="základná",1,IF(AU105="znížená",2,IF(AU105="zákl. prenesená",4,IF(AU105="zníž. prenesená",5,3))))</f>
        <v>1</v>
      </c>
      <c r="CJ105" s="16">
        <f>IF(AT105="stavebná časť",1,IF(AT105="investičná časť",2,3))</f>
        <v>1</v>
      </c>
      <c r="CK105" s="16" t="str">
        <f>IF(D105="Vyplň vlastné","","x")</f>
        <v/>
      </c>
    </row>
    <row r="106" spans="1:91" s="2" customFormat="1" ht="10.9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3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91" s="2" customFormat="1" ht="30" customHeight="1">
      <c r="A107" s="32"/>
      <c r="B107" s="33"/>
      <c r="C107" s="101" t="s">
        <v>107</v>
      </c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237">
        <f>ROUND(AG94 + AG101, 2)</f>
        <v>0</v>
      </c>
      <c r="AH107" s="237"/>
      <c r="AI107" s="237"/>
      <c r="AJ107" s="237"/>
      <c r="AK107" s="237"/>
      <c r="AL107" s="237"/>
      <c r="AM107" s="237"/>
      <c r="AN107" s="237">
        <f>ROUND(AN94 + AN101, 2)</f>
        <v>0</v>
      </c>
      <c r="AO107" s="237"/>
      <c r="AP107" s="237"/>
      <c r="AQ107" s="102"/>
      <c r="AR107" s="33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91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33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</sheetData>
  <mergeCells count="76">
    <mergeCell ref="X38:AB38"/>
    <mergeCell ref="W33:AE33"/>
    <mergeCell ref="AK26:AO26"/>
    <mergeCell ref="AK27:AO27"/>
    <mergeCell ref="AK29:AO29"/>
    <mergeCell ref="W32:AE32"/>
    <mergeCell ref="AK32:AO32"/>
    <mergeCell ref="AK33:AO33"/>
    <mergeCell ref="W34:AE34"/>
    <mergeCell ref="AK34:AO34"/>
    <mergeCell ref="W35:AE35"/>
    <mergeCell ref="AK35:AO35"/>
    <mergeCell ref="W36:AE36"/>
    <mergeCell ref="AK36:AO36"/>
    <mergeCell ref="AK38:AO38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31:P31"/>
    <mergeCell ref="W31:AE31"/>
    <mergeCell ref="AK31:AO31"/>
    <mergeCell ref="L32:P32"/>
    <mergeCell ref="L33:P33"/>
    <mergeCell ref="L34:P34"/>
    <mergeCell ref="L35:P35"/>
    <mergeCell ref="L36:P36"/>
    <mergeCell ref="AG105:AM105"/>
    <mergeCell ref="AN105:AP105"/>
    <mergeCell ref="AG101:AM101"/>
    <mergeCell ref="AN101:AP101"/>
    <mergeCell ref="AG107:AM107"/>
    <mergeCell ref="AN107:AP107"/>
    <mergeCell ref="AG103:AM103"/>
    <mergeCell ref="AG102:AM102"/>
    <mergeCell ref="AN102:AP102"/>
    <mergeCell ref="AN103:AP103"/>
    <mergeCell ref="AG104:AM104"/>
    <mergeCell ref="AN104:AP104"/>
    <mergeCell ref="D103:AB103"/>
    <mergeCell ref="D104:AB104"/>
    <mergeCell ref="D105:AB105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D97:H97"/>
    <mergeCell ref="AG94:AM94"/>
    <mergeCell ref="AN94:AP94"/>
    <mergeCell ref="AR2:BE2"/>
    <mergeCell ref="BE5:BE34"/>
    <mergeCell ref="D102:AB102"/>
    <mergeCell ref="J97:AF97"/>
    <mergeCell ref="D98:H98"/>
    <mergeCell ref="J98:AF98"/>
    <mergeCell ref="D99:H99"/>
    <mergeCell ref="J99:AF99"/>
    <mergeCell ref="C92:G92"/>
    <mergeCell ref="I92:AF92"/>
    <mergeCell ref="D95:H95"/>
    <mergeCell ref="J95:AF95"/>
    <mergeCell ref="D96:H96"/>
    <mergeCell ref="J96:AF96"/>
  </mergeCells>
  <dataValidations count="2">
    <dataValidation type="list" allowBlank="1" showInputMessage="1" showErrorMessage="1" error="Povolené sú hodnoty základná, znížená, nulová." sqref="AU101:AU105">
      <formula1>"základná, znížená, nulová"</formula1>
    </dataValidation>
    <dataValidation type="list" allowBlank="1" showInputMessage="1" showErrorMessage="1" error="Povolené sú hodnoty stavebná časť, technologická časť, investičná časť." sqref="AT101:AT105">
      <formula1>"stavebná časť, technologická časť, investičná časť"</formula1>
    </dataValidation>
  </dataValidations>
  <hyperlinks>
    <hyperlink ref="A95" location="'0120211 - vetva A'!C2" display="/"/>
    <hyperlink ref="A96" location="'0120212 - vetva B'!C2" display="/"/>
    <hyperlink ref="A97" location="'0120213 - vetva C'!C2" display="/"/>
    <hyperlink ref="A98" location="'0120214 - vetva - D'!C2" display="/"/>
    <hyperlink ref="A99" location="'0120215 - vetva 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9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3"/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86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4"/>
      <c r="J3" s="18"/>
      <c r="K3" s="18"/>
      <c r="L3" s="19"/>
      <c r="AT3" s="16" t="s">
        <v>77</v>
      </c>
    </row>
    <row r="4" spans="1:46" s="1" customFormat="1" ht="24.95" customHeight="1">
      <c r="B4" s="19"/>
      <c r="D4" s="20" t="s">
        <v>108</v>
      </c>
      <c r="I4" s="103"/>
      <c r="L4" s="19"/>
      <c r="M4" s="105" t="s">
        <v>9</v>
      </c>
      <c r="AT4" s="16" t="s">
        <v>3</v>
      </c>
    </row>
    <row r="5" spans="1:46" s="1" customFormat="1" ht="6.95" customHeight="1">
      <c r="B5" s="19"/>
      <c r="I5" s="103"/>
      <c r="L5" s="19"/>
    </row>
    <row r="6" spans="1:46" s="1" customFormat="1" ht="12" customHeight="1">
      <c r="B6" s="19"/>
      <c r="D6" s="26" t="s">
        <v>15</v>
      </c>
      <c r="I6" s="103"/>
      <c r="L6" s="19"/>
    </row>
    <row r="7" spans="1:46" s="1" customFormat="1" ht="16.5" customHeight="1">
      <c r="B7" s="19"/>
      <c r="E7" s="264" t="str">
        <f>'Rekapitulácia stavby'!K6</f>
        <v>Rekonštrukcia spevnených plôch - chodníkov</v>
      </c>
      <c r="F7" s="265"/>
      <c r="G7" s="265"/>
      <c r="H7" s="265"/>
      <c r="I7" s="103"/>
      <c r="L7" s="19"/>
    </row>
    <row r="8" spans="1:46" s="2" customFormat="1" ht="12" customHeight="1">
      <c r="A8" s="32"/>
      <c r="B8" s="33"/>
      <c r="C8" s="32"/>
      <c r="D8" s="26" t="s">
        <v>109</v>
      </c>
      <c r="E8" s="32"/>
      <c r="F8" s="32"/>
      <c r="G8" s="32"/>
      <c r="H8" s="32"/>
      <c r="I8" s="10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52" t="s">
        <v>110</v>
      </c>
      <c r="F9" s="263"/>
      <c r="G9" s="263"/>
      <c r="H9" s="263"/>
      <c r="I9" s="10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10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6" t="s">
        <v>17</v>
      </c>
      <c r="E11" s="32"/>
      <c r="F11" s="24" t="s">
        <v>1</v>
      </c>
      <c r="G11" s="32"/>
      <c r="H11" s="32"/>
      <c r="I11" s="107" t="s">
        <v>18</v>
      </c>
      <c r="J11" s="24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6" t="s">
        <v>19</v>
      </c>
      <c r="E12" s="32"/>
      <c r="F12" s="24" t="s">
        <v>20</v>
      </c>
      <c r="G12" s="32"/>
      <c r="H12" s="32"/>
      <c r="I12" s="107" t="s">
        <v>21</v>
      </c>
      <c r="J12" s="55" t="str">
        <f>'Rekapitulácia stavby'!AN8</f>
        <v>7. 6. 2021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10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6" t="s">
        <v>23</v>
      </c>
      <c r="E14" s="32"/>
      <c r="F14" s="32"/>
      <c r="G14" s="32"/>
      <c r="H14" s="32"/>
      <c r="I14" s="107" t="s">
        <v>24</v>
      </c>
      <c r="J14" s="24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4" t="s">
        <v>25</v>
      </c>
      <c r="F15" s="32"/>
      <c r="G15" s="32"/>
      <c r="H15" s="32"/>
      <c r="I15" s="107" t="s">
        <v>26</v>
      </c>
      <c r="J15" s="24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10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6" t="s">
        <v>27</v>
      </c>
      <c r="E17" s="32"/>
      <c r="F17" s="32"/>
      <c r="G17" s="32"/>
      <c r="H17" s="32"/>
      <c r="I17" s="107" t="s">
        <v>24</v>
      </c>
      <c r="J17" s="27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6" t="str">
        <f>'Rekapitulácia stavby'!E14</f>
        <v>Vyplň údaj</v>
      </c>
      <c r="F18" s="240"/>
      <c r="G18" s="240"/>
      <c r="H18" s="240"/>
      <c r="I18" s="107" t="s">
        <v>26</v>
      </c>
      <c r="J18" s="27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10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6" t="s">
        <v>29</v>
      </c>
      <c r="E20" s="32"/>
      <c r="F20" s="32"/>
      <c r="G20" s="32"/>
      <c r="H20" s="32"/>
      <c r="I20" s="107" t="s">
        <v>24</v>
      </c>
      <c r="J20" s="24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4" t="s">
        <v>30</v>
      </c>
      <c r="F21" s="32"/>
      <c r="G21" s="32"/>
      <c r="H21" s="32"/>
      <c r="I21" s="107" t="s">
        <v>26</v>
      </c>
      <c r="J21" s="24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10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6" t="s">
        <v>32</v>
      </c>
      <c r="E23" s="32"/>
      <c r="F23" s="32"/>
      <c r="G23" s="32"/>
      <c r="H23" s="32"/>
      <c r="I23" s="107" t="s">
        <v>24</v>
      </c>
      <c r="J23" s="24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4" t="s">
        <v>33</v>
      </c>
      <c r="F24" s="32"/>
      <c r="G24" s="32"/>
      <c r="H24" s="32"/>
      <c r="I24" s="107" t="s">
        <v>26</v>
      </c>
      <c r="J24" s="24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10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6" t="s">
        <v>34</v>
      </c>
      <c r="E26" s="32"/>
      <c r="F26" s="32"/>
      <c r="G26" s="32"/>
      <c r="H26" s="32"/>
      <c r="I26" s="10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8"/>
      <c r="B27" s="109"/>
      <c r="C27" s="108"/>
      <c r="D27" s="108"/>
      <c r="E27" s="244" t="s">
        <v>1</v>
      </c>
      <c r="F27" s="244"/>
      <c r="G27" s="244"/>
      <c r="H27" s="244"/>
      <c r="I27" s="110"/>
      <c r="J27" s="108"/>
      <c r="K27" s="108"/>
      <c r="L27" s="111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10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1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13" t="s">
        <v>37</v>
      </c>
      <c r="E30" s="32"/>
      <c r="F30" s="32"/>
      <c r="G30" s="32"/>
      <c r="H30" s="32"/>
      <c r="I30" s="106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1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39</v>
      </c>
      <c r="G32" s="32"/>
      <c r="H32" s="32"/>
      <c r="I32" s="114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15" t="s">
        <v>41</v>
      </c>
      <c r="E33" s="26" t="s">
        <v>42</v>
      </c>
      <c r="F33" s="116">
        <f>ROUND((SUM(BE123:BE318)),  2)</f>
        <v>0</v>
      </c>
      <c r="G33" s="32"/>
      <c r="H33" s="32"/>
      <c r="I33" s="117">
        <v>0.2</v>
      </c>
      <c r="J33" s="116">
        <f>ROUND(((SUM(BE123:BE318))*I33),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6" t="s">
        <v>43</v>
      </c>
      <c r="F34" s="116">
        <f>ROUND((SUM(BF123:BF318)),  2)</f>
        <v>0</v>
      </c>
      <c r="G34" s="32"/>
      <c r="H34" s="32"/>
      <c r="I34" s="117">
        <v>0.2</v>
      </c>
      <c r="J34" s="116">
        <f>ROUND(((SUM(BF123:BF318))*I34),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6" t="s">
        <v>44</v>
      </c>
      <c r="F35" s="116">
        <f>ROUND((SUM(BG123:BG318)),  2)</f>
        <v>0</v>
      </c>
      <c r="G35" s="32"/>
      <c r="H35" s="32"/>
      <c r="I35" s="117">
        <v>0.2</v>
      </c>
      <c r="J35" s="11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6" t="s">
        <v>45</v>
      </c>
      <c r="F36" s="116">
        <f>ROUND((SUM(BH123:BH318)),  2)</f>
        <v>0</v>
      </c>
      <c r="G36" s="32"/>
      <c r="H36" s="32"/>
      <c r="I36" s="117">
        <v>0.2</v>
      </c>
      <c r="J36" s="11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6" t="s">
        <v>46</v>
      </c>
      <c r="F37" s="116">
        <f>ROUND((SUM(BI123:BI318)),  2)</f>
        <v>0</v>
      </c>
      <c r="G37" s="32"/>
      <c r="H37" s="32"/>
      <c r="I37" s="117">
        <v>0</v>
      </c>
      <c r="J37" s="11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10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2"/>
      <c r="D39" s="118" t="s">
        <v>47</v>
      </c>
      <c r="E39" s="60"/>
      <c r="F39" s="60"/>
      <c r="G39" s="119" t="s">
        <v>48</v>
      </c>
      <c r="H39" s="120" t="s">
        <v>49</v>
      </c>
      <c r="I39" s="121"/>
      <c r="J39" s="122">
        <f>SUM(J30:J37)</f>
        <v>0</v>
      </c>
      <c r="K39" s="123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10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9"/>
      <c r="I41" s="103"/>
      <c r="L41" s="19"/>
    </row>
    <row r="42" spans="1:31" s="1" customFormat="1" ht="14.45" customHeight="1">
      <c r="B42" s="19"/>
      <c r="I42" s="103"/>
      <c r="L42" s="19"/>
    </row>
    <row r="43" spans="1:31" s="1" customFormat="1" ht="14.45" customHeight="1">
      <c r="B43" s="19"/>
      <c r="I43" s="103"/>
      <c r="L43" s="19"/>
    </row>
    <row r="44" spans="1:31" s="1" customFormat="1" ht="14.45" customHeight="1">
      <c r="B44" s="19"/>
      <c r="I44" s="103"/>
      <c r="L44" s="19"/>
    </row>
    <row r="45" spans="1:31" s="1" customFormat="1" ht="14.45" customHeight="1">
      <c r="B45" s="19"/>
      <c r="I45" s="103"/>
      <c r="L45" s="19"/>
    </row>
    <row r="46" spans="1:31" s="1" customFormat="1" ht="14.45" customHeight="1">
      <c r="B46" s="19"/>
      <c r="I46" s="103"/>
      <c r="L46" s="19"/>
    </row>
    <row r="47" spans="1:31" s="1" customFormat="1" ht="14.45" customHeight="1">
      <c r="B47" s="19"/>
      <c r="I47" s="103"/>
      <c r="L47" s="19"/>
    </row>
    <row r="48" spans="1:31" s="1" customFormat="1" ht="14.45" customHeight="1">
      <c r="B48" s="19"/>
      <c r="I48" s="103"/>
      <c r="L48" s="19"/>
    </row>
    <row r="49" spans="1:31" s="1" customFormat="1" ht="14.45" customHeight="1">
      <c r="B49" s="19"/>
      <c r="I49" s="103"/>
      <c r="L49" s="19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124"/>
      <c r="J50" s="44"/>
      <c r="K50" s="44"/>
      <c r="L50" s="42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2"/>
      <c r="B61" s="33"/>
      <c r="C61" s="32"/>
      <c r="D61" s="45" t="s">
        <v>52</v>
      </c>
      <c r="E61" s="35"/>
      <c r="F61" s="125" t="s">
        <v>53</v>
      </c>
      <c r="G61" s="45" t="s">
        <v>52</v>
      </c>
      <c r="H61" s="35"/>
      <c r="I61" s="126"/>
      <c r="J61" s="127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128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2"/>
      <c r="B76" s="33"/>
      <c r="C76" s="32"/>
      <c r="D76" s="45" t="s">
        <v>52</v>
      </c>
      <c r="E76" s="35"/>
      <c r="F76" s="125" t="s">
        <v>53</v>
      </c>
      <c r="G76" s="45" t="s">
        <v>52</v>
      </c>
      <c r="H76" s="35"/>
      <c r="I76" s="126"/>
      <c r="J76" s="127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9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3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0" t="s">
        <v>111</v>
      </c>
      <c r="D82" s="32"/>
      <c r="E82" s="32"/>
      <c r="F82" s="32"/>
      <c r="G82" s="32"/>
      <c r="H82" s="32"/>
      <c r="I82" s="10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10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6" t="s">
        <v>15</v>
      </c>
      <c r="D84" s="32"/>
      <c r="E84" s="32"/>
      <c r="F84" s="32"/>
      <c r="G84" s="32"/>
      <c r="H84" s="32"/>
      <c r="I84" s="10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4" t="str">
        <f>E7</f>
        <v>Rekonštrukcia spevnených plôch - chodníkov</v>
      </c>
      <c r="F85" s="265"/>
      <c r="G85" s="265"/>
      <c r="H85" s="265"/>
      <c r="I85" s="10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6" t="s">
        <v>109</v>
      </c>
      <c r="D86" s="32"/>
      <c r="E86" s="32"/>
      <c r="F86" s="32"/>
      <c r="G86" s="32"/>
      <c r="H86" s="32"/>
      <c r="I86" s="10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52" t="str">
        <f>E9</f>
        <v>0120211 - vetva A</v>
      </c>
      <c r="F87" s="263"/>
      <c r="G87" s="263"/>
      <c r="H87" s="263"/>
      <c r="I87" s="10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10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6" t="s">
        <v>19</v>
      </c>
      <c r="D89" s="32"/>
      <c r="E89" s="32"/>
      <c r="F89" s="24" t="str">
        <f>F12</f>
        <v xml:space="preserve">žehra </v>
      </c>
      <c r="G89" s="32"/>
      <c r="H89" s="32"/>
      <c r="I89" s="107" t="s">
        <v>21</v>
      </c>
      <c r="J89" s="55" t="str">
        <f>IF(J12="","",J12)</f>
        <v>7. 6. 2021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10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6" t="s">
        <v>23</v>
      </c>
      <c r="D91" s="32"/>
      <c r="E91" s="32"/>
      <c r="F91" s="24" t="str">
        <f>E15</f>
        <v xml:space="preserve">Obec žehra </v>
      </c>
      <c r="G91" s="32"/>
      <c r="H91" s="32"/>
      <c r="I91" s="107" t="s">
        <v>29</v>
      </c>
      <c r="J91" s="29" t="str">
        <f>E21</f>
        <v>Ing. Marek Feling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07" t="s">
        <v>32</v>
      </c>
      <c r="J92" s="29" t="str">
        <f>E24</f>
        <v>Pro- Ateliers s.r.o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10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31" t="s">
        <v>112</v>
      </c>
      <c r="D94" s="102"/>
      <c r="E94" s="102"/>
      <c r="F94" s="102"/>
      <c r="G94" s="102"/>
      <c r="H94" s="102"/>
      <c r="I94" s="132"/>
      <c r="J94" s="133" t="s">
        <v>113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10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34" t="s">
        <v>114</v>
      </c>
      <c r="D96" s="32"/>
      <c r="E96" s="32"/>
      <c r="F96" s="32"/>
      <c r="G96" s="32"/>
      <c r="H96" s="32"/>
      <c r="I96" s="106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6" t="s">
        <v>115</v>
      </c>
    </row>
    <row r="97" spans="1:31" s="9" customFormat="1" ht="24.95" customHeight="1">
      <c r="B97" s="135"/>
      <c r="D97" s="136" t="s">
        <v>116</v>
      </c>
      <c r="E97" s="137"/>
      <c r="F97" s="137"/>
      <c r="G97" s="137"/>
      <c r="H97" s="137"/>
      <c r="I97" s="138"/>
      <c r="J97" s="139">
        <f>J124</f>
        <v>0</v>
      </c>
      <c r="L97" s="135"/>
    </row>
    <row r="98" spans="1:31" s="10" customFormat="1" ht="19.899999999999999" customHeight="1">
      <c r="B98" s="140"/>
      <c r="D98" s="141" t="s">
        <v>117</v>
      </c>
      <c r="E98" s="142"/>
      <c r="F98" s="142"/>
      <c r="G98" s="142"/>
      <c r="H98" s="142"/>
      <c r="I98" s="143"/>
      <c r="J98" s="144">
        <f>J125</f>
        <v>0</v>
      </c>
      <c r="L98" s="140"/>
    </row>
    <row r="99" spans="1:31" s="10" customFormat="1" ht="19.899999999999999" customHeight="1">
      <c r="B99" s="140"/>
      <c r="D99" s="141" t="s">
        <v>118</v>
      </c>
      <c r="E99" s="142"/>
      <c r="F99" s="142"/>
      <c r="G99" s="142"/>
      <c r="H99" s="142"/>
      <c r="I99" s="143"/>
      <c r="J99" s="144">
        <f>J187</f>
        <v>0</v>
      </c>
      <c r="L99" s="140"/>
    </row>
    <row r="100" spans="1:31" s="10" customFormat="1" ht="19.899999999999999" customHeight="1">
      <c r="B100" s="140"/>
      <c r="D100" s="141" t="s">
        <v>119</v>
      </c>
      <c r="E100" s="142"/>
      <c r="F100" s="142"/>
      <c r="G100" s="142"/>
      <c r="H100" s="142"/>
      <c r="I100" s="143"/>
      <c r="J100" s="144">
        <f>J194</f>
        <v>0</v>
      </c>
      <c r="L100" s="140"/>
    </row>
    <row r="101" spans="1:31" s="10" customFormat="1" ht="19.899999999999999" customHeight="1">
      <c r="B101" s="140"/>
      <c r="D101" s="141" t="s">
        <v>120</v>
      </c>
      <c r="E101" s="142"/>
      <c r="F101" s="142"/>
      <c r="G101" s="142"/>
      <c r="H101" s="142"/>
      <c r="I101" s="143"/>
      <c r="J101" s="144">
        <f>J227</f>
        <v>0</v>
      </c>
      <c r="L101" s="140"/>
    </row>
    <row r="102" spans="1:31" s="10" customFormat="1" ht="19.899999999999999" customHeight="1">
      <c r="B102" s="140"/>
      <c r="D102" s="141" t="s">
        <v>121</v>
      </c>
      <c r="E102" s="142"/>
      <c r="F102" s="142"/>
      <c r="G102" s="142"/>
      <c r="H102" s="142"/>
      <c r="I102" s="143"/>
      <c r="J102" s="144">
        <f>J258</f>
        <v>0</v>
      </c>
      <c r="L102" s="140"/>
    </row>
    <row r="103" spans="1:31" s="10" customFormat="1" ht="19.899999999999999" customHeight="1">
      <c r="B103" s="140"/>
      <c r="D103" s="141" t="s">
        <v>122</v>
      </c>
      <c r="E103" s="142"/>
      <c r="F103" s="142"/>
      <c r="G103" s="142"/>
      <c r="H103" s="142"/>
      <c r="I103" s="143"/>
      <c r="J103" s="144">
        <f>J316</f>
        <v>0</v>
      </c>
      <c r="L103" s="140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106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129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13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>
      <c r="A110" s="32"/>
      <c r="B110" s="33"/>
      <c r="C110" s="20" t="s">
        <v>123</v>
      </c>
      <c r="D110" s="32"/>
      <c r="E110" s="32"/>
      <c r="F110" s="32"/>
      <c r="G110" s="32"/>
      <c r="H110" s="32"/>
      <c r="I110" s="10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10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6" t="s">
        <v>15</v>
      </c>
      <c r="D112" s="32"/>
      <c r="E112" s="32"/>
      <c r="F112" s="32"/>
      <c r="G112" s="32"/>
      <c r="H112" s="32"/>
      <c r="I112" s="10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64" t="str">
        <f>E7</f>
        <v>Rekonštrukcia spevnených plôch - chodníkov</v>
      </c>
      <c r="F113" s="265"/>
      <c r="G113" s="265"/>
      <c r="H113" s="265"/>
      <c r="I113" s="10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6" t="s">
        <v>109</v>
      </c>
      <c r="D114" s="32"/>
      <c r="E114" s="32"/>
      <c r="F114" s="32"/>
      <c r="G114" s="32"/>
      <c r="H114" s="32"/>
      <c r="I114" s="10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52" t="str">
        <f>E9</f>
        <v>0120211 - vetva A</v>
      </c>
      <c r="F115" s="263"/>
      <c r="G115" s="263"/>
      <c r="H115" s="263"/>
      <c r="I115" s="10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10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6" t="s">
        <v>19</v>
      </c>
      <c r="D117" s="32"/>
      <c r="E117" s="32"/>
      <c r="F117" s="24" t="str">
        <f>F12</f>
        <v xml:space="preserve">žehra </v>
      </c>
      <c r="G117" s="32"/>
      <c r="H117" s="32"/>
      <c r="I117" s="107" t="s">
        <v>21</v>
      </c>
      <c r="J117" s="55" t="str">
        <f>IF(J12="","",J12)</f>
        <v>7. 6. 2021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10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6" t="s">
        <v>23</v>
      </c>
      <c r="D119" s="32"/>
      <c r="E119" s="32"/>
      <c r="F119" s="24" t="str">
        <f>E15</f>
        <v xml:space="preserve">Obec žehra </v>
      </c>
      <c r="G119" s="32"/>
      <c r="H119" s="32"/>
      <c r="I119" s="107" t="s">
        <v>29</v>
      </c>
      <c r="J119" s="29" t="str">
        <f>E21</f>
        <v>Ing. Marek Feling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6" t="s">
        <v>27</v>
      </c>
      <c r="D120" s="32"/>
      <c r="E120" s="32"/>
      <c r="F120" s="24" t="str">
        <f>IF(E18="","",E18)</f>
        <v>Vyplň údaj</v>
      </c>
      <c r="G120" s="32"/>
      <c r="H120" s="32"/>
      <c r="I120" s="107" t="s">
        <v>32</v>
      </c>
      <c r="J120" s="29" t="str">
        <f>E24</f>
        <v>Pro- Ateliers s.r.o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106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45"/>
      <c r="B122" s="146"/>
      <c r="C122" s="147" t="s">
        <v>124</v>
      </c>
      <c r="D122" s="148" t="s">
        <v>62</v>
      </c>
      <c r="E122" s="148" t="s">
        <v>58</v>
      </c>
      <c r="F122" s="148" t="s">
        <v>59</v>
      </c>
      <c r="G122" s="148" t="s">
        <v>125</v>
      </c>
      <c r="H122" s="148" t="s">
        <v>126</v>
      </c>
      <c r="I122" s="149" t="s">
        <v>127</v>
      </c>
      <c r="J122" s="150" t="s">
        <v>113</v>
      </c>
      <c r="K122" s="151" t="s">
        <v>128</v>
      </c>
      <c r="L122" s="152"/>
      <c r="M122" s="62" t="s">
        <v>1</v>
      </c>
      <c r="N122" s="63" t="s">
        <v>41</v>
      </c>
      <c r="O122" s="63" t="s">
        <v>129</v>
      </c>
      <c r="P122" s="63" t="s">
        <v>130</v>
      </c>
      <c r="Q122" s="63" t="s">
        <v>131</v>
      </c>
      <c r="R122" s="63" t="s">
        <v>132</v>
      </c>
      <c r="S122" s="63" t="s">
        <v>133</v>
      </c>
      <c r="T122" s="63" t="s">
        <v>134</v>
      </c>
      <c r="U122" s="64" t="s">
        <v>135</v>
      </c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</row>
    <row r="123" spans="1:65" s="2" customFormat="1" ht="22.9" customHeight="1">
      <c r="A123" s="32"/>
      <c r="B123" s="33"/>
      <c r="C123" s="69" t="s">
        <v>114</v>
      </c>
      <c r="D123" s="32"/>
      <c r="E123" s="32"/>
      <c r="F123" s="32"/>
      <c r="G123" s="32"/>
      <c r="H123" s="32"/>
      <c r="I123" s="106"/>
      <c r="J123" s="153">
        <f>BK123</f>
        <v>0</v>
      </c>
      <c r="K123" s="32"/>
      <c r="L123" s="33"/>
      <c r="M123" s="65"/>
      <c r="N123" s="56"/>
      <c r="O123" s="66"/>
      <c r="P123" s="154">
        <f>P124</f>
        <v>0</v>
      </c>
      <c r="Q123" s="66"/>
      <c r="R123" s="154">
        <f>R124</f>
        <v>439.60799126000001</v>
      </c>
      <c r="S123" s="66"/>
      <c r="T123" s="154">
        <f>T124</f>
        <v>62.347750000000005</v>
      </c>
      <c r="U123" s="67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6" t="s">
        <v>76</v>
      </c>
      <c r="AU123" s="16" t="s">
        <v>115</v>
      </c>
      <c r="BK123" s="155">
        <f>BK124</f>
        <v>0</v>
      </c>
    </row>
    <row r="124" spans="1:65" s="12" customFormat="1" ht="25.9" customHeight="1">
      <c r="B124" s="156"/>
      <c r="D124" s="157" t="s">
        <v>76</v>
      </c>
      <c r="E124" s="158" t="s">
        <v>136</v>
      </c>
      <c r="F124" s="158" t="s">
        <v>137</v>
      </c>
      <c r="I124" s="159"/>
      <c r="J124" s="160">
        <f>BK124</f>
        <v>0</v>
      </c>
      <c r="L124" s="156"/>
      <c r="M124" s="161"/>
      <c r="N124" s="162"/>
      <c r="O124" s="162"/>
      <c r="P124" s="163">
        <f>P125+P187+P194+P227+P258+P316</f>
        <v>0</v>
      </c>
      <c r="Q124" s="162"/>
      <c r="R124" s="163">
        <f>R125+R187+R194+R227+R258+R316</f>
        <v>439.60799126000001</v>
      </c>
      <c r="S124" s="162"/>
      <c r="T124" s="163">
        <f>T125+T187+T194+T227+T258+T316</f>
        <v>62.347750000000005</v>
      </c>
      <c r="U124" s="164"/>
      <c r="AR124" s="157" t="s">
        <v>85</v>
      </c>
      <c r="AT124" s="165" t="s">
        <v>76</v>
      </c>
      <c r="AU124" s="165" t="s">
        <v>77</v>
      </c>
      <c r="AY124" s="157" t="s">
        <v>138</v>
      </c>
      <c r="BK124" s="166">
        <f>BK125+BK187+BK194+BK227+BK258+BK316</f>
        <v>0</v>
      </c>
    </row>
    <row r="125" spans="1:65" s="12" customFormat="1" ht="22.9" customHeight="1">
      <c r="B125" s="156"/>
      <c r="D125" s="157" t="s">
        <v>76</v>
      </c>
      <c r="E125" s="167" t="s">
        <v>85</v>
      </c>
      <c r="F125" s="167" t="s">
        <v>139</v>
      </c>
      <c r="I125" s="159"/>
      <c r="J125" s="168">
        <f>BK125</f>
        <v>0</v>
      </c>
      <c r="L125" s="156"/>
      <c r="M125" s="161"/>
      <c r="N125" s="162"/>
      <c r="O125" s="162"/>
      <c r="P125" s="163">
        <f>SUM(P126:P186)</f>
        <v>0</v>
      </c>
      <c r="Q125" s="162"/>
      <c r="R125" s="163">
        <f>SUM(R126:R186)</f>
        <v>219.04476919999999</v>
      </c>
      <c r="S125" s="162"/>
      <c r="T125" s="163">
        <f>SUM(T126:T186)</f>
        <v>62.347750000000005</v>
      </c>
      <c r="U125" s="164"/>
      <c r="AR125" s="157" t="s">
        <v>85</v>
      </c>
      <c r="AT125" s="165" t="s">
        <v>76</v>
      </c>
      <c r="AU125" s="165" t="s">
        <v>85</v>
      </c>
      <c r="AY125" s="157" t="s">
        <v>138</v>
      </c>
      <c r="BK125" s="166">
        <f>SUM(BK126:BK186)</f>
        <v>0</v>
      </c>
    </row>
    <row r="126" spans="1:65" s="2" customFormat="1" ht="24" customHeight="1">
      <c r="A126" s="32"/>
      <c r="B126" s="169"/>
      <c r="C126" s="170" t="s">
        <v>7</v>
      </c>
      <c r="D126" s="170" t="s">
        <v>140</v>
      </c>
      <c r="E126" s="171" t="s">
        <v>141</v>
      </c>
      <c r="F126" s="172" t="s">
        <v>142</v>
      </c>
      <c r="G126" s="173" t="s">
        <v>143</v>
      </c>
      <c r="H126" s="174">
        <v>42.7</v>
      </c>
      <c r="I126" s="175"/>
      <c r="J126" s="176">
        <f>ROUND(I126*H126,2)</f>
        <v>0</v>
      </c>
      <c r="K126" s="177"/>
      <c r="L126" s="33"/>
      <c r="M126" s="178" t="s">
        <v>1</v>
      </c>
      <c r="N126" s="179" t="s">
        <v>43</v>
      </c>
      <c r="O126" s="58"/>
      <c r="P126" s="180">
        <f>O126*H126</f>
        <v>0</v>
      </c>
      <c r="Q126" s="180">
        <v>0</v>
      </c>
      <c r="R126" s="180">
        <f>Q126*H126</f>
        <v>0</v>
      </c>
      <c r="S126" s="180">
        <v>0.26</v>
      </c>
      <c r="T126" s="180">
        <f>S126*H126</f>
        <v>11.102</v>
      </c>
      <c r="U126" s="181" t="s">
        <v>1</v>
      </c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82" t="s">
        <v>144</v>
      </c>
      <c r="AT126" s="182" t="s">
        <v>140</v>
      </c>
      <c r="AU126" s="182" t="s">
        <v>145</v>
      </c>
      <c r="AY126" s="16" t="s">
        <v>138</v>
      </c>
      <c r="BE126" s="97">
        <f>IF(N126="základná",J126,0)</f>
        <v>0</v>
      </c>
      <c r="BF126" s="97">
        <f>IF(N126="znížená",J126,0)</f>
        <v>0</v>
      </c>
      <c r="BG126" s="97">
        <f>IF(N126="zákl. prenesená",J126,0)</f>
        <v>0</v>
      </c>
      <c r="BH126" s="97">
        <f>IF(N126="zníž. prenesená",J126,0)</f>
        <v>0</v>
      </c>
      <c r="BI126" s="97">
        <f>IF(N126="nulová",J126,0)</f>
        <v>0</v>
      </c>
      <c r="BJ126" s="16" t="s">
        <v>145</v>
      </c>
      <c r="BK126" s="97">
        <f>ROUND(I126*H126,2)</f>
        <v>0</v>
      </c>
      <c r="BL126" s="16" t="s">
        <v>144</v>
      </c>
      <c r="BM126" s="182" t="s">
        <v>146</v>
      </c>
    </row>
    <row r="127" spans="1:65" s="2" customFormat="1" ht="19.5">
      <c r="A127" s="32"/>
      <c r="B127" s="33"/>
      <c r="C127" s="32"/>
      <c r="D127" s="183" t="s">
        <v>147</v>
      </c>
      <c r="E127" s="32"/>
      <c r="F127" s="184" t="s">
        <v>148</v>
      </c>
      <c r="G127" s="32"/>
      <c r="H127" s="32"/>
      <c r="I127" s="106"/>
      <c r="J127" s="32"/>
      <c r="K127" s="32"/>
      <c r="L127" s="33"/>
      <c r="M127" s="185"/>
      <c r="N127" s="186"/>
      <c r="O127" s="58"/>
      <c r="P127" s="58"/>
      <c r="Q127" s="58"/>
      <c r="R127" s="58"/>
      <c r="S127" s="58"/>
      <c r="T127" s="58"/>
      <c r="U127" s="59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6" t="s">
        <v>147</v>
      </c>
      <c r="AU127" s="16" t="s">
        <v>145</v>
      </c>
    </row>
    <row r="128" spans="1:65" s="13" customFormat="1">
      <c r="B128" s="187"/>
      <c r="D128" s="183" t="s">
        <v>149</v>
      </c>
      <c r="E128" s="188" t="s">
        <v>1</v>
      </c>
      <c r="F128" s="189" t="s">
        <v>150</v>
      </c>
      <c r="H128" s="190">
        <v>42.7</v>
      </c>
      <c r="I128" s="191"/>
      <c r="L128" s="187"/>
      <c r="M128" s="192"/>
      <c r="N128" s="193"/>
      <c r="O128" s="193"/>
      <c r="P128" s="193"/>
      <c r="Q128" s="193"/>
      <c r="R128" s="193"/>
      <c r="S128" s="193"/>
      <c r="T128" s="193"/>
      <c r="U128" s="194"/>
      <c r="AT128" s="188" t="s">
        <v>149</v>
      </c>
      <c r="AU128" s="188" t="s">
        <v>145</v>
      </c>
      <c r="AV128" s="13" t="s">
        <v>145</v>
      </c>
      <c r="AW128" s="13" t="s">
        <v>31</v>
      </c>
      <c r="AX128" s="13" t="s">
        <v>85</v>
      </c>
      <c r="AY128" s="188" t="s">
        <v>138</v>
      </c>
    </row>
    <row r="129" spans="1:65" s="2" customFormat="1" ht="24" customHeight="1">
      <c r="A129" s="32"/>
      <c r="B129" s="169"/>
      <c r="C129" s="170" t="s">
        <v>151</v>
      </c>
      <c r="D129" s="170" t="s">
        <v>140</v>
      </c>
      <c r="E129" s="171" t="s">
        <v>152</v>
      </c>
      <c r="F129" s="172" t="s">
        <v>153</v>
      </c>
      <c r="G129" s="173" t="s">
        <v>154</v>
      </c>
      <c r="H129" s="174">
        <v>42.7</v>
      </c>
      <c r="I129" s="175"/>
      <c r="J129" s="176">
        <f>ROUND(I129*H129,2)</f>
        <v>0</v>
      </c>
      <c r="K129" s="177"/>
      <c r="L129" s="33"/>
      <c r="M129" s="178" t="s">
        <v>1</v>
      </c>
      <c r="N129" s="179" t="s">
        <v>43</v>
      </c>
      <c r="O129" s="58"/>
      <c r="P129" s="180">
        <f>O129*H129</f>
        <v>0</v>
      </c>
      <c r="Q129" s="180">
        <v>0</v>
      </c>
      <c r="R129" s="180">
        <f>Q129*H129</f>
        <v>0</v>
      </c>
      <c r="S129" s="180">
        <v>0.23</v>
      </c>
      <c r="T129" s="180">
        <f>S129*H129</f>
        <v>9.8210000000000015</v>
      </c>
      <c r="U129" s="181" t="s">
        <v>1</v>
      </c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82" t="s">
        <v>144</v>
      </c>
      <c r="AT129" s="182" t="s">
        <v>140</v>
      </c>
      <c r="AU129" s="182" t="s">
        <v>145</v>
      </c>
      <c r="AY129" s="16" t="s">
        <v>138</v>
      </c>
      <c r="BE129" s="97">
        <f>IF(N129="základná",J129,0)</f>
        <v>0</v>
      </c>
      <c r="BF129" s="97">
        <f>IF(N129="znížená",J129,0)</f>
        <v>0</v>
      </c>
      <c r="BG129" s="97">
        <f>IF(N129="zákl. prenesená",J129,0)</f>
        <v>0</v>
      </c>
      <c r="BH129" s="97">
        <f>IF(N129="zníž. prenesená",J129,0)</f>
        <v>0</v>
      </c>
      <c r="BI129" s="97">
        <f>IF(N129="nulová",J129,0)</f>
        <v>0</v>
      </c>
      <c r="BJ129" s="16" t="s">
        <v>145</v>
      </c>
      <c r="BK129" s="97">
        <f>ROUND(I129*H129,2)</f>
        <v>0</v>
      </c>
      <c r="BL129" s="16" t="s">
        <v>144</v>
      </c>
      <c r="BM129" s="182" t="s">
        <v>155</v>
      </c>
    </row>
    <row r="130" spans="1:65" s="2" customFormat="1" ht="29.25">
      <c r="A130" s="32"/>
      <c r="B130" s="33"/>
      <c r="C130" s="32"/>
      <c r="D130" s="183" t="s">
        <v>147</v>
      </c>
      <c r="E130" s="32"/>
      <c r="F130" s="184" t="s">
        <v>156</v>
      </c>
      <c r="G130" s="32"/>
      <c r="H130" s="32"/>
      <c r="I130" s="106"/>
      <c r="J130" s="32"/>
      <c r="K130" s="32"/>
      <c r="L130" s="33"/>
      <c r="M130" s="185"/>
      <c r="N130" s="186"/>
      <c r="O130" s="58"/>
      <c r="P130" s="58"/>
      <c r="Q130" s="58"/>
      <c r="R130" s="58"/>
      <c r="S130" s="58"/>
      <c r="T130" s="58"/>
      <c r="U130" s="59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6" t="s">
        <v>147</v>
      </c>
      <c r="AU130" s="16" t="s">
        <v>145</v>
      </c>
    </row>
    <row r="131" spans="1:65" s="2" customFormat="1" ht="24" customHeight="1">
      <c r="A131" s="32"/>
      <c r="B131" s="169"/>
      <c r="C131" s="170" t="s">
        <v>157</v>
      </c>
      <c r="D131" s="170" t="s">
        <v>140</v>
      </c>
      <c r="E131" s="171" t="s">
        <v>158</v>
      </c>
      <c r="F131" s="172" t="s">
        <v>159</v>
      </c>
      <c r="G131" s="173" t="s">
        <v>154</v>
      </c>
      <c r="H131" s="174">
        <v>144.44999999999999</v>
      </c>
      <c r="I131" s="175"/>
      <c r="J131" s="176">
        <f>ROUND(I131*H131,2)</f>
        <v>0</v>
      </c>
      <c r="K131" s="177"/>
      <c r="L131" s="33"/>
      <c r="M131" s="178" t="s">
        <v>1</v>
      </c>
      <c r="N131" s="179" t="s">
        <v>43</v>
      </c>
      <c r="O131" s="58"/>
      <c r="P131" s="180">
        <f>O131*H131</f>
        <v>0</v>
      </c>
      <c r="Q131" s="180">
        <v>0</v>
      </c>
      <c r="R131" s="180">
        <f>Q131*H131</f>
        <v>0</v>
      </c>
      <c r="S131" s="180">
        <v>0.14499999999999999</v>
      </c>
      <c r="T131" s="180">
        <f>S131*H131</f>
        <v>20.945249999999998</v>
      </c>
      <c r="U131" s="181" t="s">
        <v>1</v>
      </c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82" t="s">
        <v>144</v>
      </c>
      <c r="AT131" s="182" t="s">
        <v>140</v>
      </c>
      <c r="AU131" s="182" t="s">
        <v>145</v>
      </c>
      <c r="AY131" s="16" t="s">
        <v>138</v>
      </c>
      <c r="BE131" s="97">
        <f>IF(N131="základná",J131,0)</f>
        <v>0</v>
      </c>
      <c r="BF131" s="97">
        <f>IF(N131="znížená",J131,0)</f>
        <v>0</v>
      </c>
      <c r="BG131" s="97">
        <f>IF(N131="zákl. prenesená",J131,0)</f>
        <v>0</v>
      </c>
      <c r="BH131" s="97">
        <f>IF(N131="zníž. prenesená",J131,0)</f>
        <v>0</v>
      </c>
      <c r="BI131" s="97">
        <f>IF(N131="nulová",J131,0)</f>
        <v>0</v>
      </c>
      <c r="BJ131" s="16" t="s">
        <v>145</v>
      </c>
      <c r="BK131" s="97">
        <f>ROUND(I131*H131,2)</f>
        <v>0</v>
      </c>
      <c r="BL131" s="16" t="s">
        <v>144</v>
      </c>
      <c r="BM131" s="182" t="s">
        <v>160</v>
      </c>
    </row>
    <row r="132" spans="1:65" s="2" customFormat="1" ht="29.25">
      <c r="A132" s="32"/>
      <c r="B132" s="33"/>
      <c r="C132" s="32"/>
      <c r="D132" s="183" t="s">
        <v>147</v>
      </c>
      <c r="E132" s="32"/>
      <c r="F132" s="184" t="s">
        <v>161</v>
      </c>
      <c r="G132" s="32"/>
      <c r="H132" s="32"/>
      <c r="I132" s="106"/>
      <c r="J132" s="32"/>
      <c r="K132" s="32"/>
      <c r="L132" s="33"/>
      <c r="M132" s="185"/>
      <c r="N132" s="186"/>
      <c r="O132" s="58"/>
      <c r="P132" s="58"/>
      <c r="Q132" s="58"/>
      <c r="R132" s="58"/>
      <c r="S132" s="58"/>
      <c r="T132" s="58"/>
      <c r="U132" s="59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6" t="s">
        <v>147</v>
      </c>
      <c r="AU132" s="16" t="s">
        <v>145</v>
      </c>
    </row>
    <row r="133" spans="1:65" s="2" customFormat="1" ht="24" customHeight="1">
      <c r="A133" s="32"/>
      <c r="B133" s="169"/>
      <c r="C133" s="170" t="s">
        <v>162</v>
      </c>
      <c r="D133" s="170" t="s">
        <v>140</v>
      </c>
      <c r="E133" s="171" t="s">
        <v>163</v>
      </c>
      <c r="F133" s="172" t="s">
        <v>164</v>
      </c>
      <c r="G133" s="173" t="s">
        <v>143</v>
      </c>
      <c r="H133" s="174">
        <v>45.51</v>
      </c>
      <c r="I133" s="175"/>
      <c r="J133" s="176">
        <f>ROUND(I133*H133,2)</f>
        <v>0</v>
      </c>
      <c r="K133" s="177"/>
      <c r="L133" s="33"/>
      <c r="M133" s="178" t="s">
        <v>1</v>
      </c>
      <c r="N133" s="179" t="s">
        <v>43</v>
      </c>
      <c r="O133" s="58"/>
      <c r="P133" s="180">
        <f>O133*H133</f>
        <v>0</v>
      </c>
      <c r="Q133" s="180">
        <v>0</v>
      </c>
      <c r="R133" s="180">
        <f>Q133*H133</f>
        <v>0</v>
      </c>
      <c r="S133" s="180">
        <v>0.45</v>
      </c>
      <c r="T133" s="180">
        <f>S133*H133</f>
        <v>20.479499999999998</v>
      </c>
      <c r="U133" s="181" t="s">
        <v>1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82" t="s">
        <v>144</v>
      </c>
      <c r="AT133" s="182" t="s">
        <v>140</v>
      </c>
      <c r="AU133" s="182" t="s">
        <v>145</v>
      </c>
      <c r="AY133" s="16" t="s">
        <v>138</v>
      </c>
      <c r="BE133" s="97">
        <f>IF(N133="základná",J133,0)</f>
        <v>0</v>
      </c>
      <c r="BF133" s="97">
        <f>IF(N133="znížená",J133,0)</f>
        <v>0</v>
      </c>
      <c r="BG133" s="97">
        <f>IF(N133="zákl. prenesená",J133,0)</f>
        <v>0</v>
      </c>
      <c r="BH133" s="97">
        <f>IF(N133="zníž. prenesená",J133,0)</f>
        <v>0</v>
      </c>
      <c r="BI133" s="97">
        <f>IF(N133="nulová",J133,0)</f>
        <v>0</v>
      </c>
      <c r="BJ133" s="16" t="s">
        <v>145</v>
      </c>
      <c r="BK133" s="97">
        <f>ROUND(I133*H133,2)</f>
        <v>0</v>
      </c>
      <c r="BL133" s="16" t="s">
        <v>144</v>
      </c>
      <c r="BM133" s="182" t="s">
        <v>165</v>
      </c>
    </row>
    <row r="134" spans="1:65" s="2" customFormat="1" ht="39">
      <c r="A134" s="32"/>
      <c r="B134" s="33"/>
      <c r="C134" s="32"/>
      <c r="D134" s="183" t="s">
        <v>147</v>
      </c>
      <c r="E134" s="32"/>
      <c r="F134" s="184" t="s">
        <v>166</v>
      </c>
      <c r="G134" s="32"/>
      <c r="H134" s="32"/>
      <c r="I134" s="106"/>
      <c r="J134" s="32"/>
      <c r="K134" s="32"/>
      <c r="L134" s="33"/>
      <c r="M134" s="185"/>
      <c r="N134" s="186"/>
      <c r="O134" s="58"/>
      <c r="P134" s="58"/>
      <c r="Q134" s="58"/>
      <c r="R134" s="58"/>
      <c r="S134" s="58"/>
      <c r="T134" s="58"/>
      <c r="U134" s="59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6" t="s">
        <v>147</v>
      </c>
      <c r="AU134" s="16" t="s">
        <v>145</v>
      </c>
    </row>
    <row r="135" spans="1:65" s="13" customFormat="1">
      <c r="B135" s="187"/>
      <c r="D135" s="183" t="s">
        <v>149</v>
      </c>
      <c r="E135" s="188" t="s">
        <v>1</v>
      </c>
      <c r="F135" s="189" t="s">
        <v>167</v>
      </c>
      <c r="H135" s="190">
        <v>45.51</v>
      </c>
      <c r="I135" s="191"/>
      <c r="L135" s="187"/>
      <c r="M135" s="192"/>
      <c r="N135" s="193"/>
      <c r="O135" s="193"/>
      <c r="P135" s="193"/>
      <c r="Q135" s="193"/>
      <c r="R135" s="193"/>
      <c r="S135" s="193"/>
      <c r="T135" s="193"/>
      <c r="U135" s="194"/>
      <c r="AT135" s="188" t="s">
        <v>149</v>
      </c>
      <c r="AU135" s="188" t="s">
        <v>145</v>
      </c>
      <c r="AV135" s="13" t="s">
        <v>145</v>
      </c>
      <c r="AW135" s="13" t="s">
        <v>31</v>
      </c>
      <c r="AX135" s="13" t="s">
        <v>85</v>
      </c>
      <c r="AY135" s="188" t="s">
        <v>138</v>
      </c>
    </row>
    <row r="136" spans="1:65" s="2" customFormat="1" ht="24" customHeight="1">
      <c r="A136" s="32"/>
      <c r="B136" s="169"/>
      <c r="C136" s="170" t="s">
        <v>168</v>
      </c>
      <c r="D136" s="170" t="s">
        <v>140</v>
      </c>
      <c r="E136" s="171" t="s">
        <v>169</v>
      </c>
      <c r="F136" s="172" t="s">
        <v>170</v>
      </c>
      <c r="G136" s="173" t="s">
        <v>171</v>
      </c>
      <c r="H136" s="174">
        <v>30.483000000000001</v>
      </c>
      <c r="I136" s="175"/>
      <c r="J136" s="176">
        <f>ROUND(I136*H136,2)</f>
        <v>0</v>
      </c>
      <c r="K136" s="177"/>
      <c r="L136" s="33"/>
      <c r="M136" s="178" t="s">
        <v>1</v>
      </c>
      <c r="N136" s="179" t="s">
        <v>43</v>
      </c>
      <c r="O136" s="58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0">
        <f>S136*H136</f>
        <v>0</v>
      </c>
      <c r="U136" s="181" t="s">
        <v>1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82" t="s">
        <v>144</v>
      </c>
      <c r="AT136" s="182" t="s">
        <v>140</v>
      </c>
      <c r="AU136" s="182" t="s">
        <v>145</v>
      </c>
      <c r="AY136" s="16" t="s">
        <v>138</v>
      </c>
      <c r="BE136" s="97">
        <f>IF(N136="základná",J136,0)</f>
        <v>0</v>
      </c>
      <c r="BF136" s="97">
        <f>IF(N136="znížená",J136,0)</f>
        <v>0</v>
      </c>
      <c r="BG136" s="97">
        <f>IF(N136="zákl. prenesená",J136,0)</f>
        <v>0</v>
      </c>
      <c r="BH136" s="97">
        <f>IF(N136="zníž. prenesená",J136,0)</f>
        <v>0</v>
      </c>
      <c r="BI136" s="97">
        <f>IF(N136="nulová",J136,0)</f>
        <v>0</v>
      </c>
      <c r="BJ136" s="16" t="s">
        <v>145</v>
      </c>
      <c r="BK136" s="97">
        <f>ROUND(I136*H136,2)</f>
        <v>0</v>
      </c>
      <c r="BL136" s="16" t="s">
        <v>144</v>
      </c>
      <c r="BM136" s="182" t="s">
        <v>172</v>
      </c>
    </row>
    <row r="137" spans="1:65" s="2" customFormat="1" ht="29.25">
      <c r="A137" s="32"/>
      <c r="B137" s="33"/>
      <c r="C137" s="32"/>
      <c r="D137" s="183" t="s">
        <v>147</v>
      </c>
      <c r="E137" s="32"/>
      <c r="F137" s="184" t="s">
        <v>173</v>
      </c>
      <c r="G137" s="32"/>
      <c r="H137" s="32"/>
      <c r="I137" s="106"/>
      <c r="J137" s="32"/>
      <c r="K137" s="32"/>
      <c r="L137" s="33"/>
      <c r="M137" s="185"/>
      <c r="N137" s="186"/>
      <c r="O137" s="58"/>
      <c r="P137" s="58"/>
      <c r="Q137" s="58"/>
      <c r="R137" s="58"/>
      <c r="S137" s="58"/>
      <c r="T137" s="58"/>
      <c r="U137" s="59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6" t="s">
        <v>147</v>
      </c>
      <c r="AU137" s="16" t="s">
        <v>145</v>
      </c>
    </row>
    <row r="138" spans="1:65" s="13" customFormat="1">
      <c r="B138" s="187"/>
      <c r="D138" s="183" t="s">
        <v>149</v>
      </c>
      <c r="E138" s="188" t="s">
        <v>1</v>
      </c>
      <c r="F138" s="189" t="s">
        <v>174</v>
      </c>
      <c r="H138" s="190">
        <v>30.483000000000001</v>
      </c>
      <c r="I138" s="191"/>
      <c r="L138" s="187"/>
      <c r="M138" s="192"/>
      <c r="N138" s="193"/>
      <c r="O138" s="193"/>
      <c r="P138" s="193"/>
      <c r="Q138" s="193"/>
      <c r="R138" s="193"/>
      <c r="S138" s="193"/>
      <c r="T138" s="193"/>
      <c r="U138" s="194"/>
      <c r="AT138" s="188" t="s">
        <v>149</v>
      </c>
      <c r="AU138" s="188" t="s">
        <v>145</v>
      </c>
      <c r="AV138" s="13" t="s">
        <v>145</v>
      </c>
      <c r="AW138" s="13" t="s">
        <v>31</v>
      </c>
      <c r="AX138" s="13" t="s">
        <v>85</v>
      </c>
      <c r="AY138" s="188" t="s">
        <v>138</v>
      </c>
    </row>
    <row r="139" spans="1:65" s="2" customFormat="1" ht="16.5" customHeight="1">
      <c r="A139" s="32"/>
      <c r="B139" s="169"/>
      <c r="C139" s="170" t="s">
        <v>175</v>
      </c>
      <c r="D139" s="170" t="s">
        <v>140</v>
      </c>
      <c r="E139" s="171" t="s">
        <v>176</v>
      </c>
      <c r="F139" s="172" t="s">
        <v>177</v>
      </c>
      <c r="G139" s="173" t="s">
        <v>171</v>
      </c>
      <c r="H139" s="174">
        <v>22.097999999999999</v>
      </c>
      <c r="I139" s="175"/>
      <c r="J139" s="176">
        <f>ROUND(I139*H139,2)</f>
        <v>0</v>
      </c>
      <c r="K139" s="177"/>
      <c r="L139" s="33"/>
      <c r="M139" s="178" t="s">
        <v>1</v>
      </c>
      <c r="N139" s="179" t="s">
        <v>43</v>
      </c>
      <c r="O139" s="58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0">
        <f>S139*H139</f>
        <v>0</v>
      </c>
      <c r="U139" s="181" t="s">
        <v>1</v>
      </c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82" t="s">
        <v>144</v>
      </c>
      <c r="AT139" s="182" t="s">
        <v>140</v>
      </c>
      <c r="AU139" s="182" t="s">
        <v>145</v>
      </c>
      <c r="AY139" s="16" t="s">
        <v>138</v>
      </c>
      <c r="BE139" s="97">
        <f>IF(N139="základná",J139,0)</f>
        <v>0</v>
      </c>
      <c r="BF139" s="97">
        <f>IF(N139="znížená",J139,0)</f>
        <v>0</v>
      </c>
      <c r="BG139" s="97">
        <f>IF(N139="zákl. prenesená",J139,0)</f>
        <v>0</v>
      </c>
      <c r="BH139" s="97">
        <f>IF(N139="zníž. prenesená",J139,0)</f>
        <v>0</v>
      </c>
      <c r="BI139" s="97">
        <f>IF(N139="nulová",J139,0)</f>
        <v>0</v>
      </c>
      <c r="BJ139" s="16" t="s">
        <v>145</v>
      </c>
      <c r="BK139" s="97">
        <f>ROUND(I139*H139,2)</f>
        <v>0</v>
      </c>
      <c r="BL139" s="16" t="s">
        <v>144</v>
      </c>
      <c r="BM139" s="182" t="s">
        <v>178</v>
      </c>
    </row>
    <row r="140" spans="1:65" s="2" customFormat="1" ht="48.75">
      <c r="A140" s="32"/>
      <c r="B140" s="33"/>
      <c r="C140" s="32"/>
      <c r="D140" s="183" t="s">
        <v>147</v>
      </c>
      <c r="E140" s="32"/>
      <c r="F140" s="184" t="s">
        <v>179</v>
      </c>
      <c r="G140" s="32"/>
      <c r="H140" s="32"/>
      <c r="I140" s="106"/>
      <c r="J140" s="32"/>
      <c r="K140" s="32"/>
      <c r="L140" s="33"/>
      <c r="M140" s="185"/>
      <c r="N140" s="186"/>
      <c r="O140" s="58"/>
      <c r="P140" s="58"/>
      <c r="Q140" s="58"/>
      <c r="R140" s="58"/>
      <c r="S140" s="58"/>
      <c r="T140" s="58"/>
      <c r="U140" s="59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6" t="s">
        <v>147</v>
      </c>
      <c r="AU140" s="16" t="s">
        <v>145</v>
      </c>
    </row>
    <row r="141" spans="1:65" s="13" customFormat="1">
      <c r="B141" s="187"/>
      <c r="D141" s="183" t="s">
        <v>149</v>
      </c>
      <c r="E141" s="188" t="s">
        <v>1</v>
      </c>
      <c r="F141" s="189" t="s">
        <v>180</v>
      </c>
      <c r="H141" s="190">
        <v>22.097999999999999</v>
      </c>
      <c r="I141" s="191"/>
      <c r="L141" s="187"/>
      <c r="M141" s="192"/>
      <c r="N141" s="193"/>
      <c r="O141" s="193"/>
      <c r="P141" s="193"/>
      <c r="Q141" s="193"/>
      <c r="R141" s="193"/>
      <c r="S141" s="193"/>
      <c r="T141" s="193"/>
      <c r="U141" s="194"/>
      <c r="AT141" s="188" t="s">
        <v>149</v>
      </c>
      <c r="AU141" s="188" t="s">
        <v>145</v>
      </c>
      <c r="AV141" s="13" t="s">
        <v>145</v>
      </c>
      <c r="AW141" s="13" t="s">
        <v>31</v>
      </c>
      <c r="AX141" s="13" t="s">
        <v>85</v>
      </c>
      <c r="AY141" s="188" t="s">
        <v>138</v>
      </c>
    </row>
    <row r="142" spans="1:65" s="2" customFormat="1" ht="36" customHeight="1">
      <c r="A142" s="32"/>
      <c r="B142" s="169"/>
      <c r="C142" s="170" t="s">
        <v>181</v>
      </c>
      <c r="D142" s="170" t="s">
        <v>140</v>
      </c>
      <c r="E142" s="171" t="s">
        <v>182</v>
      </c>
      <c r="F142" s="172" t="s">
        <v>183</v>
      </c>
      <c r="G142" s="173" t="s">
        <v>171</v>
      </c>
      <c r="H142" s="174">
        <v>22.097999999999999</v>
      </c>
      <c r="I142" s="175"/>
      <c r="J142" s="176">
        <f>ROUND(I142*H142,2)</f>
        <v>0</v>
      </c>
      <c r="K142" s="177"/>
      <c r="L142" s="33"/>
      <c r="M142" s="178" t="s">
        <v>1</v>
      </c>
      <c r="N142" s="179" t="s">
        <v>43</v>
      </c>
      <c r="O142" s="58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0">
        <f>S142*H142</f>
        <v>0</v>
      </c>
      <c r="U142" s="181" t="s">
        <v>1</v>
      </c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82" t="s">
        <v>144</v>
      </c>
      <c r="AT142" s="182" t="s">
        <v>140</v>
      </c>
      <c r="AU142" s="182" t="s">
        <v>145</v>
      </c>
      <c r="AY142" s="16" t="s">
        <v>138</v>
      </c>
      <c r="BE142" s="97">
        <f>IF(N142="základná",J142,0)</f>
        <v>0</v>
      </c>
      <c r="BF142" s="97">
        <f>IF(N142="znížená",J142,0)</f>
        <v>0</v>
      </c>
      <c r="BG142" s="97">
        <f>IF(N142="zákl. prenesená",J142,0)</f>
        <v>0</v>
      </c>
      <c r="BH142" s="97">
        <f>IF(N142="zníž. prenesená",J142,0)</f>
        <v>0</v>
      </c>
      <c r="BI142" s="97">
        <f>IF(N142="nulová",J142,0)</f>
        <v>0</v>
      </c>
      <c r="BJ142" s="16" t="s">
        <v>145</v>
      </c>
      <c r="BK142" s="97">
        <f>ROUND(I142*H142,2)</f>
        <v>0</v>
      </c>
      <c r="BL142" s="16" t="s">
        <v>144</v>
      </c>
      <c r="BM142" s="182" t="s">
        <v>184</v>
      </c>
    </row>
    <row r="143" spans="1:65" s="2" customFormat="1" ht="48.75">
      <c r="A143" s="32"/>
      <c r="B143" s="33"/>
      <c r="C143" s="32"/>
      <c r="D143" s="183" t="s">
        <v>147</v>
      </c>
      <c r="E143" s="32"/>
      <c r="F143" s="184" t="s">
        <v>185</v>
      </c>
      <c r="G143" s="32"/>
      <c r="H143" s="32"/>
      <c r="I143" s="106"/>
      <c r="J143" s="32"/>
      <c r="K143" s="32"/>
      <c r="L143" s="33"/>
      <c r="M143" s="185"/>
      <c r="N143" s="186"/>
      <c r="O143" s="58"/>
      <c r="P143" s="58"/>
      <c r="Q143" s="58"/>
      <c r="R143" s="58"/>
      <c r="S143" s="58"/>
      <c r="T143" s="58"/>
      <c r="U143" s="59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6" t="s">
        <v>147</v>
      </c>
      <c r="AU143" s="16" t="s">
        <v>145</v>
      </c>
    </row>
    <row r="144" spans="1:65" s="2" customFormat="1" ht="24" customHeight="1">
      <c r="A144" s="32"/>
      <c r="B144" s="169"/>
      <c r="C144" s="170" t="s">
        <v>186</v>
      </c>
      <c r="D144" s="170" t="s">
        <v>140</v>
      </c>
      <c r="E144" s="171" t="s">
        <v>187</v>
      </c>
      <c r="F144" s="172" t="s">
        <v>188</v>
      </c>
      <c r="G144" s="173" t="s">
        <v>143</v>
      </c>
      <c r="H144" s="174">
        <v>86.36</v>
      </c>
      <c r="I144" s="175"/>
      <c r="J144" s="176">
        <f>ROUND(I144*H144,2)</f>
        <v>0</v>
      </c>
      <c r="K144" s="177"/>
      <c r="L144" s="33"/>
      <c r="M144" s="178" t="s">
        <v>1</v>
      </c>
      <c r="N144" s="179" t="s">
        <v>43</v>
      </c>
      <c r="O144" s="58"/>
      <c r="P144" s="180">
        <f>O144*H144</f>
        <v>0</v>
      </c>
      <c r="Q144" s="180">
        <v>9.7000000000000005E-4</v>
      </c>
      <c r="R144" s="180">
        <f>Q144*H144</f>
        <v>8.3769200000000002E-2</v>
      </c>
      <c r="S144" s="180">
        <v>0</v>
      </c>
      <c r="T144" s="180">
        <f>S144*H144</f>
        <v>0</v>
      </c>
      <c r="U144" s="181" t="s">
        <v>1</v>
      </c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82" t="s">
        <v>144</v>
      </c>
      <c r="AT144" s="182" t="s">
        <v>140</v>
      </c>
      <c r="AU144" s="182" t="s">
        <v>145</v>
      </c>
      <c r="AY144" s="16" t="s">
        <v>138</v>
      </c>
      <c r="BE144" s="97">
        <f>IF(N144="základná",J144,0)</f>
        <v>0</v>
      </c>
      <c r="BF144" s="97">
        <f>IF(N144="znížená",J144,0)</f>
        <v>0</v>
      </c>
      <c r="BG144" s="97">
        <f>IF(N144="zákl. prenesená",J144,0)</f>
        <v>0</v>
      </c>
      <c r="BH144" s="97">
        <f>IF(N144="zníž. prenesená",J144,0)</f>
        <v>0</v>
      </c>
      <c r="BI144" s="97">
        <f>IF(N144="nulová",J144,0)</f>
        <v>0</v>
      </c>
      <c r="BJ144" s="16" t="s">
        <v>145</v>
      </c>
      <c r="BK144" s="97">
        <f>ROUND(I144*H144,2)</f>
        <v>0</v>
      </c>
      <c r="BL144" s="16" t="s">
        <v>144</v>
      </c>
      <c r="BM144" s="182" t="s">
        <v>189</v>
      </c>
    </row>
    <row r="145" spans="1:65" s="2" customFormat="1" ht="29.25">
      <c r="A145" s="32"/>
      <c r="B145" s="33"/>
      <c r="C145" s="32"/>
      <c r="D145" s="183" t="s">
        <v>147</v>
      </c>
      <c r="E145" s="32"/>
      <c r="F145" s="184" t="s">
        <v>190</v>
      </c>
      <c r="G145" s="32"/>
      <c r="H145" s="32"/>
      <c r="I145" s="106"/>
      <c r="J145" s="32"/>
      <c r="K145" s="32"/>
      <c r="L145" s="33"/>
      <c r="M145" s="185"/>
      <c r="N145" s="186"/>
      <c r="O145" s="58"/>
      <c r="P145" s="58"/>
      <c r="Q145" s="58"/>
      <c r="R145" s="58"/>
      <c r="S145" s="58"/>
      <c r="T145" s="58"/>
      <c r="U145" s="59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6" t="s">
        <v>147</v>
      </c>
      <c r="AU145" s="16" t="s">
        <v>145</v>
      </c>
    </row>
    <row r="146" spans="1:65" s="13" customFormat="1">
      <c r="B146" s="187"/>
      <c r="D146" s="183" t="s">
        <v>149</v>
      </c>
      <c r="E146" s="188" t="s">
        <v>1</v>
      </c>
      <c r="F146" s="189" t="s">
        <v>191</v>
      </c>
      <c r="H146" s="190">
        <v>86.36</v>
      </c>
      <c r="I146" s="191"/>
      <c r="L146" s="187"/>
      <c r="M146" s="192"/>
      <c r="N146" s="193"/>
      <c r="O146" s="193"/>
      <c r="P146" s="193"/>
      <c r="Q146" s="193"/>
      <c r="R146" s="193"/>
      <c r="S146" s="193"/>
      <c r="T146" s="193"/>
      <c r="U146" s="194"/>
      <c r="AT146" s="188" t="s">
        <v>149</v>
      </c>
      <c r="AU146" s="188" t="s">
        <v>145</v>
      </c>
      <c r="AV146" s="13" t="s">
        <v>145</v>
      </c>
      <c r="AW146" s="13" t="s">
        <v>31</v>
      </c>
      <c r="AX146" s="13" t="s">
        <v>85</v>
      </c>
      <c r="AY146" s="188" t="s">
        <v>138</v>
      </c>
    </row>
    <row r="147" spans="1:65" s="2" customFormat="1" ht="24" customHeight="1">
      <c r="A147" s="32"/>
      <c r="B147" s="169"/>
      <c r="C147" s="170" t="s">
        <v>192</v>
      </c>
      <c r="D147" s="170" t="s">
        <v>140</v>
      </c>
      <c r="E147" s="171" t="s">
        <v>193</v>
      </c>
      <c r="F147" s="172" t="s">
        <v>194</v>
      </c>
      <c r="G147" s="173" t="s">
        <v>143</v>
      </c>
      <c r="H147" s="174">
        <v>86.36</v>
      </c>
      <c r="I147" s="175"/>
      <c r="J147" s="176">
        <f>ROUND(I147*H147,2)</f>
        <v>0</v>
      </c>
      <c r="K147" s="177"/>
      <c r="L147" s="33"/>
      <c r="M147" s="178" t="s">
        <v>1</v>
      </c>
      <c r="N147" s="179" t="s">
        <v>43</v>
      </c>
      <c r="O147" s="58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0">
        <f>S147*H147</f>
        <v>0</v>
      </c>
      <c r="U147" s="181" t="s">
        <v>1</v>
      </c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82" t="s">
        <v>144</v>
      </c>
      <c r="AT147" s="182" t="s">
        <v>140</v>
      </c>
      <c r="AU147" s="182" t="s">
        <v>145</v>
      </c>
      <c r="AY147" s="16" t="s">
        <v>138</v>
      </c>
      <c r="BE147" s="97">
        <f>IF(N147="základná",J147,0)</f>
        <v>0</v>
      </c>
      <c r="BF147" s="97">
        <f>IF(N147="znížená",J147,0)</f>
        <v>0</v>
      </c>
      <c r="BG147" s="97">
        <f>IF(N147="zákl. prenesená",J147,0)</f>
        <v>0</v>
      </c>
      <c r="BH147" s="97">
        <f>IF(N147="zníž. prenesená",J147,0)</f>
        <v>0</v>
      </c>
      <c r="BI147" s="97">
        <f>IF(N147="nulová",J147,0)</f>
        <v>0</v>
      </c>
      <c r="BJ147" s="16" t="s">
        <v>145</v>
      </c>
      <c r="BK147" s="97">
        <f>ROUND(I147*H147,2)</f>
        <v>0</v>
      </c>
      <c r="BL147" s="16" t="s">
        <v>144</v>
      </c>
      <c r="BM147" s="182" t="s">
        <v>195</v>
      </c>
    </row>
    <row r="148" spans="1:65" s="2" customFormat="1" ht="29.25">
      <c r="A148" s="32"/>
      <c r="B148" s="33"/>
      <c r="C148" s="32"/>
      <c r="D148" s="183" t="s">
        <v>147</v>
      </c>
      <c r="E148" s="32"/>
      <c r="F148" s="184" t="s">
        <v>196</v>
      </c>
      <c r="G148" s="32"/>
      <c r="H148" s="32"/>
      <c r="I148" s="106"/>
      <c r="J148" s="32"/>
      <c r="K148" s="32"/>
      <c r="L148" s="33"/>
      <c r="M148" s="185"/>
      <c r="N148" s="186"/>
      <c r="O148" s="58"/>
      <c r="P148" s="58"/>
      <c r="Q148" s="58"/>
      <c r="R148" s="58"/>
      <c r="S148" s="58"/>
      <c r="T148" s="58"/>
      <c r="U148" s="59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T148" s="16" t="s">
        <v>147</v>
      </c>
      <c r="AU148" s="16" t="s">
        <v>145</v>
      </c>
    </row>
    <row r="149" spans="1:65" s="2" customFormat="1" ht="36" customHeight="1">
      <c r="A149" s="32"/>
      <c r="B149" s="169"/>
      <c r="C149" s="170" t="s">
        <v>197</v>
      </c>
      <c r="D149" s="170" t="s">
        <v>140</v>
      </c>
      <c r="E149" s="171" t="s">
        <v>198</v>
      </c>
      <c r="F149" s="172" t="s">
        <v>199</v>
      </c>
      <c r="G149" s="173" t="s">
        <v>171</v>
      </c>
      <c r="H149" s="174">
        <v>52.581000000000003</v>
      </c>
      <c r="I149" s="175"/>
      <c r="J149" s="176">
        <f>ROUND(I149*H149,2)</f>
        <v>0</v>
      </c>
      <c r="K149" s="177"/>
      <c r="L149" s="33"/>
      <c r="M149" s="178" t="s">
        <v>1</v>
      </c>
      <c r="N149" s="179" t="s">
        <v>43</v>
      </c>
      <c r="O149" s="58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0">
        <f>S149*H149</f>
        <v>0</v>
      </c>
      <c r="U149" s="181" t="s">
        <v>1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82" t="s">
        <v>144</v>
      </c>
      <c r="AT149" s="182" t="s">
        <v>140</v>
      </c>
      <c r="AU149" s="182" t="s">
        <v>145</v>
      </c>
      <c r="AY149" s="16" t="s">
        <v>138</v>
      </c>
      <c r="BE149" s="97">
        <f>IF(N149="základná",J149,0)</f>
        <v>0</v>
      </c>
      <c r="BF149" s="97">
        <f>IF(N149="znížená",J149,0)</f>
        <v>0</v>
      </c>
      <c r="BG149" s="97">
        <f>IF(N149="zákl. prenesená",J149,0)</f>
        <v>0</v>
      </c>
      <c r="BH149" s="97">
        <f>IF(N149="zníž. prenesená",J149,0)</f>
        <v>0</v>
      </c>
      <c r="BI149" s="97">
        <f>IF(N149="nulová",J149,0)</f>
        <v>0</v>
      </c>
      <c r="BJ149" s="16" t="s">
        <v>145</v>
      </c>
      <c r="BK149" s="97">
        <f>ROUND(I149*H149,2)</f>
        <v>0</v>
      </c>
      <c r="BL149" s="16" t="s">
        <v>144</v>
      </c>
      <c r="BM149" s="182" t="s">
        <v>200</v>
      </c>
    </row>
    <row r="150" spans="1:65" s="2" customFormat="1" ht="39">
      <c r="A150" s="32"/>
      <c r="B150" s="33"/>
      <c r="C150" s="32"/>
      <c r="D150" s="183" t="s">
        <v>147</v>
      </c>
      <c r="E150" s="32"/>
      <c r="F150" s="184" t="s">
        <v>201</v>
      </c>
      <c r="G150" s="32"/>
      <c r="H150" s="32"/>
      <c r="I150" s="106"/>
      <c r="J150" s="32"/>
      <c r="K150" s="32"/>
      <c r="L150" s="33"/>
      <c r="M150" s="185"/>
      <c r="N150" s="186"/>
      <c r="O150" s="58"/>
      <c r="P150" s="58"/>
      <c r="Q150" s="58"/>
      <c r="R150" s="58"/>
      <c r="S150" s="58"/>
      <c r="T150" s="58"/>
      <c r="U150" s="59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6" t="s">
        <v>147</v>
      </c>
      <c r="AU150" s="16" t="s">
        <v>145</v>
      </c>
    </row>
    <row r="151" spans="1:65" s="13" customFormat="1">
      <c r="B151" s="187"/>
      <c r="D151" s="183" t="s">
        <v>149</v>
      </c>
      <c r="E151" s="188" t="s">
        <v>1</v>
      </c>
      <c r="F151" s="189" t="s">
        <v>202</v>
      </c>
      <c r="H151" s="190">
        <v>52.581000000000003</v>
      </c>
      <c r="I151" s="191"/>
      <c r="L151" s="187"/>
      <c r="M151" s="192"/>
      <c r="N151" s="193"/>
      <c r="O151" s="193"/>
      <c r="P151" s="193"/>
      <c r="Q151" s="193"/>
      <c r="R151" s="193"/>
      <c r="S151" s="193"/>
      <c r="T151" s="193"/>
      <c r="U151" s="194"/>
      <c r="AT151" s="188" t="s">
        <v>149</v>
      </c>
      <c r="AU151" s="188" t="s">
        <v>145</v>
      </c>
      <c r="AV151" s="13" t="s">
        <v>145</v>
      </c>
      <c r="AW151" s="13" t="s">
        <v>31</v>
      </c>
      <c r="AX151" s="13" t="s">
        <v>85</v>
      </c>
      <c r="AY151" s="188" t="s">
        <v>138</v>
      </c>
    </row>
    <row r="152" spans="1:65" s="2" customFormat="1" ht="16.5" customHeight="1">
      <c r="A152" s="32"/>
      <c r="B152" s="169"/>
      <c r="C152" s="170" t="s">
        <v>203</v>
      </c>
      <c r="D152" s="170" t="s">
        <v>140</v>
      </c>
      <c r="E152" s="171" t="s">
        <v>204</v>
      </c>
      <c r="F152" s="172" t="s">
        <v>205</v>
      </c>
      <c r="G152" s="173" t="s">
        <v>171</v>
      </c>
      <c r="H152" s="174">
        <v>52.581000000000003</v>
      </c>
      <c r="I152" s="175"/>
      <c r="J152" s="176">
        <f>ROUND(I152*H152,2)</f>
        <v>0</v>
      </c>
      <c r="K152" s="177"/>
      <c r="L152" s="33"/>
      <c r="M152" s="178" t="s">
        <v>1</v>
      </c>
      <c r="N152" s="179" t="s">
        <v>43</v>
      </c>
      <c r="O152" s="58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0">
        <f>S152*H152</f>
        <v>0</v>
      </c>
      <c r="U152" s="181" t="s">
        <v>1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82" t="s">
        <v>144</v>
      </c>
      <c r="AT152" s="182" t="s">
        <v>140</v>
      </c>
      <c r="AU152" s="182" t="s">
        <v>145</v>
      </c>
      <c r="AY152" s="16" t="s">
        <v>138</v>
      </c>
      <c r="BE152" s="97">
        <f>IF(N152="základná",J152,0)</f>
        <v>0</v>
      </c>
      <c r="BF152" s="97">
        <f>IF(N152="znížená",J152,0)</f>
        <v>0</v>
      </c>
      <c r="BG152" s="97">
        <f>IF(N152="zákl. prenesená",J152,0)</f>
        <v>0</v>
      </c>
      <c r="BH152" s="97">
        <f>IF(N152="zníž. prenesená",J152,0)</f>
        <v>0</v>
      </c>
      <c r="BI152" s="97">
        <f>IF(N152="nulová",J152,0)</f>
        <v>0</v>
      </c>
      <c r="BJ152" s="16" t="s">
        <v>145</v>
      </c>
      <c r="BK152" s="97">
        <f>ROUND(I152*H152,2)</f>
        <v>0</v>
      </c>
      <c r="BL152" s="16" t="s">
        <v>144</v>
      </c>
      <c r="BM152" s="182" t="s">
        <v>206</v>
      </c>
    </row>
    <row r="153" spans="1:65" s="2" customFormat="1">
      <c r="A153" s="32"/>
      <c r="B153" s="33"/>
      <c r="C153" s="32"/>
      <c r="D153" s="183" t="s">
        <v>147</v>
      </c>
      <c r="E153" s="32"/>
      <c r="F153" s="184" t="s">
        <v>205</v>
      </c>
      <c r="G153" s="32"/>
      <c r="H153" s="32"/>
      <c r="I153" s="106"/>
      <c r="J153" s="32"/>
      <c r="K153" s="32"/>
      <c r="L153" s="33"/>
      <c r="M153" s="185"/>
      <c r="N153" s="186"/>
      <c r="O153" s="58"/>
      <c r="P153" s="58"/>
      <c r="Q153" s="58"/>
      <c r="R153" s="58"/>
      <c r="S153" s="58"/>
      <c r="T153" s="58"/>
      <c r="U153" s="59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6" t="s">
        <v>147</v>
      </c>
      <c r="AU153" s="16" t="s">
        <v>145</v>
      </c>
    </row>
    <row r="154" spans="1:65" s="2" customFormat="1" ht="24" customHeight="1">
      <c r="A154" s="32"/>
      <c r="B154" s="169"/>
      <c r="C154" s="170" t="s">
        <v>207</v>
      </c>
      <c r="D154" s="170" t="s">
        <v>140</v>
      </c>
      <c r="E154" s="171" t="s">
        <v>208</v>
      </c>
      <c r="F154" s="172" t="s">
        <v>209</v>
      </c>
      <c r="G154" s="173" t="s">
        <v>210</v>
      </c>
      <c r="H154" s="174">
        <v>94.646000000000001</v>
      </c>
      <c r="I154" s="175"/>
      <c r="J154" s="176">
        <f>ROUND(I154*H154,2)</f>
        <v>0</v>
      </c>
      <c r="K154" s="177"/>
      <c r="L154" s="33"/>
      <c r="M154" s="178" t="s">
        <v>1</v>
      </c>
      <c r="N154" s="179" t="s">
        <v>43</v>
      </c>
      <c r="O154" s="58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0">
        <f>S154*H154</f>
        <v>0</v>
      </c>
      <c r="U154" s="181" t="s">
        <v>1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82" t="s">
        <v>144</v>
      </c>
      <c r="AT154" s="182" t="s">
        <v>140</v>
      </c>
      <c r="AU154" s="182" t="s">
        <v>145</v>
      </c>
      <c r="AY154" s="16" t="s">
        <v>138</v>
      </c>
      <c r="BE154" s="97">
        <f>IF(N154="základná",J154,0)</f>
        <v>0</v>
      </c>
      <c r="BF154" s="97">
        <f>IF(N154="znížená",J154,0)</f>
        <v>0</v>
      </c>
      <c r="BG154" s="97">
        <f>IF(N154="zákl. prenesená",J154,0)</f>
        <v>0</v>
      </c>
      <c r="BH154" s="97">
        <f>IF(N154="zníž. prenesená",J154,0)</f>
        <v>0</v>
      </c>
      <c r="BI154" s="97">
        <f>IF(N154="nulová",J154,0)</f>
        <v>0</v>
      </c>
      <c r="BJ154" s="16" t="s">
        <v>145</v>
      </c>
      <c r="BK154" s="97">
        <f>ROUND(I154*H154,2)</f>
        <v>0</v>
      </c>
      <c r="BL154" s="16" t="s">
        <v>144</v>
      </c>
      <c r="BM154" s="182" t="s">
        <v>211</v>
      </c>
    </row>
    <row r="155" spans="1:65" s="2" customFormat="1" ht="19.5">
      <c r="A155" s="32"/>
      <c r="B155" s="33"/>
      <c r="C155" s="32"/>
      <c r="D155" s="183" t="s">
        <v>147</v>
      </c>
      <c r="E155" s="32"/>
      <c r="F155" s="184" t="s">
        <v>212</v>
      </c>
      <c r="G155" s="32"/>
      <c r="H155" s="32"/>
      <c r="I155" s="106"/>
      <c r="J155" s="32"/>
      <c r="K155" s="32"/>
      <c r="L155" s="33"/>
      <c r="M155" s="185"/>
      <c r="N155" s="186"/>
      <c r="O155" s="58"/>
      <c r="P155" s="58"/>
      <c r="Q155" s="58"/>
      <c r="R155" s="58"/>
      <c r="S155" s="58"/>
      <c r="T155" s="58"/>
      <c r="U155" s="59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6" t="s">
        <v>147</v>
      </c>
      <c r="AU155" s="16" t="s">
        <v>145</v>
      </c>
    </row>
    <row r="156" spans="1:65" s="13" customFormat="1">
      <c r="B156" s="187"/>
      <c r="D156" s="183" t="s">
        <v>149</v>
      </c>
      <c r="F156" s="189" t="s">
        <v>213</v>
      </c>
      <c r="H156" s="190">
        <v>94.646000000000001</v>
      </c>
      <c r="I156" s="191"/>
      <c r="L156" s="187"/>
      <c r="M156" s="192"/>
      <c r="N156" s="193"/>
      <c r="O156" s="193"/>
      <c r="P156" s="193"/>
      <c r="Q156" s="193"/>
      <c r="R156" s="193"/>
      <c r="S156" s="193"/>
      <c r="T156" s="193"/>
      <c r="U156" s="194"/>
      <c r="AT156" s="188" t="s">
        <v>149</v>
      </c>
      <c r="AU156" s="188" t="s">
        <v>145</v>
      </c>
      <c r="AV156" s="13" t="s">
        <v>145</v>
      </c>
      <c r="AW156" s="13" t="s">
        <v>3</v>
      </c>
      <c r="AX156" s="13" t="s">
        <v>85</v>
      </c>
      <c r="AY156" s="188" t="s">
        <v>138</v>
      </c>
    </row>
    <row r="157" spans="1:65" s="2" customFormat="1" ht="24" customHeight="1">
      <c r="A157" s="32"/>
      <c r="B157" s="169"/>
      <c r="C157" s="170" t="s">
        <v>214</v>
      </c>
      <c r="D157" s="170" t="s">
        <v>140</v>
      </c>
      <c r="E157" s="171" t="s">
        <v>215</v>
      </c>
      <c r="F157" s="172" t="s">
        <v>216</v>
      </c>
      <c r="G157" s="173" t="s">
        <v>171</v>
      </c>
      <c r="H157" s="174">
        <v>19.512</v>
      </c>
      <c r="I157" s="175"/>
      <c r="J157" s="176">
        <f>ROUND(I157*H157,2)</f>
        <v>0</v>
      </c>
      <c r="K157" s="177"/>
      <c r="L157" s="33"/>
      <c r="M157" s="178" t="s">
        <v>1</v>
      </c>
      <c r="N157" s="179" t="s">
        <v>43</v>
      </c>
      <c r="O157" s="58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0">
        <f>S157*H157</f>
        <v>0</v>
      </c>
      <c r="U157" s="181" t="s">
        <v>1</v>
      </c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82" t="s">
        <v>144</v>
      </c>
      <c r="AT157" s="182" t="s">
        <v>140</v>
      </c>
      <c r="AU157" s="182" t="s">
        <v>145</v>
      </c>
      <c r="AY157" s="16" t="s">
        <v>138</v>
      </c>
      <c r="BE157" s="97">
        <f>IF(N157="základná",J157,0)</f>
        <v>0</v>
      </c>
      <c r="BF157" s="97">
        <f>IF(N157="znížená",J157,0)</f>
        <v>0</v>
      </c>
      <c r="BG157" s="97">
        <f>IF(N157="zákl. prenesená",J157,0)</f>
        <v>0</v>
      </c>
      <c r="BH157" s="97">
        <f>IF(N157="zníž. prenesená",J157,0)</f>
        <v>0</v>
      </c>
      <c r="BI157" s="97">
        <f>IF(N157="nulová",J157,0)</f>
        <v>0</v>
      </c>
      <c r="BJ157" s="16" t="s">
        <v>145</v>
      </c>
      <c r="BK157" s="97">
        <f>ROUND(I157*H157,2)</f>
        <v>0</v>
      </c>
      <c r="BL157" s="16" t="s">
        <v>144</v>
      </c>
      <c r="BM157" s="182" t="s">
        <v>217</v>
      </c>
    </row>
    <row r="158" spans="1:65" s="2" customFormat="1" ht="29.25">
      <c r="A158" s="32"/>
      <c r="B158" s="33"/>
      <c r="C158" s="32"/>
      <c r="D158" s="183" t="s">
        <v>147</v>
      </c>
      <c r="E158" s="32"/>
      <c r="F158" s="184" t="s">
        <v>218</v>
      </c>
      <c r="G158" s="32"/>
      <c r="H158" s="32"/>
      <c r="I158" s="106"/>
      <c r="J158" s="32"/>
      <c r="K158" s="32"/>
      <c r="L158" s="33"/>
      <c r="M158" s="185"/>
      <c r="N158" s="186"/>
      <c r="O158" s="58"/>
      <c r="P158" s="58"/>
      <c r="Q158" s="58"/>
      <c r="R158" s="58"/>
      <c r="S158" s="58"/>
      <c r="T158" s="58"/>
      <c r="U158" s="59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6" t="s">
        <v>147</v>
      </c>
      <c r="AU158" s="16" t="s">
        <v>145</v>
      </c>
    </row>
    <row r="159" spans="1:65" s="13" customFormat="1">
      <c r="B159" s="187"/>
      <c r="D159" s="183" t="s">
        <v>149</v>
      </c>
      <c r="E159" s="188" t="s">
        <v>1</v>
      </c>
      <c r="F159" s="189" t="s">
        <v>219</v>
      </c>
      <c r="H159" s="190">
        <v>19.512</v>
      </c>
      <c r="I159" s="191"/>
      <c r="L159" s="187"/>
      <c r="M159" s="192"/>
      <c r="N159" s="193"/>
      <c r="O159" s="193"/>
      <c r="P159" s="193"/>
      <c r="Q159" s="193"/>
      <c r="R159" s="193"/>
      <c r="S159" s="193"/>
      <c r="T159" s="193"/>
      <c r="U159" s="194"/>
      <c r="AT159" s="188" t="s">
        <v>149</v>
      </c>
      <c r="AU159" s="188" t="s">
        <v>145</v>
      </c>
      <c r="AV159" s="13" t="s">
        <v>145</v>
      </c>
      <c r="AW159" s="13" t="s">
        <v>31</v>
      </c>
      <c r="AX159" s="13" t="s">
        <v>85</v>
      </c>
      <c r="AY159" s="188" t="s">
        <v>138</v>
      </c>
    </row>
    <row r="160" spans="1:65" s="2" customFormat="1" ht="24" customHeight="1">
      <c r="A160" s="32"/>
      <c r="B160" s="169"/>
      <c r="C160" s="195" t="s">
        <v>220</v>
      </c>
      <c r="D160" s="195" t="s">
        <v>221</v>
      </c>
      <c r="E160" s="196" t="s">
        <v>222</v>
      </c>
      <c r="F160" s="197" t="s">
        <v>223</v>
      </c>
      <c r="G160" s="198" t="s">
        <v>210</v>
      </c>
      <c r="H160" s="199">
        <v>40.975000000000001</v>
      </c>
      <c r="I160" s="200"/>
      <c r="J160" s="201">
        <f>ROUND(I160*H160,2)</f>
        <v>0</v>
      </c>
      <c r="K160" s="202"/>
      <c r="L160" s="203"/>
      <c r="M160" s="204" t="s">
        <v>1</v>
      </c>
      <c r="N160" s="205" t="s">
        <v>43</v>
      </c>
      <c r="O160" s="58"/>
      <c r="P160" s="180">
        <f>O160*H160</f>
        <v>0</v>
      </c>
      <c r="Q160" s="180">
        <v>1</v>
      </c>
      <c r="R160" s="180">
        <f>Q160*H160</f>
        <v>40.975000000000001</v>
      </c>
      <c r="S160" s="180">
        <v>0</v>
      </c>
      <c r="T160" s="180">
        <f>S160*H160</f>
        <v>0</v>
      </c>
      <c r="U160" s="181" t="s">
        <v>1</v>
      </c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82" t="s">
        <v>224</v>
      </c>
      <c r="AT160" s="182" t="s">
        <v>221</v>
      </c>
      <c r="AU160" s="182" t="s">
        <v>145</v>
      </c>
      <c r="AY160" s="16" t="s">
        <v>138</v>
      </c>
      <c r="BE160" s="97">
        <f>IF(N160="základná",J160,0)</f>
        <v>0</v>
      </c>
      <c r="BF160" s="97">
        <f>IF(N160="znížená",J160,0)</f>
        <v>0</v>
      </c>
      <c r="BG160" s="97">
        <f>IF(N160="zákl. prenesená",J160,0)</f>
        <v>0</v>
      </c>
      <c r="BH160" s="97">
        <f>IF(N160="zníž. prenesená",J160,0)</f>
        <v>0</v>
      </c>
      <c r="BI160" s="97">
        <f>IF(N160="nulová",J160,0)</f>
        <v>0</v>
      </c>
      <c r="BJ160" s="16" t="s">
        <v>145</v>
      </c>
      <c r="BK160" s="97">
        <f>ROUND(I160*H160,2)</f>
        <v>0</v>
      </c>
      <c r="BL160" s="16" t="s">
        <v>144</v>
      </c>
      <c r="BM160" s="182" t="s">
        <v>225</v>
      </c>
    </row>
    <row r="161" spans="1:65" s="2" customFormat="1">
      <c r="A161" s="32"/>
      <c r="B161" s="33"/>
      <c r="C161" s="32"/>
      <c r="D161" s="183" t="s">
        <v>147</v>
      </c>
      <c r="E161" s="32"/>
      <c r="F161" s="184" t="s">
        <v>223</v>
      </c>
      <c r="G161" s="32"/>
      <c r="H161" s="32"/>
      <c r="I161" s="106"/>
      <c r="J161" s="32"/>
      <c r="K161" s="32"/>
      <c r="L161" s="33"/>
      <c r="M161" s="185"/>
      <c r="N161" s="186"/>
      <c r="O161" s="58"/>
      <c r="P161" s="58"/>
      <c r="Q161" s="58"/>
      <c r="R161" s="58"/>
      <c r="S161" s="58"/>
      <c r="T161" s="58"/>
      <c r="U161" s="59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6" t="s">
        <v>147</v>
      </c>
      <c r="AU161" s="16" t="s">
        <v>145</v>
      </c>
    </row>
    <row r="162" spans="1:65" s="13" customFormat="1">
      <c r="B162" s="187"/>
      <c r="D162" s="183" t="s">
        <v>149</v>
      </c>
      <c r="F162" s="189" t="s">
        <v>226</v>
      </c>
      <c r="H162" s="190">
        <v>40.975000000000001</v>
      </c>
      <c r="I162" s="191"/>
      <c r="L162" s="187"/>
      <c r="M162" s="192"/>
      <c r="N162" s="193"/>
      <c r="O162" s="193"/>
      <c r="P162" s="193"/>
      <c r="Q162" s="193"/>
      <c r="R162" s="193"/>
      <c r="S162" s="193"/>
      <c r="T162" s="193"/>
      <c r="U162" s="194"/>
      <c r="AT162" s="188" t="s">
        <v>149</v>
      </c>
      <c r="AU162" s="188" t="s">
        <v>145</v>
      </c>
      <c r="AV162" s="13" t="s">
        <v>145</v>
      </c>
      <c r="AW162" s="13" t="s">
        <v>3</v>
      </c>
      <c r="AX162" s="13" t="s">
        <v>85</v>
      </c>
      <c r="AY162" s="188" t="s">
        <v>138</v>
      </c>
    </row>
    <row r="163" spans="1:65" s="2" customFormat="1" ht="24" customHeight="1">
      <c r="A163" s="32"/>
      <c r="B163" s="169"/>
      <c r="C163" s="170" t="s">
        <v>227</v>
      </c>
      <c r="D163" s="170" t="s">
        <v>140</v>
      </c>
      <c r="E163" s="171" t="s">
        <v>215</v>
      </c>
      <c r="F163" s="172" t="s">
        <v>216</v>
      </c>
      <c r="G163" s="173" t="s">
        <v>171</v>
      </c>
      <c r="H163" s="174">
        <v>82.79</v>
      </c>
      <c r="I163" s="175"/>
      <c r="J163" s="176">
        <f>ROUND(I163*H163,2)</f>
        <v>0</v>
      </c>
      <c r="K163" s="177"/>
      <c r="L163" s="33"/>
      <c r="M163" s="178" t="s">
        <v>1</v>
      </c>
      <c r="N163" s="179" t="s">
        <v>43</v>
      </c>
      <c r="O163" s="58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0">
        <f>S163*H163</f>
        <v>0</v>
      </c>
      <c r="U163" s="181" t="s">
        <v>1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82" t="s">
        <v>144</v>
      </c>
      <c r="AT163" s="182" t="s">
        <v>140</v>
      </c>
      <c r="AU163" s="182" t="s">
        <v>145</v>
      </c>
      <c r="AY163" s="16" t="s">
        <v>138</v>
      </c>
      <c r="BE163" s="97">
        <f>IF(N163="základná",J163,0)</f>
        <v>0</v>
      </c>
      <c r="BF163" s="97">
        <f>IF(N163="znížená",J163,0)</f>
        <v>0</v>
      </c>
      <c r="BG163" s="97">
        <f>IF(N163="zákl. prenesená",J163,0)</f>
        <v>0</v>
      </c>
      <c r="BH163" s="97">
        <f>IF(N163="zníž. prenesená",J163,0)</f>
        <v>0</v>
      </c>
      <c r="BI163" s="97">
        <f>IF(N163="nulová",J163,0)</f>
        <v>0</v>
      </c>
      <c r="BJ163" s="16" t="s">
        <v>145</v>
      </c>
      <c r="BK163" s="97">
        <f>ROUND(I163*H163,2)</f>
        <v>0</v>
      </c>
      <c r="BL163" s="16" t="s">
        <v>144</v>
      </c>
      <c r="BM163" s="182" t="s">
        <v>228</v>
      </c>
    </row>
    <row r="164" spans="1:65" s="2" customFormat="1" ht="29.25">
      <c r="A164" s="32"/>
      <c r="B164" s="33"/>
      <c r="C164" s="32"/>
      <c r="D164" s="183" t="s">
        <v>147</v>
      </c>
      <c r="E164" s="32"/>
      <c r="F164" s="184" t="s">
        <v>218</v>
      </c>
      <c r="G164" s="32"/>
      <c r="H164" s="32"/>
      <c r="I164" s="106"/>
      <c r="J164" s="32"/>
      <c r="K164" s="32"/>
      <c r="L164" s="33"/>
      <c r="M164" s="185"/>
      <c r="N164" s="186"/>
      <c r="O164" s="58"/>
      <c r="P164" s="58"/>
      <c r="Q164" s="58"/>
      <c r="R164" s="58"/>
      <c r="S164" s="58"/>
      <c r="T164" s="58"/>
      <c r="U164" s="59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6" t="s">
        <v>147</v>
      </c>
      <c r="AU164" s="16" t="s">
        <v>145</v>
      </c>
    </row>
    <row r="165" spans="1:65" s="13" customFormat="1">
      <c r="B165" s="187"/>
      <c r="D165" s="183" t="s">
        <v>149</v>
      </c>
      <c r="E165" s="188" t="s">
        <v>1</v>
      </c>
      <c r="F165" s="189" t="s">
        <v>229</v>
      </c>
      <c r="H165" s="190">
        <v>82.79</v>
      </c>
      <c r="I165" s="191"/>
      <c r="L165" s="187"/>
      <c r="M165" s="192"/>
      <c r="N165" s="193"/>
      <c r="O165" s="193"/>
      <c r="P165" s="193"/>
      <c r="Q165" s="193"/>
      <c r="R165" s="193"/>
      <c r="S165" s="193"/>
      <c r="T165" s="193"/>
      <c r="U165" s="194"/>
      <c r="AT165" s="188" t="s">
        <v>149</v>
      </c>
      <c r="AU165" s="188" t="s">
        <v>145</v>
      </c>
      <c r="AV165" s="13" t="s">
        <v>145</v>
      </c>
      <c r="AW165" s="13" t="s">
        <v>31</v>
      </c>
      <c r="AX165" s="13" t="s">
        <v>85</v>
      </c>
      <c r="AY165" s="188" t="s">
        <v>138</v>
      </c>
    </row>
    <row r="166" spans="1:65" s="2" customFormat="1" ht="16.5" customHeight="1">
      <c r="A166" s="32"/>
      <c r="B166" s="169"/>
      <c r="C166" s="195" t="s">
        <v>230</v>
      </c>
      <c r="D166" s="195" t="s">
        <v>221</v>
      </c>
      <c r="E166" s="196" t="s">
        <v>231</v>
      </c>
      <c r="F166" s="197" t="s">
        <v>232</v>
      </c>
      <c r="G166" s="198" t="s">
        <v>210</v>
      </c>
      <c r="H166" s="199">
        <v>132.464</v>
      </c>
      <c r="I166" s="200"/>
      <c r="J166" s="201">
        <f>ROUND(I166*H166,2)</f>
        <v>0</v>
      </c>
      <c r="K166" s="202"/>
      <c r="L166" s="203"/>
      <c r="M166" s="204" t="s">
        <v>1</v>
      </c>
      <c r="N166" s="205" t="s">
        <v>43</v>
      </c>
      <c r="O166" s="58"/>
      <c r="P166" s="180">
        <f>O166*H166</f>
        <v>0</v>
      </c>
      <c r="Q166" s="180">
        <v>1</v>
      </c>
      <c r="R166" s="180">
        <f>Q166*H166</f>
        <v>132.464</v>
      </c>
      <c r="S166" s="180">
        <v>0</v>
      </c>
      <c r="T166" s="180">
        <f>S166*H166</f>
        <v>0</v>
      </c>
      <c r="U166" s="181" t="s">
        <v>1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82" t="s">
        <v>224</v>
      </c>
      <c r="AT166" s="182" t="s">
        <v>221</v>
      </c>
      <c r="AU166" s="182" t="s">
        <v>145</v>
      </c>
      <c r="AY166" s="16" t="s">
        <v>138</v>
      </c>
      <c r="BE166" s="97">
        <f>IF(N166="základná",J166,0)</f>
        <v>0</v>
      </c>
      <c r="BF166" s="97">
        <f>IF(N166="znížená",J166,0)</f>
        <v>0</v>
      </c>
      <c r="BG166" s="97">
        <f>IF(N166="zákl. prenesená",J166,0)</f>
        <v>0</v>
      </c>
      <c r="BH166" s="97">
        <f>IF(N166="zníž. prenesená",J166,0)</f>
        <v>0</v>
      </c>
      <c r="BI166" s="97">
        <f>IF(N166="nulová",J166,0)</f>
        <v>0</v>
      </c>
      <c r="BJ166" s="16" t="s">
        <v>145</v>
      </c>
      <c r="BK166" s="97">
        <f>ROUND(I166*H166,2)</f>
        <v>0</v>
      </c>
      <c r="BL166" s="16" t="s">
        <v>144</v>
      </c>
      <c r="BM166" s="182" t="s">
        <v>233</v>
      </c>
    </row>
    <row r="167" spans="1:65" s="2" customFormat="1">
      <c r="A167" s="32"/>
      <c r="B167" s="33"/>
      <c r="C167" s="32"/>
      <c r="D167" s="183" t="s">
        <v>147</v>
      </c>
      <c r="E167" s="32"/>
      <c r="F167" s="184" t="s">
        <v>232</v>
      </c>
      <c r="G167" s="32"/>
      <c r="H167" s="32"/>
      <c r="I167" s="106"/>
      <c r="J167" s="32"/>
      <c r="K167" s="32"/>
      <c r="L167" s="33"/>
      <c r="M167" s="185"/>
      <c r="N167" s="186"/>
      <c r="O167" s="58"/>
      <c r="P167" s="58"/>
      <c r="Q167" s="58"/>
      <c r="R167" s="58"/>
      <c r="S167" s="58"/>
      <c r="T167" s="58"/>
      <c r="U167" s="59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6" t="s">
        <v>147</v>
      </c>
      <c r="AU167" s="16" t="s">
        <v>145</v>
      </c>
    </row>
    <row r="168" spans="1:65" s="13" customFormat="1">
      <c r="B168" s="187"/>
      <c r="D168" s="183" t="s">
        <v>149</v>
      </c>
      <c r="F168" s="189" t="s">
        <v>234</v>
      </c>
      <c r="H168" s="190">
        <v>132.464</v>
      </c>
      <c r="I168" s="191"/>
      <c r="L168" s="187"/>
      <c r="M168" s="192"/>
      <c r="N168" s="193"/>
      <c r="O168" s="193"/>
      <c r="P168" s="193"/>
      <c r="Q168" s="193"/>
      <c r="R168" s="193"/>
      <c r="S168" s="193"/>
      <c r="T168" s="193"/>
      <c r="U168" s="194"/>
      <c r="AT168" s="188" t="s">
        <v>149</v>
      </c>
      <c r="AU168" s="188" t="s">
        <v>145</v>
      </c>
      <c r="AV168" s="13" t="s">
        <v>145</v>
      </c>
      <c r="AW168" s="13" t="s">
        <v>3</v>
      </c>
      <c r="AX168" s="13" t="s">
        <v>85</v>
      </c>
      <c r="AY168" s="188" t="s">
        <v>138</v>
      </c>
    </row>
    <row r="169" spans="1:65" s="2" customFormat="1" ht="24" customHeight="1">
      <c r="A169" s="32"/>
      <c r="B169" s="169"/>
      <c r="C169" s="170" t="s">
        <v>235</v>
      </c>
      <c r="D169" s="170" t="s">
        <v>140</v>
      </c>
      <c r="E169" s="171" t="s">
        <v>215</v>
      </c>
      <c r="F169" s="172" t="s">
        <v>216</v>
      </c>
      <c r="G169" s="173" t="s">
        <v>171</v>
      </c>
      <c r="H169" s="174">
        <v>8.8390000000000004</v>
      </c>
      <c r="I169" s="175"/>
      <c r="J169" s="176">
        <f>ROUND(I169*H169,2)</f>
        <v>0</v>
      </c>
      <c r="K169" s="177"/>
      <c r="L169" s="33"/>
      <c r="M169" s="178" t="s">
        <v>1</v>
      </c>
      <c r="N169" s="179" t="s">
        <v>43</v>
      </c>
      <c r="O169" s="58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0">
        <f>S169*H169</f>
        <v>0</v>
      </c>
      <c r="U169" s="181" t="s">
        <v>1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82" t="s">
        <v>144</v>
      </c>
      <c r="AT169" s="182" t="s">
        <v>140</v>
      </c>
      <c r="AU169" s="182" t="s">
        <v>145</v>
      </c>
      <c r="AY169" s="16" t="s">
        <v>138</v>
      </c>
      <c r="BE169" s="97">
        <f>IF(N169="základná",J169,0)</f>
        <v>0</v>
      </c>
      <c r="BF169" s="97">
        <f>IF(N169="znížená",J169,0)</f>
        <v>0</v>
      </c>
      <c r="BG169" s="97">
        <f>IF(N169="zákl. prenesená",J169,0)</f>
        <v>0</v>
      </c>
      <c r="BH169" s="97">
        <f>IF(N169="zníž. prenesená",J169,0)</f>
        <v>0</v>
      </c>
      <c r="BI169" s="97">
        <f>IF(N169="nulová",J169,0)</f>
        <v>0</v>
      </c>
      <c r="BJ169" s="16" t="s">
        <v>145</v>
      </c>
      <c r="BK169" s="97">
        <f>ROUND(I169*H169,2)</f>
        <v>0</v>
      </c>
      <c r="BL169" s="16" t="s">
        <v>144</v>
      </c>
      <c r="BM169" s="182" t="s">
        <v>236</v>
      </c>
    </row>
    <row r="170" spans="1:65" s="2" customFormat="1" ht="29.25">
      <c r="A170" s="32"/>
      <c r="B170" s="33"/>
      <c r="C170" s="32"/>
      <c r="D170" s="183" t="s">
        <v>147</v>
      </c>
      <c r="E170" s="32"/>
      <c r="F170" s="184" t="s">
        <v>218</v>
      </c>
      <c r="G170" s="32"/>
      <c r="H170" s="32"/>
      <c r="I170" s="106"/>
      <c r="J170" s="32"/>
      <c r="K170" s="32"/>
      <c r="L170" s="33"/>
      <c r="M170" s="185"/>
      <c r="N170" s="186"/>
      <c r="O170" s="58"/>
      <c r="P170" s="58"/>
      <c r="Q170" s="58"/>
      <c r="R170" s="58"/>
      <c r="S170" s="58"/>
      <c r="T170" s="58"/>
      <c r="U170" s="59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6" t="s">
        <v>147</v>
      </c>
      <c r="AU170" s="16" t="s">
        <v>145</v>
      </c>
    </row>
    <row r="171" spans="1:65" s="13" customFormat="1">
      <c r="B171" s="187"/>
      <c r="D171" s="183" t="s">
        <v>149</v>
      </c>
      <c r="E171" s="188" t="s">
        <v>1</v>
      </c>
      <c r="F171" s="189" t="s">
        <v>237</v>
      </c>
      <c r="H171" s="190">
        <v>8.8390000000000004</v>
      </c>
      <c r="I171" s="191"/>
      <c r="L171" s="187"/>
      <c r="M171" s="192"/>
      <c r="N171" s="193"/>
      <c r="O171" s="193"/>
      <c r="P171" s="193"/>
      <c r="Q171" s="193"/>
      <c r="R171" s="193"/>
      <c r="S171" s="193"/>
      <c r="T171" s="193"/>
      <c r="U171" s="194"/>
      <c r="AT171" s="188" t="s">
        <v>149</v>
      </c>
      <c r="AU171" s="188" t="s">
        <v>145</v>
      </c>
      <c r="AV171" s="13" t="s">
        <v>145</v>
      </c>
      <c r="AW171" s="13" t="s">
        <v>31</v>
      </c>
      <c r="AX171" s="13" t="s">
        <v>85</v>
      </c>
      <c r="AY171" s="188" t="s">
        <v>138</v>
      </c>
    </row>
    <row r="172" spans="1:65" s="2" customFormat="1" ht="24" customHeight="1">
      <c r="A172" s="32"/>
      <c r="B172" s="169"/>
      <c r="C172" s="195" t="s">
        <v>238</v>
      </c>
      <c r="D172" s="195" t="s">
        <v>221</v>
      </c>
      <c r="E172" s="196" t="s">
        <v>239</v>
      </c>
      <c r="F172" s="197" t="s">
        <v>240</v>
      </c>
      <c r="G172" s="198" t="s">
        <v>210</v>
      </c>
      <c r="H172" s="199">
        <v>17.678000000000001</v>
      </c>
      <c r="I172" s="200"/>
      <c r="J172" s="201">
        <f>ROUND(I172*H172,2)</f>
        <v>0</v>
      </c>
      <c r="K172" s="202"/>
      <c r="L172" s="203"/>
      <c r="M172" s="204" t="s">
        <v>1</v>
      </c>
      <c r="N172" s="205" t="s">
        <v>43</v>
      </c>
      <c r="O172" s="58"/>
      <c r="P172" s="180">
        <f>O172*H172</f>
        <v>0</v>
      </c>
      <c r="Q172" s="180">
        <v>1</v>
      </c>
      <c r="R172" s="180">
        <f>Q172*H172</f>
        <v>17.678000000000001</v>
      </c>
      <c r="S172" s="180">
        <v>0</v>
      </c>
      <c r="T172" s="180">
        <f>S172*H172</f>
        <v>0</v>
      </c>
      <c r="U172" s="181" t="s">
        <v>1</v>
      </c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82" t="s">
        <v>224</v>
      </c>
      <c r="AT172" s="182" t="s">
        <v>221</v>
      </c>
      <c r="AU172" s="182" t="s">
        <v>145</v>
      </c>
      <c r="AY172" s="16" t="s">
        <v>138</v>
      </c>
      <c r="BE172" s="97">
        <f>IF(N172="základná",J172,0)</f>
        <v>0</v>
      </c>
      <c r="BF172" s="97">
        <f>IF(N172="znížená",J172,0)</f>
        <v>0</v>
      </c>
      <c r="BG172" s="97">
        <f>IF(N172="zákl. prenesená",J172,0)</f>
        <v>0</v>
      </c>
      <c r="BH172" s="97">
        <f>IF(N172="zníž. prenesená",J172,0)</f>
        <v>0</v>
      </c>
      <c r="BI172" s="97">
        <f>IF(N172="nulová",J172,0)</f>
        <v>0</v>
      </c>
      <c r="BJ172" s="16" t="s">
        <v>145</v>
      </c>
      <c r="BK172" s="97">
        <f>ROUND(I172*H172,2)</f>
        <v>0</v>
      </c>
      <c r="BL172" s="16" t="s">
        <v>144</v>
      </c>
      <c r="BM172" s="182" t="s">
        <v>241</v>
      </c>
    </row>
    <row r="173" spans="1:65" s="2" customFormat="1" ht="19.5">
      <c r="A173" s="32"/>
      <c r="B173" s="33"/>
      <c r="C173" s="32"/>
      <c r="D173" s="183" t="s">
        <v>147</v>
      </c>
      <c r="E173" s="32"/>
      <c r="F173" s="184" t="s">
        <v>240</v>
      </c>
      <c r="G173" s="32"/>
      <c r="H173" s="32"/>
      <c r="I173" s="106"/>
      <c r="J173" s="32"/>
      <c r="K173" s="32"/>
      <c r="L173" s="33"/>
      <c r="M173" s="185"/>
      <c r="N173" s="186"/>
      <c r="O173" s="58"/>
      <c r="P173" s="58"/>
      <c r="Q173" s="58"/>
      <c r="R173" s="58"/>
      <c r="S173" s="58"/>
      <c r="T173" s="58"/>
      <c r="U173" s="59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6" t="s">
        <v>147</v>
      </c>
      <c r="AU173" s="16" t="s">
        <v>145</v>
      </c>
    </row>
    <row r="174" spans="1:65" s="13" customFormat="1">
      <c r="B174" s="187"/>
      <c r="D174" s="183" t="s">
        <v>149</v>
      </c>
      <c r="F174" s="189" t="s">
        <v>242</v>
      </c>
      <c r="H174" s="190">
        <v>17.678000000000001</v>
      </c>
      <c r="I174" s="191"/>
      <c r="L174" s="187"/>
      <c r="M174" s="192"/>
      <c r="N174" s="193"/>
      <c r="O174" s="193"/>
      <c r="P174" s="193"/>
      <c r="Q174" s="193"/>
      <c r="R174" s="193"/>
      <c r="S174" s="193"/>
      <c r="T174" s="193"/>
      <c r="U174" s="194"/>
      <c r="AT174" s="188" t="s">
        <v>149</v>
      </c>
      <c r="AU174" s="188" t="s">
        <v>145</v>
      </c>
      <c r="AV174" s="13" t="s">
        <v>145</v>
      </c>
      <c r="AW174" s="13" t="s">
        <v>3</v>
      </c>
      <c r="AX174" s="13" t="s">
        <v>85</v>
      </c>
      <c r="AY174" s="188" t="s">
        <v>138</v>
      </c>
    </row>
    <row r="175" spans="1:65" s="2" customFormat="1" ht="24" customHeight="1">
      <c r="A175" s="32"/>
      <c r="B175" s="169"/>
      <c r="C175" s="170" t="s">
        <v>243</v>
      </c>
      <c r="D175" s="170" t="s">
        <v>140</v>
      </c>
      <c r="E175" s="171" t="s">
        <v>215</v>
      </c>
      <c r="F175" s="172" t="s">
        <v>216</v>
      </c>
      <c r="G175" s="173" t="s">
        <v>171</v>
      </c>
      <c r="H175" s="174">
        <v>13.259</v>
      </c>
      <c r="I175" s="175"/>
      <c r="J175" s="176">
        <f>ROUND(I175*H175,2)</f>
        <v>0</v>
      </c>
      <c r="K175" s="177"/>
      <c r="L175" s="33"/>
      <c r="M175" s="178" t="s">
        <v>1</v>
      </c>
      <c r="N175" s="179" t="s">
        <v>43</v>
      </c>
      <c r="O175" s="58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0">
        <f>S175*H175</f>
        <v>0</v>
      </c>
      <c r="U175" s="181" t="s">
        <v>1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82" t="s">
        <v>144</v>
      </c>
      <c r="AT175" s="182" t="s">
        <v>140</v>
      </c>
      <c r="AU175" s="182" t="s">
        <v>145</v>
      </c>
      <c r="AY175" s="16" t="s">
        <v>138</v>
      </c>
      <c r="BE175" s="97">
        <f>IF(N175="základná",J175,0)</f>
        <v>0</v>
      </c>
      <c r="BF175" s="97">
        <f>IF(N175="znížená",J175,0)</f>
        <v>0</v>
      </c>
      <c r="BG175" s="97">
        <f>IF(N175="zákl. prenesená",J175,0)</f>
        <v>0</v>
      </c>
      <c r="BH175" s="97">
        <f>IF(N175="zníž. prenesená",J175,0)</f>
        <v>0</v>
      </c>
      <c r="BI175" s="97">
        <f>IF(N175="nulová",J175,0)</f>
        <v>0</v>
      </c>
      <c r="BJ175" s="16" t="s">
        <v>145</v>
      </c>
      <c r="BK175" s="97">
        <f>ROUND(I175*H175,2)</f>
        <v>0</v>
      </c>
      <c r="BL175" s="16" t="s">
        <v>144</v>
      </c>
      <c r="BM175" s="182" t="s">
        <v>244</v>
      </c>
    </row>
    <row r="176" spans="1:65" s="2" customFormat="1" ht="29.25">
      <c r="A176" s="32"/>
      <c r="B176" s="33"/>
      <c r="C176" s="32"/>
      <c r="D176" s="183" t="s">
        <v>147</v>
      </c>
      <c r="E176" s="32"/>
      <c r="F176" s="184" t="s">
        <v>218</v>
      </c>
      <c r="G176" s="32"/>
      <c r="H176" s="32"/>
      <c r="I176" s="106"/>
      <c r="J176" s="32"/>
      <c r="K176" s="32"/>
      <c r="L176" s="33"/>
      <c r="M176" s="185"/>
      <c r="N176" s="186"/>
      <c r="O176" s="58"/>
      <c r="P176" s="58"/>
      <c r="Q176" s="58"/>
      <c r="R176" s="58"/>
      <c r="S176" s="58"/>
      <c r="T176" s="58"/>
      <c r="U176" s="59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6" t="s">
        <v>147</v>
      </c>
      <c r="AU176" s="16" t="s">
        <v>145</v>
      </c>
    </row>
    <row r="177" spans="1:65" s="2" customFormat="1" ht="24" customHeight="1">
      <c r="A177" s="32"/>
      <c r="B177" s="169"/>
      <c r="C177" s="195" t="s">
        <v>245</v>
      </c>
      <c r="D177" s="195" t="s">
        <v>221</v>
      </c>
      <c r="E177" s="196" t="s">
        <v>246</v>
      </c>
      <c r="F177" s="197" t="s">
        <v>247</v>
      </c>
      <c r="G177" s="198" t="s">
        <v>210</v>
      </c>
      <c r="H177" s="199">
        <v>27.844000000000001</v>
      </c>
      <c r="I177" s="200"/>
      <c r="J177" s="201">
        <f>ROUND(I177*H177,2)</f>
        <v>0</v>
      </c>
      <c r="K177" s="202"/>
      <c r="L177" s="203"/>
      <c r="M177" s="204" t="s">
        <v>1</v>
      </c>
      <c r="N177" s="205" t="s">
        <v>43</v>
      </c>
      <c r="O177" s="58"/>
      <c r="P177" s="180">
        <f>O177*H177</f>
        <v>0</v>
      </c>
      <c r="Q177" s="180">
        <v>1</v>
      </c>
      <c r="R177" s="180">
        <f>Q177*H177</f>
        <v>27.844000000000001</v>
      </c>
      <c r="S177" s="180">
        <v>0</v>
      </c>
      <c r="T177" s="180">
        <f>S177*H177</f>
        <v>0</v>
      </c>
      <c r="U177" s="181" t="s">
        <v>1</v>
      </c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82" t="s">
        <v>224</v>
      </c>
      <c r="AT177" s="182" t="s">
        <v>221</v>
      </c>
      <c r="AU177" s="182" t="s">
        <v>145</v>
      </c>
      <c r="AY177" s="16" t="s">
        <v>138</v>
      </c>
      <c r="BE177" s="97">
        <f>IF(N177="základná",J177,0)</f>
        <v>0</v>
      </c>
      <c r="BF177" s="97">
        <f>IF(N177="znížená",J177,0)</f>
        <v>0</v>
      </c>
      <c r="BG177" s="97">
        <f>IF(N177="zákl. prenesená",J177,0)</f>
        <v>0</v>
      </c>
      <c r="BH177" s="97">
        <f>IF(N177="zníž. prenesená",J177,0)</f>
        <v>0</v>
      </c>
      <c r="BI177" s="97">
        <f>IF(N177="nulová",J177,0)</f>
        <v>0</v>
      </c>
      <c r="BJ177" s="16" t="s">
        <v>145</v>
      </c>
      <c r="BK177" s="97">
        <f>ROUND(I177*H177,2)</f>
        <v>0</v>
      </c>
      <c r="BL177" s="16" t="s">
        <v>144</v>
      </c>
      <c r="BM177" s="182" t="s">
        <v>248</v>
      </c>
    </row>
    <row r="178" spans="1:65" s="2" customFormat="1" ht="19.5">
      <c r="A178" s="32"/>
      <c r="B178" s="33"/>
      <c r="C178" s="32"/>
      <c r="D178" s="183" t="s">
        <v>147</v>
      </c>
      <c r="E178" s="32"/>
      <c r="F178" s="184" t="s">
        <v>247</v>
      </c>
      <c r="G178" s="32"/>
      <c r="H178" s="32"/>
      <c r="I178" s="106"/>
      <c r="J178" s="32"/>
      <c r="K178" s="32"/>
      <c r="L178" s="33"/>
      <c r="M178" s="185"/>
      <c r="N178" s="186"/>
      <c r="O178" s="58"/>
      <c r="P178" s="58"/>
      <c r="Q178" s="58"/>
      <c r="R178" s="58"/>
      <c r="S178" s="58"/>
      <c r="T178" s="58"/>
      <c r="U178" s="59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T178" s="16" t="s">
        <v>147</v>
      </c>
      <c r="AU178" s="16" t="s">
        <v>145</v>
      </c>
    </row>
    <row r="179" spans="1:65" s="13" customFormat="1">
      <c r="B179" s="187"/>
      <c r="D179" s="183" t="s">
        <v>149</v>
      </c>
      <c r="F179" s="189" t="s">
        <v>249</v>
      </c>
      <c r="H179" s="190">
        <v>27.844000000000001</v>
      </c>
      <c r="I179" s="191"/>
      <c r="L179" s="187"/>
      <c r="M179" s="192"/>
      <c r="N179" s="193"/>
      <c r="O179" s="193"/>
      <c r="P179" s="193"/>
      <c r="Q179" s="193"/>
      <c r="R179" s="193"/>
      <c r="S179" s="193"/>
      <c r="T179" s="193"/>
      <c r="U179" s="194"/>
      <c r="AT179" s="188" t="s">
        <v>149</v>
      </c>
      <c r="AU179" s="188" t="s">
        <v>145</v>
      </c>
      <c r="AV179" s="13" t="s">
        <v>145</v>
      </c>
      <c r="AW179" s="13" t="s">
        <v>3</v>
      </c>
      <c r="AX179" s="13" t="s">
        <v>85</v>
      </c>
      <c r="AY179" s="188" t="s">
        <v>138</v>
      </c>
    </row>
    <row r="180" spans="1:65" s="2" customFormat="1" ht="24" customHeight="1">
      <c r="A180" s="32"/>
      <c r="B180" s="169"/>
      <c r="C180" s="170" t="s">
        <v>250</v>
      </c>
      <c r="D180" s="170" t="s">
        <v>140</v>
      </c>
      <c r="E180" s="171" t="s">
        <v>251</v>
      </c>
      <c r="F180" s="172" t="s">
        <v>252</v>
      </c>
      <c r="G180" s="173" t="s">
        <v>143</v>
      </c>
      <c r="H180" s="174">
        <v>378.625</v>
      </c>
      <c r="I180" s="175"/>
      <c r="J180" s="176">
        <f>ROUND(I180*H180,2)</f>
        <v>0</v>
      </c>
      <c r="K180" s="177"/>
      <c r="L180" s="33"/>
      <c r="M180" s="178" t="s">
        <v>1</v>
      </c>
      <c r="N180" s="179" t="s">
        <v>43</v>
      </c>
      <c r="O180" s="58"/>
      <c r="P180" s="180">
        <f>O180*H180</f>
        <v>0</v>
      </c>
      <c r="Q180" s="180">
        <v>0</v>
      </c>
      <c r="R180" s="180">
        <f>Q180*H180</f>
        <v>0</v>
      </c>
      <c r="S180" s="180">
        <v>0</v>
      </c>
      <c r="T180" s="180">
        <f>S180*H180</f>
        <v>0</v>
      </c>
      <c r="U180" s="181" t="s">
        <v>1</v>
      </c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82" t="s">
        <v>144</v>
      </c>
      <c r="AT180" s="182" t="s">
        <v>140</v>
      </c>
      <c r="AU180" s="182" t="s">
        <v>145</v>
      </c>
      <c r="AY180" s="16" t="s">
        <v>138</v>
      </c>
      <c r="BE180" s="97">
        <f>IF(N180="základná",J180,0)</f>
        <v>0</v>
      </c>
      <c r="BF180" s="97">
        <f>IF(N180="znížená",J180,0)</f>
        <v>0</v>
      </c>
      <c r="BG180" s="97">
        <f>IF(N180="zákl. prenesená",J180,0)</f>
        <v>0</v>
      </c>
      <c r="BH180" s="97">
        <f>IF(N180="zníž. prenesená",J180,0)</f>
        <v>0</v>
      </c>
      <c r="BI180" s="97">
        <f>IF(N180="nulová",J180,0)</f>
        <v>0</v>
      </c>
      <c r="BJ180" s="16" t="s">
        <v>145</v>
      </c>
      <c r="BK180" s="97">
        <f>ROUND(I180*H180,2)</f>
        <v>0</v>
      </c>
      <c r="BL180" s="16" t="s">
        <v>144</v>
      </c>
      <c r="BM180" s="182" t="s">
        <v>253</v>
      </c>
    </row>
    <row r="181" spans="1:65" s="2" customFormat="1" ht="19.5">
      <c r="A181" s="32"/>
      <c r="B181" s="33"/>
      <c r="C181" s="32"/>
      <c r="D181" s="183" t="s">
        <v>147</v>
      </c>
      <c r="E181" s="32"/>
      <c r="F181" s="184" t="s">
        <v>254</v>
      </c>
      <c r="G181" s="32"/>
      <c r="H181" s="32"/>
      <c r="I181" s="106"/>
      <c r="J181" s="32"/>
      <c r="K181" s="32"/>
      <c r="L181" s="33"/>
      <c r="M181" s="185"/>
      <c r="N181" s="186"/>
      <c r="O181" s="58"/>
      <c r="P181" s="58"/>
      <c r="Q181" s="58"/>
      <c r="R181" s="58"/>
      <c r="S181" s="58"/>
      <c r="T181" s="58"/>
      <c r="U181" s="59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6" t="s">
        <v>147</v>
      </c>
      <c r="AU181" s="16" t="s">
        <v>145</v>
      </c>
    </row>
    <row r="182" spans="1:65" s="2" customFormat="1" ht="24" customHeight="1">
      <c r="A182" s="32"/>
      <c r="B182" s="169"/>
      <c r="C182" s="170" t="s">
        <v>255</v>
      </c>
      <c r="D182" s="170" t="s">
        <v>140</v>
      </c>
      <c r="E182" s="171" t="s">
        <v>256</v>
      </c>
      <c r="F182" s="172" t="s">
        <v>257</v>
      </c>
      <c r="G182" s="173" t="s">
        <v>143</v>
      </c>
      <c r="H182" s="174">
        <v>378.625</v>
      </c>
      <c r="I182" s="175"/>
      <c r="J182" s="176">
        <f>ROUND(I182*H182,2)</f>
        <v>0</v>
      </c>
      <c r="K182" s="177"/>
      <c r="L182" s="33"/>
      <c r="M182" s="178" t="s">
        <v>1</v>
      </c>
      <c r="N182" s="179" t="s">
        <v>43</v>
      </c>
      <c r="O182" s="58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0">
        <f>S182*H182</f>
        <v>0</v>
      </c>
      <c r="U182" s="181" t="s">
        <v>1</v>
      </c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82" t="s">
        <v>144</v>
      </c>
      <c r="AT182" s="182" t="s">
        <v>140</v>
      </c>
      <c r="AU182" s="182" t="s">
        <v>145</v>
      </c>
      <c r="AY182" s="16" t="s">
        <v>138</v>
      </c>
      <c r="BE182" s="97">
        <f>IF(N182="základná",J182,0)</f>
        <v>0</v>
      </c>
      <c r="BF182" s="97">
        <f>IF(N182="znížená",J182,0)</f>
        <v>0</v>
      </c>
      <c r="BG182" s="97">
        <f>IF(N182="zákl. prenesená",J182,0)</f>
        <v>0</v>
      </c>
      <c r="BH182" s="97">
        <f>IF(N182="zníž. prenesená",J182,0)</f>
        <v>0</v>
      </c>
      <c r="BI182" s="97">
        <f>IF(N182="nulová",J182,0)</f>
        <v>0</v>
      </c>
      <c r="BJ182" s="16" t="s">
        <v>145</v>
      </c>
      <c r="BK182" s="97">
        <f>ROUND(I182*H182,2)</f>
        <v>0</v>
      </c>
      <c r="BL182" s="16" t="s">
        <v>144</v>
      </c>
      <c r="BM182" s="182" t="s">
        <v>258</v>
      </c>
    </row>
    <row r="183" spans="1:65" s="2" customFormat="1" ht="29.25">
      <c r="A183" s="32"/>
      <c r="B183" s="33"/>
      <c r="C183" s="32"/>
      <c r="D183" s="183" t="s">
        <v>147</v>
      </c>
      <c r="E183" s="32"/>
      <c r="F183" s="184" t="s">
        <v>259</v>
      </c>
      <c r="G183" s="32"/>
      <c r="H183" s="32"/>
      <c r="I183" s="106"/>
      <c r="J183" s="32"/>
      <c r="K183" s="32"/>
      <c r="L183" s="33"/>
      <c r="M183" s="185"/>
      <c r="N183" s="186"/>
      <c r="O183" s="58"/>
      <c r="P183" s="58"/>
      <c r="Q183" s="58"/>
      <c r="R183" s="58"/>
      <c r="S183" s="58"/>
      <c r="T183" s="58"/>
      <c r="U183" s="59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6" t="s">
        <v>147</v>
      </c>
      <c r="AU183" s="16" t="s">
        <v>145</v>
      </c>
    </row>
    <row r="184" spans="1:65" s="13" customFormat="1">
      <c r="B184" s="187"/>
      <c r="D184" s="183" t="s">
        <v>149</v>
      </c>
      <c r="E184" s="188" t="s">
        <v>1</v>
      </c>
      <c r="F184" s="189" t="s">
        <v>260</v>
      </c>
      <c r="H184" s="190">
        <v>291.25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3"/>
      <c r="U184" s="194"/>
      <c r="AT184" s="188" t="s">
        <v>149</v>
      </c>
      <c r="AU184" s="188" t="s">
        <v>145</v>
      </c>
      <c r="AV184" s="13" t="s">
        <v>145</v>
      </c>
      <c r="AW184" s="13" t="s">
        <v>31</v>
      </c>
      <c r="AX184" s="13" t="s">
        <v>77</v>
      </c>
      <c r="AY184" s="188" t="s">
        <v>138</v>
      </c>
    </row>
    <row r="185" spans="1:65" s="13" customFormat="1">
      <c r="B185" s="187"/>
      <c r="D185" s="183" t="s">
        <v>149</v>
      </c>
      <c r="E185" s="188" t="s">
        <v>1</v>
      </c>
      <c r="F185" s="189" t="s">
        <v>261</v>
      </c>
      <c r="H185" s="190">
        <v>87.375</v>
      </c>
      <c r="I185" s="191"/>
      <c r="L185" s="187"/>
      <c r="M185" s="192"/>
      <c r="N185" s="193"/>
      <c r="O185" s="193"/>
      <c r="P185" s="193"/>
      <c r="Q185" s="193"/>
      <c r="R185" s="193"/>
      <c r="S185" s="193"/>
      <c r="T185" s="193"/>
      <c r="U185" s="194"/>
      <c r="AT185" s="188" t="s">
        <v>149</v>
      </c>
      <c r="AU185" s="188" t="s">
        <v>145</v>
      </c>
      <c r="AV185" s="13" t="s">
        <v>145</v>
      </c>
      <c r="AW185" s="13" t="s">
        <v>31</v>
      </c>
      <c r="AX185" s="13" t="s">
        <v>77</v>
      </c>
      <c r="AY185" s="188" t="s">
        <v>138</v>
      </c>
    </row>
    <row r="186" spans="1:65" s="14" customFormat="1">
      <c r="B186" s="206"/>
      <c r="D186" s="183" t="s">
        <v>149</v>
      </c>
      <c r="E186" s="207" t="s">
        <v>1</v>
      </c>
      <c r="F186" s="208" t="s">
        <v>262</v>
      </c>
      <c r="H186" s="209">
        <v>378.625</v>
      </c>
      <c r="I186" s="210"/>
      <c r="L186" s="206"/>
      <c r="M186" s="211"/>
      <c r="N186" s="212"/>
      <c r="O186" s="212"/>
      <c r="P186" s="212"/>
      <c r="Q186" s="212"/>
      <c r="R186" s="212"/>
      <c r="S186" s="212"/>
      <c r="T186" s="212"/>
      <c r="U186" s="213"/>
      <c r="AT186" s="207" t="s">
        <v>149</v>
      </c>
      <c r="AU186" s="207" t="s">
        <v>145</v>
      </c>
      <c r="AV186" s="14" t="s">
        <v>144</v>
      </c>
      <c r="AW186" s="14" t="s">
        <v>31</v>
      </c>
      <c r="AX186" s="14" t="s">
        <v>85</v>
      </c>
      <c r="AY186" s="207" t="s">
        <v>138</v>
      </c>
    </row>
    <row r="187" spans="1:65" s="12" customFormat="1" ht="22.9" customHeight="1">
      <c r="B187" s="156"/>
      <c r="D187" s="157" t="s">
        <v>76</v>
      </c>
      <c r="E187" s="167" t="s">
        <v>145</v>
      </c>
      <c r="F187" s="167" t="s">
        <v>263</v>
      </c>
      <c r="I187" s="159"/>
      <c r="J187" s="168">
        <f>BK187</f>
        <v>0</v>
      </c>
      <c r="L187" s="156"/>
      <c r="M187" s="161"/>
      <c r="N187" s="162"/>
      <c r="O187" s="162"/>
      <c r="P187" s="163">
        <f>SUM(P188:P193)</f>
        <v>0</v>
      </c>
      <c r="Q187" s="162"/>
      <c r="R187" s="163">
        <f>SUM(R188:R193)</f>
        <v>8.9856000000000005E-2</v>
      </c>
      <c r="S187" s="162"/>
      <c r="T187" s="163">
        <f>SUM(T188:T193)</f>
        <v>0</v>
      </c>
      <c r="U187" s="164"/>
      <c r="AR187" s="157" t="s">
        <v>85</v>
      </c>
      <c r="AT187" s="165" t="s">
        <v>76</v>
      </c>
      <c r="AU187" s="165" t="s">
        <v>85</v>
      </c>
      <c r="AY187" s="157" t="s">
        <v>138</v>
      </c>
      <c r="BK187" s="166">
        <f>SUM(BK188:BK193)</f>
        <v>0</v>
      </c>
    </row>
    <row r="188" spans="1:65" s="2" customFormat="1" ht="24" customHeight="1">
      <c r="A188" s="32"/>
      <c r="B188" s="169"/>
      <c r="C188" s="170" t="s">
        <v>264</v>
      </c>
      <c r="D188" s="170" t="s">
        <v>140</v>
      </c>
      <c r="E188" s="171" t="s">
        <v>265</v>
      </c>
      <c r="F188" s="172" t="s">
        <v>266</v>
      </c>
      <c r="G188" s="173" t="s">
        <v>143</v>
      </c>
      <c r="H188" s="174">
        <v>234</v>
      </c>
      <c r="I188" s="175"/>
      <c r="J188" s="176">
        <f>ROUND(I188*H188,2)</f>
        <v>0</v>
      </c>
      <c r="K188" s="177"/>
      <c r="L188" s="33"/>
      <c r="M188" s="178" t="s">
        <v>1</v>
      </c>
      <c r="N188" s="179" t="s">
        <v>43</v>
      </c>
      <c r="O188" s="58"/>
      <c r="P188" s="180">
        <f>O188*H188</f>
        <v>0</v>
      </c>
      <c r="Q188" s="180">
        <v>1.8000000000000001E-4</v>
      </c>
      <c r="R188" s="180">
        <f>Q188*H188</f>
        <v>4.2120000000000005E-2</v>
      </c>
      <c r="S188" s="180">
        <v>0</v>
      </c>
      <c r="T188" s="180">
        <f>S188*H188</f>
        <v>0</v>
      </c>
      <c r="U188" s="181" t="s">
        <v>1</v>
      </c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82" t="s">
        <v>144</v>
      </c>
      <c r="AT188" s="182" t="s">
        <v>140</v>
      </c>
      <c r="AU188" s="182" t="s">
        <v>145</v>
      </c>
      <c r="AY188" s="16" t="s">
        <v>138</v>
      </c>
      <c r="BE188" s="97">
        <f>IF(N188="základná",J188,0)</f>
        <v>0</v>
      </c>
      <c r="BF188" s="97">
        <f>IF(N188="znížená",J188,0)</f>
        <v>0</v>
      </c>
      <c r="BG188" s="97">
        <f>IF(N188="zákl. prenesená",J188,0)</f>
        <v>0</v>
      </c>
      <c r="BH188" s="97">
        <f>IF(N188="zníž. prenesená",J188,0)</f>
        <v>0</v>
      </c>
      <c r="BI188" s="97">
        <f>IF(N188="nulová",J188,0)</f>
        <v>0</v>
      </c>
      <c r="BJ188" s="16" t="s">
        <v>145</v>
      </c>
      <c r="BK188" s="97">
        <f>ROUND(I188*H188,2)</f>
        <v>0</v>
      </c>
      <c r="BL188" s="16" t="s">
        <v>144</v>
      </c>
      <c r="BM188" s="182" t="s">
        <v>267</v>
      </c>
    </row>
    <row r="189" spans="1:65" s="2" customFormat="1" ht="29.25">
      <c r="A189" s="32"/>
      <c r="B189" s="33"/>
      <c r="C189" s="32"/>
      <c r="D189" s="183" t="s">
        <v>147</v>
      </c>
      <c r="E189" s="32"/>
      <c r="F189" s="184" t="s">
        <v>268</v>
      </c>
      <c r="G189" s="32"/>
      <c r="H189" s="32"/>
      <c r="I189" s="106"/>
      <c r="J189" s="32"/>
      <c r="K189" s="32"/>
      <c r="L189" s="33"/>
      <c r="M189" s="185"/>
      <c r="N189" s="186"/>
      <c r="O189" s="58"/>
      <c r="P189" s="58"/>
      <c r="Q189" s="58"/>
      <c r="R189" s="58"/>
      <c r="S189" s="58"/>
      <c r="T189" s="58"/>
      <c r="U189" s="59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T189" s="16" t="s">
        <v>147</v>
      </c>
      <c r="AU189" s="16" t="s">
        <v>145</v>
      </c>
    </row>
    <row r="190" spans="1:65" s="13" customFormat="1">
      <c r="B190" s="187"/>
      <c r="D190" s="183" t="s">
        <v>149</v>
      </c>
      <c r="E190" s="188" t="s">
        <v>1</v>
      </c>
      <c r="F190" s="189" t="s">
        <v>269</v>
      </c>
      <c r="H190" s="190">
        <v>234</v>
      </c>
      <c r="I190" s="191"/>
      <c r="L190" s="187"/>
      <c r="M190" s="192"/>
      <c r="N190" s="193"/>
      <c r="O190" s="193"/>
      <c r="P190" s="193"/>
      <c r="Q190" s="193"/>
      <c r="R190" s="193"/>
      <c r="S190" s="193"/>
      <c r="T190" s="193"/>
      <c r="U190" s="194"/>
      <c r="AT190" s="188" t="s">
        <v>149</v>
      </c>
      <c r="AU190" s="188" t="s">
        <v>145</v>
      </c>
      <c r="AV190" s="13" t="s">
        <v>145</v>
      </c>
      <c r="AW190" s="13" t="s">
        <v>31</v>
      </c>
      <c r="AX190" s="13" t="s">
        <v>85</v>
      </c>
      <c r="AY190" s="188" t="s">
        <v>138</v>
      </c>
    </row>
    <row r="191" spans="1:65" s="2" customFormat="1" ht="36" customHeight="1">
      <c r="A191" s="32"/>
      <c r="B191" s="169"/>
      <c r="C191" s="195" t="s">
        <v>270</v>
      </c>
      <c r="D191" s="195" t="s">
        <v>221</v>
      </c>
      <c r="E191" s="196" t="s">
        <v>271</v>
      </c>
      <c r="F191" s="197" t="s">
        <v>272</v>
      </c>
      <c r="G191" s="198" t="s">
        <v>143</v>
      </c>
      <c r="H191" s="199">
        <v>238.68</v>
      </c>
      <c r="I191" s="200"/>
      <c r="J191" s="201">
        <f>ROUND(I191*H191,2)</f>
        <v>0</v>
      </c>
      <c r="K191" s="202"/>
      <c r="L191" s="203"/>
      <c r="M191" s="204" t="s">
        <v>1</v>
      </c>
      <c r="N191" s="205" t="s">
        <v>43</v>
      </c>
      <c r="O191" s="58"/>
      <c r="P191" s="180">
        <f>O191*H191</f>
        <v>0</v>
      </c>
      <c r="Q191" s="180">
        <v>2.0000000000000001E-4</v>
      </c>
      <c r="R191" s="180">
        <f>Q191*H191</f>
        <v>4.7736000000000001E-2</v>
      </c>
      <c r="S191" s="180">
        <v>0</v>
      </c>
      <c r="T191" s="180">
        <f>S191*H191</f>
        <v>0</v>
      </c>
      <c r="U191" s="181" t="s">
        <v>1</v>
      </c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82" t="s">
        <v>224</v>
      </c>
      <c r="AT191" s="182" t="s">
        <v>221</v>
      </c>
      <c r="AU191" s="182" t="s">
        <v>145</v>
      </c>
      <c r="AY191" s="16" t="s">
        <v>138</v>
      </c>
      <c r="BE191" s="97">
        <f>IF(N191="základná",J191,0)</f>
        <v>0</v>
      </c>
      <c r="BF191" s="97">
        <f>IF(N191="znížená",J191,0)</f>
        <v>0</v>
      </c>
      <c r="BG191" s="97">
        <f>IF(N191="zákl. prenesená",J191,0)</f>
        <v>0</v>
      </c>
      <c r="BH191" s="97">
        <f>IF(N191="zníž. prenesená",J191,0)</f>
        <v>0</v>
      </c>
      <c r="BI191" s="97">
        <f>IF(N191="nulová",J191,0)</f>
        <v>0</v>
      </c>
      <c r="BJ191" s="16" t="s">
        <v>145</v>
      </c>
      <c r="BK191" s="97">
        <f>ROUND(I191*H191,2)</f>
        <v>0</v>
      </c>
      <c r="BL191" s="16" t="s">
        <v>144</v>
      </c>
      <c r="BM191" s="182" t="s">
        <v>273</v>
      </c>
    </row>
    <row r="192" spans="1:65" s="2" customFormat="1" ht="19.5">
      <c r="A192" s="32"/>
      <c r="B192" s="33"/>
      <c r="C192" s="32"/>
      <c r="D192" s="183" t="s">
        <v>147</v>
      </c>
      <c r="E192" s="32"/>
      <c r="F192" s="184" t="s">
        <v>272</v>
      </c>
      <c r="G192" s="32"/>
      <c r="H192" s="32"/>
      <c r="I192" s="106"/>
      <c r="J192" s="32"/>
      <c r="K192" s="32"/>
      <c r="L192" s="33"/>
      <c r="M192" s="185"/>
      <c r="N192" s="186"/>
      <c r="O192" s="58"/>
      <c r="P192" s="58"/>
      <c r="Q192" s="58"/>
      <c r="R192" s="58"/>
      <c r="S192" s="58"/>
      <c r="T192" s="58"/>
      <c r="U192" s="59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T192" s="16" t="s">
        <v>147</v>
      </c>
      <c r="AU192" s="16" t="s">
        <v>145</v>
      </c>
    </row>
    <row r="193" spans="1:65" s="13" customFormat="1">
      <c r="B193" s="187"/>
      <c r="D193" s="183" t="s">
        <v>149</v>
      </c>
      <c r="F193" s="189" t="s">
        <v>274</v>
      </c>
      <c r="H193" s="190">
        <v>238.68</v>
      </c>
      <c r="I193" s="191"/>
      <c r="L193" s="187"/>
      <c r="M193" s="192"/>
      <c r="N193" s="193"/>
      <c r="O193" s="193"/>
      <c r="P193" s="193"/>
      <c r="Q193" s="193"/>
      <c r="R193" s="193"/>
      <c r="S193" s="193"/>
      <c r="T193" s="193"/>
      <c r="U193" s="194"/>
      <c r="AT193" s="188" t="s">
        <v>149</v>
      </c>
      <c r="AU193" s="188" t="s">
        <v>145</v>
      </c>
      <c r="AV193" s="13" t="s">
        <v>145</v>
      </c>
      <c r="AW193" s="13" t="s">
        <v>3</v>
      </c>
      <c r="AX193" s="13" t="s">
        <v>85</v>
      </c>
      <c r="AY193" s="188" t="s">
        <v>138</v>
      </c>
    </row>
    <row r="194" spans="1:65" s="12" customFormat="1" ht="22.9" customHeight="1">
      <c r="B194" s="156"/>
      <c r="D194" s="157" t="s">
        <v>76</v>
      </c>
      <c r="E194" s="167" t="s">
        <v>275</v>
      </c>
      <c r="F194" s="167" t="s">
        <v>276</v>
      </c>
      <c r="I194" s="159"/>
      <c r="J194" s="168">
        <f>BK194</f>
        <v>0</v>
      </c>
      <c r="L194" s="156"/>
      <c r="M194" s="161"/>
      <c r="N194" s="162"/>
      <c r="O194" s="162"/>
      <c r="P194" s="163">
        <f>SUM(P195:P226)</f>
        <v>0</v>
      </c>
      <c r="Q194" s="162"/>
      <c r="R194" s="163">
        <f>SUM(R195:R226)</f>
        <v>158.27363243999997</v>
      </c>
      <c r="S194" s="162"/>
      <c r="T194" s="163">
        <f>SUM(T195:T226)</f>
        <v>0</v>
      </c>
      <c r="U194" s="164"/>
      <c r="AR194" s="157" t="s">
        <v>85</v>
      </c>
      <c r="AT194" s="165" t="s">
        <v>76</v>
      </c>
      <c r="AU194" s="165" t="s">
        <v>85</v>
      </c>
      <c r="AY194" s="157" t="s">
        <v>138</v>
      </c>
      <c r="BK194" s="166">
        <f>SUM(BK195:BK226)</f>
        <v>0</v>
      </c>
    </row>
    <row r="195" spans="1:65" s="2" customFormat="1" ht="24" customHeight="1">
      <c r="A195" s="32"/>
      <c r="B195" s="169"/>
      <c r="C195" s="170" t="s">
        <v>277</v>
      </c>
      <c r="D195" s="170" t="s">
        <v>140</v>
      </c>
      <c r="E195" s="171" t="s">
        <v>278</v>
      </c>
      <c r="F195" s="172" t="s">
        <v>279</v>
      </c>
      <c r="G195" s="173" t="s">
        <v>143</v>
      </c>
      <c r="H195" s="174">
        <v>51.225000000000001</v>
      </c>
      <c r="I195" s="175"/>
      <c r="J195" s="176">
        <f>ROUND(I195*H195,2)</f>
        <v>0</v>
      </c>
      <c r="K195" s="177"/>
      <c r="L195" s="33"/>
      <c r="M195" s="178" t="s">
        <v>1</v>
      </c>
      <c r="N195" s="179" t="s">
        <v>43</v>
      </c>
      <c r="O195" s="58"/>
      <c r="P195" s="180">
        <f>O195*H195</f>
        <v>0</v>
      </c>
      <c r="Q195" s="180">
        <v>0.36834</v>
      </c>
      <c r="R195" s="180">
        <f>Q195*H195</f>
        <v>18.868216499999999</v>
      </c>
      <c r="S195" s="180">
        <v>0</v>
      </c>
      <c r="T195" s="180">
        <f>S195*H195</f>
        <v>0</v>
      </c>
      <c r="U195" s="181" t="s">
        <v>1</v>
      </c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82" t="s">
        <v>144</v>
      </c>
      <c r="AT195" s="182" t="s">
        <v>140</v>
      </c>
      <c r="AU195" s="182" t="s">
        <v>145</v>
      </c>
      <c r="AY195" s="16" t="s">
        <v>138</v>
      </c>
      <c r="BE195" s="97">
        <f>IF(N195="základná",J195,0)</f>
        <v>0</v>
      </c>
      <c r="BF195" s="97">
        <f>IF(N195="znížená",J195,0)</f>
        <v>0</v>
      </c>
      <c r="BG195" s="97">
        <f>IF(N195="zákl. prenesená",J195,0)</f>
        <v>0</v>
      </c>
      <c r="BH195" s="97">
        <f>IF(N195="zníž. prenesená",J195,0)</f>
        <v>0</v>
      </c>
      <c r="BI195" s="97">
        <f>IF(N195="nulová",J195,0)</f>
        <v>0</v>
      </c>
      <c r="BJ195" s="16" t="s">
        <v>145</v>
      </c>
      <c r="BK195" s="97">
        <f>ROUND(I195*H195,2)</f>
        <v>0</v>
      </c>
      <c r="BL195" s="16" t="s">
        <v>144</v>
      </c>
      <c r="BM195" s="182" t="s">
        <v>280</v>
      </c>
    </row>
    <row r="196" spans="1:65" s="2" customFormat="1" ht="29.25">
      <c r="A196" s="32"/>
      <c r="B196" s="33"/>
      <c r="C196" s="32"/>
      <c r="D196" s="183" t="s">
        <v>147</v>
      </c>
      <c r="E196" s="32"/>
      <c r="F196" s="184" t="s">
        <v>281</v>
      </c>
      <c r="G196" s="32"/>
      <c r="H196" s="32"/>
      <c r="I196" s="106"/>
      <c r="J196" s="32"/>
      <c r="K196" s="32"/>
      <c r="L196" s="33"/>
      <c r="M196" s="185"/>
      <c r="N196" s="186"/>
      <c r="O196" s="58"/>
      <c r="P196" s="58"/>
      <c r="Q196" s="58"/>
      <c r="R196" s="58"/>
      <c r="S196" s="58"/>
      <c r="T196" s="58"/>
      <c r="U196" s="59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6" t="s">
        <v>147</v>
      </c>
      <c r="AU196" s="16" t="s">
        <v>145</v>
      </c>
    </row>
    <row r="197" spans="1:65" s="13" customFormat="1">
      <c r="B197" s="187"/>
      <c r="D197" s="183" t="s">
        <v>149</v>
      </c>
      <c r="E197" s="188" t="s">
        <v>1</v>
      </c>
      <c r="F197" s="189" t="s">
        <v>282</v>
      </c>
      <c r="H197" s="190">
        <v>40.98</v>
      </c>
      <c r="I197" s="191"/>
      <c r="L197" s="187"/>
      <c r="M197" s="192"/>
      <c r="N197" s="193"/>
      <c r="O197" s="193"/>
      <c r="P197" s="193"/>
      <c r="Q197" s="193"/>
      <c r="R197" s="193"/>
      <c r="S197" s="193"/>
      <c r="T197" s="193"/>
      <c r="U197" s="194"/>
      <c r="AT197" s="188" t="s">
        <v>149</v>
      </c>
      <c r="AU197" s="188" t="s">
        <v>145</v>
      </c>
      <c r="AV197" s="13" t="s">
        <v>145</v>
      </c>
      <c r="AW197" s="13" t="s">
        <v>31</v>
      </c>
      <c r="AX197" s="13" t="s">
        <v>77</v>
      </c>
      <c r="AY197" s="188" t="s">
        <v>138</v>
      </c>
    </row>
    <row r="198" spans="1:65" s="13" customFormat="1">
      <c r="B198" s="187"/>
      <c r="D198" s="183" t="s">
        <v>149</v>
      </c>
      <c r="E198" s="188" t="s">
        <v>1</v>
      </c>
      <c r="F198" s="189" t="s">
        <v>283</v>
      </c>
      <c r="H198" s="190">
        <v>10.244999999999999</v>
      </c>
      <c r="I198" s="191"/>
      <c r="L198" s="187"/>
      <c r="M198" s="192"/>
      <c r="N198" s="193"/>
      <c r="O198" s="193"/>
      <c r="P198" s="193"/>
      <c r="Q198" s="193"/>
      <c r="R198" s="193"/>
      <c r="S198" s="193"/>
      <c r="T198" s="193"/>
      <c r="U198" s="194"/>
      <c r="AT198" s="188" t="s">
        <v>149</v>
      </c>
      <c r="AU198" s="188" t="s">
        <v>145</v>
      </c>
      <c r="AV198" s="13" t="s">
        <v>145</v>
      </c>
      <c r="AW198" s="13" t="s">
        <v>31</v>
      </c>
      <c r="AX198" s="13" t="s">
        <v>77</v>
      </c>
      <c r="AY198" s="188" t="s">
        <v>138</v>
      </c>
    </row>
    <row r="199" spans="1:65" s="14" customFormat="1">
      <c r="B199" s="206"/>
      <c r="D199" s="183" t="s">
        <v>149</v>
      </c>
      <c r="E199" s="207" t="s">
        <v>1</v>
      </c>
      <c r="F199" s="208" t="s">
        <v>262</v>
      </c>
      <c r="H199" s="209">
        <v>51.224999999999994</v>
      </c>
      <c r="I199" s="210"/>
      <c r="L199" s="206"/>
      <c r="M199" s="211"/>
      <c r="N199" s="212"/>
      <c r="O199" s="212"/>
      <c r="P199" s="212"/>
      <c r="Q199" s="212"/>
      <c r="R199" s="212"/>
      <c r="S199" s="212"/>
      <c r="T199" s="212"/>
      <c r="U199" s="213"/>
      <c r="AT199" s="207" t="s">
        <v>149</v>
      </c>
      <c r="AU199" s="207" t="s">
        <v>145</v>
      </c>
      <c r="AV199" s="14" t="s">
        <v>144</v>
      </c>
      <c r="AW199" s="14" t="s">
        <v>31</v>
      </c>
      <c r="AX199" s="14" t="s">
        <v>85</v>
      </c>
      <c r="AY199" s="207" t="s">
        <v>138</v>
      </c>
    </row>
    <row r="200" spans="1:65" s="2" customFormat="1" ht="24" customHeight="1">
      <c r="A200" s="32"/>
      <c r="B200" s="169"/>
      <c r="C200" s="170" t="s">
        <v>284</v>
      </c>
      <c r="D200" s="170" t="s">
        <v>140</v>
      </c>
      <c r="E200" s="171" t="s">
        <v>285</v>
      </c>
      <c r="F200" s="172" t="s">
        <v>286</v>
      </c>
      <c r="G200" s="173" t="s">
        <v>143</v>
      </c>
      <c r="H200" s="174">
        <v>56.887999999999998</v>
      </c>
      <c r="I200" s="175"/>
      <c r="J200" s="176">
        <f>ROUND(I200*H200,2)</f>
        <v>0</v>
      </c>
      <c r="K200" s="177"/>
      <c r="L200" s="33"/>
      <c r="M200" s="178" t="s">
        <v>1</v>
      </c>
      <c r="N200" s="179" t="s">
        <v>43</v>
      </c>
      <c r="O200" s="58"/>
      <c r="P200" s="180">
        <f>O200*H200</f>
        <v>0</v>
      </c>
      <c r="Q200" s="180">
        <v>0.60104000000000002</v>
      </c>
      <c r="R200" s="180">
        <f>Q200*H200</f>
        <v>34.191963520000002</v>
      </c>
      <c r="S200" s="180">
        <v>0</v>
      </c>
      <c r="T200" s="180">
        <f>S200*H200</f>
        <v>0</v>
      </c>
      <c r="U200" s="181" t="s">
        <v>1</v>
      </c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82" t="s">
        <v>144</v>
      </c>
      <c r="AT200" s="182" t="s">
        <v>140</v>
      </c>
      <c r="AU200" s="182" t="s">
        <v>145</v>
      </c>
      <c r="AY200" s="16" t="s">
        <v>138</v>
      </c>
      <c r="BE200" s="97">
        <f>IF(N200="základná",J200,0)</f>
        <v>0</v>
      </c>
      <c r="BF200" s="97">
        <f>IF(N200="znížená",J200,0)</f>
        <v>0</v>
      </c>
      <c r="BG200" s="97">
        <f>IF(N200="zákl. prenesená",J200,0)</f>
        <v>0</v>
      </c>
      <c r="BH200" s="97">
        <f>IF(N200="zníž. prenesená",J200,0)</f>
        <v>0</v>
      </c>
      <c r="BI200" s="97">
        <f>IF(N200="nulová",J200,0)</f>
        <v>0</v>
      </c>
      <c r="BJ200" s="16" t="s">
        <v>145</v>
      </c>
      <c r="BK200" s="97">
        <f>ROUND(I200*H200,2)</f>
        <v>0</v>
      </c>
      <c r="BL200" s="16" t="s">
        <v>144</v>
      </c>
      <c r="BM200" s="182" t="s">
        <v>287</v>
      </c>
    </row>
    <row r="201" spans="1:65" s="2" customFormat="1" ht="29.25">
      <c r="A201" s="32"/>
      <c r="B201" s="33"/>
      <c r="C201" s="32"/>
      <c r="D201" s="183" t="s">
        <v>147</v>
      </c>
      <c r="E201" s="32"/>
      <c r="F201" s="184" t="s">
        <v>288</v>
      </c>
      <c r="G201" s="32"/>
      <c r="H201" s="32"/>
      <c r="I201" s="106"/>
      <c r="J201" s="32"/>
      <c r="K201" s="32"/>
      <c r="L201" s="33"/>
      <c r="M201" s="185"/>
      <c r="N201" s="186"/>
      <c r="O201" s="58"/>
      <c r="P201" s="58"/>
      <c r="Q201" s="58"/>
      <c r="R201" s="58"/>
      <c r="S201" s="58"/>
      <c r="T201" s="58"/>
      <c r="U201" s="59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T201" s="16" t="s">
        <v>147</v>
      </c>
      <c r="AU201" s="16" t="s">
        <v>145</v>
      </c>
    </row>
    <row r="202" spans="1:65" s="13" customFormat="1">
      <c r="B202" s="187"/>
      <c r="D202" s="183" t="s">
        <v>149</v>
      </c>
      <c r="E202" s="188" t="s">
        <v>1</v>
      </c>
      <c r="F202" s="189" t="s">
        <v>289</v>
      </c>
      <c r="H202" s="190">
        <v>56.887999999999998</v>
      </c>
      <c r="I202" s="191"/>
      <c r="L202" s="187"/>
      <c r="M202" s="192"/>
      <c r="N202" s="193"/>
      <c r="O202" s="193"/>
      <c r="P202" s="193"/>
      <c r="Q202" s="193"/>
      <c r="R202" s="193"/>
      <c r="S202" s="193"/>
      <c r="T202" s="193"/>
      <c r="U202" s="194"/>
      <c r="AT202" s="188" t="s">
        <v>149</v>
      </c>
      <c r="AU202" s="188" t="s">
        <v>145</v>
      </c>
      <c r="AV202" s="13" t="s">
        <v>145</v>
      </c>
      <c r="AW202" s="13" t="s">
        <v>31</v>
      </c>
      <c r="AX202" s="13" t="s">
        <v>85</v>
      </c>
      <c r="AY202" s="188" t="s">
        <v>138</v>
      </c>
    </row>
    <row r="203" spans="1:65" s="2" customFormat="1" ht="24" customHeight="1">
      <c r="A203" s="32"/>
      <c r="B203" s="169"/>
      <c r="C203" s="170" t="s">
        <v>290</v>
      </c>
      <c r="D203" s="170" t="s">
        <v>140</v>
      </c>
      <c r="E203" s="171" t="s">
        <v>291</v>
      </c>
      <c r="F203" s="172" t="s">
        <v>292</v>
      </c>
      <c r="G203" s="173" t="s">
        <v>143</v>
      </c>
      <c r="H203" s="174">
        <v>45.078000000000003</v>
      </c>
      <c r="I203" s="175"/>
      <c r="J203" s="176">
        <f>ROUND(I203*H203,2)</f>
        <v>0</v>
      </c>
      <c r="K203" s="177"/>
      <c r="L203" s="33"/>
      <c r="M203" s="178" t="s">
        <v>1</v>
      </c>
      <c r="N203" s="179" t="s">
        <v>43</v>
      </c>
      <c r="O203" s="58"/>
      <c r="P203" s="180">
        <f>O203*H203</f>
        <v>0</v>
      </c>
      <c r="Q203" s="180">
        <v>0.27994000000000002</v>
      </c>
      <c r="R203" s="180">
        <f>Q203*H203</f>
        <v>12.619135320000002</v>
      </c>
      <c r="S203" s="180">
        <v>0</v>
      </c>
      <c r="T203" s="180">
        <f>S203*H203</f>
        <v>0</v>
      </c>
      <c r="U203" s="181" t="s">
        <v>1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82" t="s">
        <v>144</v>
      </c>
      <c r="AT203" s="182" t="s">
        <v>140</v>
      </c>
      <c r="AU203" s="182" t="s">
        <v>145</v>
      </c>
      <c r="AY203" s="16" t="s">
        <v>138</v>
      </c>
      <c r="BE203" s="97">
        <f>IF(N203="základná",J203,0)</f>
        <v>0</v>
      </c>
      <c r="BF203" s="97">
        <f>IF(N203="znížená",J203,0)</f>
        <v>0</v>
      </c>
      <c r="BG203" s="97">
        <f>IF(N203="zákl. prenesená",J203,0)</f>
        <v>0</v>
      </c>
      <c r="BH203" s="97">
        <f>IF(N203="zníž. prenesená",J203,0)</f>
        <v>0</v>
      </c>
      <c r="BI203" s="97">
        <f>IF(N203="nulová",J203,0)</f>
        <v>0</v>
      </c>
      <c r="BJ203" s="16" t="s">
        <v>145</v>
      </c>
      <c r="BK203" s="97">
        <f>ROUND(I203*H203,2)</f>
        <v>0</v>
      </c>
      <c r="BL203" s="16" t="s">
        <v>144</v>
      </c>
      <c r="BM203" s="182" t="s">
        <v>293</v>
      </c>
    </row>
    <row r="204" spans="1:65" s="2" customFormat="1" ht="19.5">
      <c r="A204" s="32"/>
      <c r="B204" s="33"/>
      <c r="C204" s="32"/>
      <c r="D204" s="183" t="s">
        <v>147</v>
      </c>
      <c r="E204" s="32"/>
      <c r="F204" s="184" t="s">
        <v>294</v>
      </c>
      <c r="G204" s="32"/>
      <c r="H204" s="32"/>
      <c r="I204" s="106"/>
      <c r="J204" s="32"/>
      <c r="K204" s="32"/>
      <c r="L204" s="33"/>
      <c r="M204" s="185"/>
      <c r="N204" s="186"/>
      <c r="O204" s="58"/>
      <c r="P204" s="58"/>
      <c r="Q204" s="58"/>
      <c r="R204" s="58"/>
      <c r="S204" s="58"/>
      <c r="T204" s="58"/>
      <c r="U204" s="59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T204" s="16" t="s">
        <v>147</v>
      </c>
      <c r="AU204" s="16" t="s">
        <v>145</v>
      </c>
    </row>
    <row r="205" spans="1:65" s="13" customFormat="1">
      <c r="B205" s="187"/>
      <c r="D205" s="183" t="s">
        <v>149</v>
      </c>
      <c r="E205" s="188" t="s">
        <v>1</v>
      </c>
      <c r="F205" s="189" t="s">
        <v>282</v>
      </c>
      <c r="H205" s="190">
        <v>40.98</v>
      </c>
      <c r="I205" s="191"/>
      <c r="L205" s="187"/>
      <c r="M205" s="192"/>
      <c r="N205" s="193"/>
      <c r="O205" s="193"/>
      <c r="P205" s="193"/>
      <c r="Q205" s="193"/>
      <c r="R205" s="193"/>
      <c r="S205" s="193"/>
      <c r="T205" s="193"/>
      <c r="U205" s="194"/>
      <c r="AT205" s="188" t="s">
        <v>149</v>
      </c>
      <c r="AU205" s="188" t="s">
        <v>145</v>
      </c>
      <c r="AV205" s="13" t="s">
        <v>145</v>
      </c>
      <c r="AW205" s="13" t="s">
        <v>31</v>
      </c>
      <c r="AX205" s="13" t="s">
        <v>77</v>
      </c>
      <c r="AY205" s="188" t="s">
        <v>138</v>
      </c>
    </row>
    <row r="206" spans="1:65" s="13" customFormat="1">
      <c r="B206" s="187"/>
      <c r="D206" s="183" t="s">
        <v>149</v>
      </c>
      <c r="E206" s="188" t="s">
        <v>1</v>
      </c>
      <c r="F206" s="189" t="s">
        <v>295</v>
      </c>
      <c r="H206" s="190">
        <v>4.0979999999999999</v>
      </c>
      <c r="I206" s="191"/>
      <c r="L206" s="187"/>
      <c r="M206" s="192"/>
      <c r="N206" s="193"/>
      <c r="O206" s="193"/>
      <c r="P206" s="193"/>
      <c r="Q206" s="193"/>
      <c r="R206" s="193"/>
      <c r="S206" s="193"/>
      <c r="T206" s="193"/>
      <c r="U206" s="194"/>
      <c r="AT206" s="188" t="s">
        <v>149</v>
      </c>
      <c r="AU206" s="188" t="s">
        <v>145</v>
      </c>
      <c r="AV206" s="13" t="s">
        <v>145</v>
      </c>
      <c r="AW206" s="13" t="s">
        <v>31</v>
      </c>
      <c r="AX206" s="13" t="s">
        <v>77</v>
      </c>
      <c r="AY206" s="188" t="s">
        <v>138</v>
      </c>
    </row>
    <row r="207" spans="1:65" s="14" customFormat="1">
      <c r="B207" s="206"/>
      <c r="D207" s="183" t="s">
        <v>149</v>
      </c>
      <c r="E207" s="207" t="s">
        <v>1</v>
      </c>
      <c r="F207" s="208" t="s">
        <v>262</v>
      </c>
      <c r="H207" s="209">
        <v>45.077999999999996</v>
      </c>
      <c r="I207" s="210"/>
      <c r="L207" s="206"/>
      <c r="M207" s="211"/>
      <c r="N207" s="212"/>
      <c r="O207" s="212"/>
      <c r="P207" s="212"/>
      <c r="Q207" s="212"/>
      <c r="R207" s="212"/>
      <c r="S207" s="212"/>
      <c r="T207" s="212"/>
      <c r="U207" s="213"/>
      <c r="AT207" s="207" t="s">
        <v>149</v>
      </c>
      <c r="AU207" s="207" t="s">
        <v>145</v>
      </c>
      <c r="AV207" s="14" t="s">
        <v>144</v>
      </c>
      <c r="AW207" s="14" t="s">
        <v>31</v>
      </c>
      <c r="AX207" s="14" t="s">
        <v>85</v>
      </c>
      <c r="AY207" s="207" t="s">
        <v>138</v>
      </c>
    </row>
    <row r="208" spans="1:65" s="2" customFormat="1" ht="24" customHeight="1">
      <c r="A208" s="32"/>
      <c r="B208" s="169"/>
      <c r="C208" s="170" t="s">
        <v>296</v>
      </c>
      <c r="D208" s="170" t="s">
        <v>140</v>
      </c>
      <c r="E208" s="171" t="s">
        <v>297</v>
      </c>
      <c r="F208" s="172" t="s">
        <v>298</v>
      </c>
      <c r="G208" s="173" t="s">
        <v>143</v>
      </c>
      <c r="H208" s="174">
        <v>50.061</v>
      </c>
      <c r="I208" s="175"/>
      <c r="J208" s="176">
        <f>ROUND(I208*H208,2)</f>
        <v>0</v>
      </c>
      <c r="K208" s="177"/>
      <c r="L208" s="33"/>
      <c r="M208" s="178" t="s">
        <v>1</v>
      </c>
      <c r="N208" s="179" t="s">
        <v>43</v>
      </c>
      <c r="O208" s="58"/>
      <c r="P208" s="180">
        <f>O208*H208</f>
        <v>0</v>
      </c>
      <c r="Q208" s="180">
        <v>0.37080000000000002</v>
      </c>
      <c r="R208" s="180">
        <f>Q208*H208</f>
        <v>18.562618799999999</v>
      </c>
      <c r="S208" s="180">
        <v>0</v>
      </c>
      <c r="T208" s="180">
        <f>S208*H208</f>
        <v>0</v>
      </c>
      <c r="U208" s="181" t="s">
        <v>1</v>
      </c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82" t="s">
        <v>144</v>
      </c>
      <c r="AT208" s="182" t="s">
        <v>140</v>
      </c>
      <c r="AU208" s="182" t="s">
        <v>145</v>
      </c>
      <c r="AY208" s="16" t="s">
        <v>138</v>
      </c>
      <c r="BE208" s="97">
        <f>IF(N208="základná",J208,0)</f>
        <v>0</v>
      </c>
      <c r="BF208" s="97">
        <f>IF(N208="znížená",J208,0)</f>
        <v>0</v>
      </c>
      <c r="BG208" s="97">
        <f>IF(N208="zákl. prenesená",J208,0)</f>
        <v>0</v>
      </c>
      <c r="BH208" s="97">
        <f>IF(N208="zníž. prenesená",J208,0)</f>
        <v>0</v>
      </c>
      <c r="BI208" s="97">
        <f>IF(N208="nulová",J208,0)</f>
        <v>0</v>
      </c>
      <c r="BJ208" s="16" t="s">
        <v>145</v>
      </c>
      <c r="BK208" s="97">
        <f>ROUND(I208*H208,2)</f>
        <v>0</v>
      </c>
      <c r="BL208" s="16" t="s">
        <v>144</v>
      </c>
      <c r="BM208" s="182" t="s">
        <v>299</v>
      </c>
    </row>
    <row r="209" spans="1:65" s="2" customFormat="1" ht="19.5">
      <c r="A209" s="32"/>
      <c r="B209" s="33"/>
      <c r="C209" s="32"/>
      <c r="D209" s="183" t="s">
        <v>147</v>
      </c>
      <c r="E209" s="32"/>
      <c r="F209" s="184" t="s">
        <v>300</v>
      </c>
      <c r="G209" s="32"/>
      <c r="H209" s="32"/>
      <c r="I209" s="106"/>
      <c r="J209" s="32"/>
      <c r="K209" s="32"/>
      <c r="L209" s="33"/>
      <c r="M209" s="185"/>
      <c r="N209" s="186"/>
      <c r="O209" s="58"/>
      <c r="P209" s="58"/>
      <c r="Q209" s="58"/>
      <c r="R209" s="58"/>
      <c r="S209" s="58"/>
      <c r="T209" s="58"/>
      <c r="U209" s="59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6" t="s">
        <v>147</v>
      </c>
      <c r="AU209" s="16" t="s">
        <v>145</v>
      </c>
    </row>
    <row r="210" spans="1:65" s="13" customFormat="1">
      <c r="B210" s="187"/>
      <c r="D210" s="183" t="s">
        <v>149</v>
      </c>
      <c r="E210" s="188" t="s">
        <v>1</v>
      </c>
      <c r="F210" s="189" t="s">
        <v>301</v>
      </c>
      <c r="H210" s="190">
        <v>50.061</v>
      </c>
      <c r="I210" s="191"/>
      <c r="L210" s="187"/>
      <c r="M210" s="192"/>
      <c r="N210" s="193"/>
      <c r="O210" s="193"/>
      <c r="P210" s="193"/>
      <c r="Q210" s="193"/>
      <c r="R210" s="193"/>
      <c r="S210" s="193"/>
      <c r="T210" s="193"/>
      <c r="U210" s="194"/>
      <c r="AT210" s="188" t="s">
        <v>149</v>
      </c>
      <c r="AU210" s="188" t="s">
        <v>145</v>
      </c>
      <c r="AV210" s="13" t="s">
        <v>145</v>
      </c>
      <c r="AW210" s="13" t="s">
        <v>31</v>
      </c>
      <c r="AX210" s="13" t="s">
        <v>85</v>
      </c>
      <c r="AY210" s="188" t="s">
        <v>138</v>
      </c>
    </row>
    <row r="211" spans="1:65" s="2" customFormat="1" ht="24" customHeight="1">
      <c r="A211" s="32"/>
      <c r="B211" s="169"/>
      <c r="C211" s="170" t="s">
        <v>302</v>
      </c>
      <c r="D211" s="170" t="s">
        <v>140</v>
      </c>
      <c r="E211" s="171" t="s">
        <v>303</v>
      </c>
      <c r="F211" s="172" t="s">
        <v>304</v>
      </c>
      <c r="G211" s="173" t="s">
        <v>143</v>
      </c>
      <c r="H211" s="174">
        <v>582.5</v>
      </c>
      <c r="I211" s="175"/>
      <c r="J211" s="176">
        <f>ROUND(I211*H211,2)</f>
        <v>0</v>
      </c>
      <c r="K211" s="177"/>
      <c r="L211" s="33"/>
      <c r="M211" s="178" t="s">
        <v>1</v>
      </c>
      <c r="N211" s="179" t="s">
        <v>43</v>
      </c>
      <c r="O211" s="58"/>
      <c r="P211" s="180">
        <f>O211*H211</f>
        <v>0</v>
      </c>
      <c r="Q211" s="180">
        <v>8.0999999999999996E-4</v>
      </c>
      <c r="R211" s="180">
        <f>Q211*H211</f>
        <v>0.47182499999999999</v>
      </c>
      <c r="S211" s="180">
        <v>0</v>
      </c>
      <c r="T211" s="180">
        <f>S211*H211</f>
        <v>0</v>
      </c>
      <c r="U211" s="181" t="s">
        <v>1</v>
      </c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82" t="s">
        <v>144</v>
      </c>
      <c r="AT211" s="182" t="s">
        <v>140</v>
      </c>
      <c r="AU211" s="182" t="s">
        <v>145</v>
      </c>
      <c r="AY211" s="16" t="s">
        <v>138</v>
      </c>
      <c r="BE211" s="97">
        <f>IF(N211="základná",J211,0)</f>
        <v>0</v>
      </c>
      <c r="BF211" s="97">
        <f>IF(N211="znížená",J211,0)</f>
        <v>0</v>
      </c>
      <c r="BG211" s="97">
        <f>IF(N211="zákl. prenesená",J211,0)</f>
        <v>0</v>
      </c>
      <c r="BH211" s="97">
        <f>IF(N211="zníž. prenesená",J211,0)</f>
        <v>0</v>
      </c>
      <c r="BI211" s="97">
        <f>IF(N211="nulová",J211,0)</f>
        <v>0</v>
      </c>
      <c r="BJ211" s="16" t="s">
        <v>145</v>
      </c>
      <c r="BK211" s="97">
        <f>ROUND(I211*H211,2)</f>
        <v>0</v>
      </c>
      <c r="BL211" s="16" t="s">
        <v>144</v>
      </c>
      <c r="BM211" s="182" t="s">
        <v>305</v>
      </c>
    </row>
    <row r="212" spans="1:65" s="2" customFormat="1" ht="19.5">
      <c r="A212" s="32"/>
      <c r="B212" s="33"/>
      <c r="C212" s="32"/>
      <c r="D212" s="183" t="s">
        <v>147</v>
      </c>
      <c r="E212" s="32"/>
      <c r="F212" s="184" t="s">
        <v>304</v>
      </c>
      <c r="G212" s="32"/>
      <c r="H212" s="32"/>
      <c r="I212" s="106"/>
      <c r="J212" s="32"/>
      <c r="K212" s="32"/>
      <c r="L212" s="33"/>
      <c r="M212" s="185"/>
      <c r="N212" s="186"/>
      <c r="O212" s="58"/>
      <c r="P212" s="58"/>
      <c r="Q212" s="58"/>
      <c r="R212" s="58"/>
      <c r="S212" s="58"/>
      <c r="T212" s="58"/>
      <c r="U212" s="59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T212" s="16" t="s">
        <v>147</v>
      </c>
      <c r="AU212" s="16" t="s">
        <v>145</v>
      </c>
    </row>
    <row r="213" spans="1:65" s="13" customFormat="1">
      <c r="B213" s="187"/>
      <c r="D213" s="183" t="s">
        <v>149</v>
      </c>
      <c r="E213" s="188" t="s">
        <v>1</v>
      </c>
      <c r="F213" s="189" t="s">
        <v>306</v>
      </c>
      <c r="H213" s="190">
        <v>582.5</v>
      </c>
      <c r="I213" s="191"/>
      <c r="L213" s="187"/>
      <c r="M213" s="192"/>
      <c r="N213" s="193"/>
      <c r="O213" s="193"/>
      <c r="P213" s="193"/>
      <c r="Q213" s="193"/>
      <c r="R213" s="193"/>
      <c r="S213" s="193"/>
      <c r="T213" s="193"/>
      <c r="U213" s="194"/>
      <c r="AT213" s="188" t="s">
        <v>149</v>
      </c>
      <c r="AU213" s="188" t="s">
        <v>145</v>
      </c>
      <c r="AV213" s="13" t="s">
        <v>145</v>
      </c>
      <c r="AW213" s="13" t="s">
        <v>31</v>
      </c>
      <c r="AX213" s="13" t="s">
        <v>85</v>
      </c>
      <c r="AY213" s="188" t="s">
        <v>138</v>
      </c>
    </row>
    <row r="214" spans="1:65" s="2" customFormat="1" ht="24" customHeight="1">
      <c r="A214" s="32"/>
      <c r="B214" s="169"/>
      <c r="C214" s="170" t="s">
        <v>307</v>
      </c>
      <c r="D214" s="170" t="s">
        <v>140</v>
      </c>
      <c r="E214" s="171" t="s">
        <v>308</v>
      </c>
      <c r="F214" s="172" t="s">
        <v>309</v>
      </c>
      <c r="G214" s="173" t="s">
        <v>143</v>
      </c>
      <c r="H214" s="174">
        <v>40.98</v>
      </c>
      <c r="I214" s="175"/>
      <c r="J214" s="176">
        <f>ROUND(I214*H214,2)</f>
        <v>0</v>
      </c>
      <c r="K214" s="177"/>
      <c r="L214" s="33"/>
      <c r="M214" s="178" t="s">
        <v>1</v>
      </c>
      <c r="N214" s="179" t="s">
        <v>43</v>
      </c>
      <c r="O214" s="58"/>
      <c r="P214" s="180">
        <f>O214*H214</f>
        <v>0</v>
      </c>
      <c r="Q214" s="180">
        <v>0.10373</v>
      </c>
      <c r="R214" s="180">
        <f>Q214*H214</f>
        <v>4.2508553999999998</v>
      </c>
      <c r="S214" s="180">
        <v>0</v>
      </c>
      <c r="T214" s="180">
        <f>S214*H214</f>
        <v>0</v>
      </c>
      <c r="U214" s="181" t="s">
        <v>1</v>
      </c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82" t="s">
        <v>144</v>
      </c>
      <c r="AT214" s="182" t="s">
        <v>140</v>
      </c>
      <c r="AU214" s="182" t="s">
        <v>145</v>
      </c>
      <c r="AY214" s="16" t="s">
        <v>138</v>
      </c>
      <c r="BE214" s="97">
        <f>IF(N214="základná",J214,0)</f>
        <v>0</v>
      </c>
      <c r="BF214" s="97">
        <f>IF(N214="znížená",J214,0)</f>
        <v>0</v>
      </c>
      <c r="BG214" s="97">
        <f>IF(N214="zákl. prenesená",J214,0)</f>
        <v>0</v>
      </c>
      <c r="BH214" s="97">
        <f>IF(N214="zníž. prenesená",J214,0)</f>
        <v>0</v>
      </c>
      <c r="BI214" s="97">
        <f>IF(N214="nulová",J214,0)</f>
        <v>0</v>
      </c>
      <c r="BJ214" s="16" t="s">
        <v>145</v>
      </c>
      <c r="BK214" s="97">
        <f>ROUND(I214*H214,2)</f>
        <v>0</v>
      </c>
      <c r="BL214" s="16" t="s">
        <v>144</v>
      </c>
      <c r="BM214" s="182" t="s">
        <v>310</v>
      </c>
    </row>
    <row r="215" spans="1:65" s="2" customFormat="1" ht="29.25">
      <c r="A215" s="32"/>
      <c r="B215" s="33"/>
      <c r="C215" s="32"/>
      <c r="D215" s="183" t="s">
        <v>147</v>
      </c>
      <c r="E215" s="32"/>
      <c r="F215" s="184" t="s">
        <v>311</v>
      </c>
      <c r="G215" s="32"/>
      <c r="H215" s="32"/>
      <c r="I215" s="106"/>
      <c r="J215" s="32"/>
      <c r="K215" s="32"/>
      <c r="L215" s="33"/>
      <c r="M215" s="185"/>
      <c r="N215" s="186"/>
      <c r="O215" s="58"/>
      <c r="P215" s="58"/>
      <c r="Q215" s="58"/>
      <c r="R215" s="58"/>
      <c r="S215" s="58"/>
      <c r="T215" s="58"/>
      <c r="U215" s="59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T215" s="16" t="s">
        <v>147</v>
      </c>
      <c r="AU215" s="16" t="s">
        <v>145</v>
      </c>
    </row>
    <row r="216" spans="1:65" s="13" customFormat="1">
      <c r="B216" s="187"/>
      <c r="D216" s="183" t="s">
        <v>149</v>
      </c>
      <c r="E216" s="188" t="s">
        <v>1</v>
      </c>
      <c r="F216" s="189" t="s">
        <v>312</v>
      </c>
      <c r="H216" s="190">
        <v>40.98</v>
      </c>
      <c r="I216" s="191"/>
      <c r="L216" s="187"/>
      <c r="M216" s="192"/>
      <c r="N216" s="193"/>
      <c r="O216" s="193"/>
      <c r="P216" s="193"/>
      <c r="Q216" s="193"/>
      <c r="R216" s="193"/>
      <c r="S216" s="193"/>
      <c r="T216" s="193"/>
      <c r="U216" s="194"/>
      <c r="AT216" s="188" t="s">
        <v>149</v>
      </c>
      <c r="AU216" s="188" t="s">
        <v>145</v>
      </c>
      <c r="AV216" s="13" t="s">
        <v>145</v>
      </c>
      <c r="AW216" s="13" t="s">
        <v>31</v>
      </c>
      <c r="AX216" s="13" t="s">
        <v>85</v>
      </c>
      <c r="AY216" s="188" t="s">
        <v>138</v>
      </c>
    </row>
    <row r="217" spans="1:65" s="2" customFormat="1" ht="24" customHeight="1">
      <c r="A217" s="32"/>
      <c r="B217" s="169"/>
      <c r="C217" s="170" t="s">
        <v>313</v>
      </c>
      <c r="D217" s="170" t="s">
        <v>140</v>
      </c>
      <c r="E217" s="171" t="s">
        <v>314</v>
      </c>
      <c r="F217" s="172" t="s">
        <v>315</v>
      </c>
      <c r="G217" s="173" t="s">
        <v>143</v>
      </c>
      <c r="H217" s="174">
        <v>13.5</v>
      </c>
      <c r="I217" s="175"/>
      <c r="J217" s="176">
        <f>ROUND(I217*H217,2)</f>
        <v>0</v>
      </c>
      <c r="K217" s="177"/>
      <c r="L217" s="33"/>
      <c r="M217" s="178" t="s">
        <v>1</v>
      </c>
      <c r="N217" s="179" t="s">
        <v>43</v>
      </c>
      <c r="O217" s="58"/>
      <c r="P217" s="180">
        <f>O217*H217</f>
        <v>0</v>
      </c>
      <c r="Q217" s="180">
        <v>0.15559000000000001</v>
      </c>
      <c r="R217" s="180">
        <f>Q217*H217</f>
        <v>2.1004650000000002</v>
      </c>
      <c r="S217" s="180">
        <v>0</v>
      </c>
      <c r="T217" s="180">
        <f>S217*H217</f>
        <v>0</v>
      </c>
      <c r="U217" s="181" t="s">
        <v>1</v>
      </c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82" t="s">
        <v>144</v>
      </c>
      <c r="AT217" s="182" t="s">
        <v>140</v>
      </c>
      <c r="AU217" s="182" t="s">
        <v>145</v>
      </c>
      <c r="AY217" s="16" t="s">
        <v>138</v>
      </c>
      <c r="BE217" s="97">
        <f>IF(N217="základná",J217,0)</f>
        <v>0</v>
      </c>
      <c r="BF217" s="97">
        <f>IF(N217="znížená",J217,0)</f>
        <v>0</v>
      </c>
      <c r="BG217" s="97">
        <f>IF(N217="zákl. prenesená",J217,0)</f>
        <v>0</v>
      </c>
      <c r="BH217" s="97">
        <f>IF(N217="zníž. prenesená",J217,0)</f>
        <v>0</v>
      </c>
      <c r="BI217" s="97">
        <f>IF(N217="nulová",J217,0)</f>
        <v>0</v>
      </c>
      <c r="BJ217" s="16" t="s">
        <v>145</v>
      </c>
      <c r="BK217" s="97">
        <f>ROUND(I217*H217,2)</f>
        <v>0</v>
      </c>
      <c r="BL217" s="16" t="s">
        <v>144</v>
      </c>
      <c r="BM217" s="182" t="s">
        <v>316</v>
      </c>
    </row>
    <row r="218" spans="1:65" s="2" customFormat="1" ht="29.25">
      <c r="A218" s="32"/>
      <c r="B218" s="33"/>
      <c r="C218" s="32"/>
      <c r="D218" s="183" t="s">
        <v>147</v>
      </c>
      <c r="E218" s="32"/>
      <c r="F218" s="184" t="s">
        <v>317</v>
      </c>
      <c r="G218" s="32"/>
      <c r="H218" s="32"/>
      <c r="I218" s="106"/>
      <c r="J218" s="32"/>
      <c r="K218" s="32"/>
      <c r="L218" s="33"/>
      <c r="M218" s="185"/>
      <c r="N218" s="186"/>
      <c r="O218" s="58"/>
      <c r="P218" s="58"/>
      <c r="Q218" s="58"/>
      <c r="R218" s="58"/>
      <c r="S218" s="58"/>
      <c r="T218" s="58"/>
      <c r="U218" s="59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6" t="s">
        <v>147</v>
      </c>
      <c r="AU218" s="16" t="s">
        <v>145</v>
      </c>
    </row>
    <row r="219" spans="1:65" s="13" customFormat="1">
      <c r="B219" s="187"/>
      <c r="D219" s="183" t="s">
        <v>149</v>
      </c>
      <c r="E219" s="188" t="s">
        <v>1</v>
      </c>
      <c r="F219" s="189" t="s">
        <v>318</v>
      </c>
      <c r="H219" s="190">
        <v>13.5</v>
      </c>
      <c r="I219" s="191"/>
      <c r="L219" s="187"/>
      <c r="M219" s="192"/>
      <c r="N219" s="193"/>
      <c r="O219" s="193"/>
      <c r="P219" s="193"/>
      <c r="Q219" s="193"/>
      <c r="R219" s="193"/>
      <c r="S219" s="193"/>
      <c r="T219" s="193"/>
      <c r="U219" s="194"/>
      <c r="AT219" s="188" t="s">
        <v>149</v>
      </c>
      <c r="AU219" s="188" t="s">
        <v>145</v>
      </c>
      <c r="AV219" s="13" t="s">
        <v>145</v>
      </c>
      <c r="AW219" s="13" t="s">
        <v>31</v>
      </c>
      <c r="AX219" s="13" t="s">
        <v>85</v>
      </c>
      <c r="AY219" s="188" t="s">
        <v>138</v>
      </c>
    </row>
    <row r="220" spans="1:65" s="2" customFormat="1" ht="24" customHeight="1">
      <c r="A220" s="32"/>
      <c r="B220" s="169"/>
      <c r="C220" s="170" t="s">
        <v>319</v>
      </c>
      <c r="D220" s="170" t="s">
        <v>140</v>
      </c>
      <c r="E220" s="171" t="s">
        <v>320</v>
      </c>
      <c r="F220" s="172" t="s">
        <v>321</v>
      </c>
      <c r="G220" s="173" t="s">
        <v>143</v>
      </c>
      <c r="H220" s="174">
        <v>291.25</v>
      </c>
      <c r="I220" s="175"/>
      <c r="J220" s="176">
        <f>ROUND(I220*H220,2)</f>
        <v>0</v>
      </c>
      <c r="K220" s="177"/>
      <c r="L220" s="33"/>
      <c r="M220" s="178" t="s">
        <v>1</v>
      </c>
      <c r="N220" s="179" t="s">
        <v>43</v>
      </c>
      <c r="O220" s="58"/>
      <c r="P220" s="180">
        <f>O220*H220</f>
        <v>0</v>
      </c>
      <c r="Q220" s="180">
        <v>0.15559000000000001</v>
      </c>
      <c r="R220" s="180">
        <f>Q220*H220</f>
        <v>45.315587499999999</v>
      </c>
      <c r="S220" s="180">
        <v>0</v>
      </c>
      <c r="T220" s="180">
        <f>S220*H220</f>
        <v>0</v>
      </c>
      <c r="U220" s="181" t="s">
        <v>1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82" t="s">
        <v>144</v>
      </c>
      <c r="AT220" s="182" t="s">
        <v>140</v>
      </c>
      <c r="AU220" s="182" t="s">
        <v>145</v>
      </c>
      <c r="AY220" s="16" t="s">
        <v>138</v>
      </c>
      <c r="BE220" s="97">
        <f>IF(N220="základná",J220,0)</f>
        <v>0</v>
      </c>
      <c r="BF220" s="97">
        <f>IF(N220="znížená",J220,0)</f>
        <v>0</v>
      </c>
      <c r="BG220" s="97">
        <f>IF(N220="zákl. prenesená",J220,0)</f>
        <v>0</v>
      </c>
      <c r="BH220" s="97">
        <f>IF(N220="zníž. prenesená",J220,0)</f>
        <v>0</v>
      </c>
      <c r="BI220" s="97">
        <f>IF(N220="nulová",J220,0)</f>
        <v>0</v>
      </c>
      <c r="BJ220" s="16" t="s">
        <v>145</v>
      </c>
      <c r="BK220" s="97">
        <f>ROUND(I220*H220,2)</f>
        <v>0</v>
      </c>
      <c r="BL220" s="16" t="s">
        <v>144</v>
      </c>
      <c r="BM220" s="182" t="s">
        <v>322</v>
      </c>
    </row>
    <row r="221" spans="1:65" s="2" customFormat="1" ht="29.25">
      <c r="A221" s="32"/>
      <c r="B221" s="33"/>
      <c r="C221" s="32"/>
      <c r="D221" s="183" t="s">
        <v>147</v>
      </c>
      <c r="E221" s="32"/>
      <c r="F221" s="184" t="s">
        <v>317</v>
      </c>
      <c r="G221" s="32"/>
      <c r="H221" s="32"/>
      <c r="I221" s="106"/>
      <c r="J221" s="32"/>
      <c r="K221" s="32"/>
      <c r="L221" s="33"/>
      <c r="M221" s="185"/>
      <c r="N221" s="186"/>
      <c r="O221" s="58"/>
      <c r="P221" s="58"/>
      <c r="Q221" s="58"/>
      <c r="R221" s="58"/>
      <c r="S221" s="58"/>
      <c r="T221" s="58"/>
      <c r="U221" s="59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T221" s="16" t="s">
        <v>147</v>
      </c>
      <c r="AU221" s="16" t="s">
        <v>145</v>
      </c>
    </row>
    <row r="222" spans="1:65" s="2" customFormat="1" ht="24" customHeight="1">
      <c r="A222" s="32"/>
      <c r="B222" s="169"/>
      <c r="C222" s="170" t="s">
        <v>323</v>
      </c>
      <c r="D222" s="170" t="s">
        <v>140</v>
      </c>
      <c r="E222" s="171" t="s">
        <v>324</v>
      </c>
      <c r="F222" s="172" t="s">
        <v>325</v>
      </c>
      <c r="G222" s="173" t="s">
        <v>143</v>
      </c>
      <c r="H222" s="174">
        <v>86.49</v>
      </c>
      <c r="I222" s="175"/>
      <c r="J222" s="176">
        <f>ROUND(I222*H222,2)</f>
        <v>0</v>
      </c>
      <c r="K222" s="177"/>
      <c r="L222" s="33"/>
      <c r="M222" s="178" t="s">
        <v>1</v>
      </c>
      <c r="N222" s="179" t="s">
        <v>43</v>
      </c>
      <c r="O222" s="58"/>
      <c r="P222" s="180">
        <f>O222*H222</f>
        <v>0</v>
      </c>
      <c r="Q222" s="180">
        <v>0.20746000000000001</v>
      </c>
      <c r="R222" s="180">
        <f>Q222*H222</f>
        <v>17.9432154</v>
      </c>
      <c r="S222" s="180">
        <v>0</v>
      </c>
      <c r="T222" s="180">
        <f>S222*H222</f>
        <v>0</v>
      </c>
      <c r="U222" s="181" t="s">
        <v>1</v>
      </c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82" t="s">
        <v>144</v>
      </c>
      <c r="AT222" s="182" t="s">
        <v>140</v>
      </c>
      <c r="AU222" s="182" t="s">
        <v>145</v>
      </c>
      <c r="AY222" s="16" t="s">
        <v>138</v>
      </c>
      <c r="BE222" s="97">
        <f>IF(N222="základná",J222,0)</f>
        <v>0</v>
      </c>
      <c r="BF222" s="97">
        <f>IF(N222="znížená",J222,0)</f>
        <v>0</v>
      </c>
      <c r="BG222" s="97">
        <f>IF(N222="zákl. prenesená",J222,0)</f>
        <v>0</v>
      </c>
      <c r="BH222" s="97">
        <f>IF(N222="zníž. prenesená",J222,0)</f>
        <v>0</v>
      </c>
      <c r="BI222" s="97">
        <f>IF(N222="nulová",J222,0)</f>
        <v>0</v>
      </c>
      <c r="BJ222" s="16" t="s">
        <v>145</v>
      </c>
      <c r="BK222" s="97">
        <f>ROUND(I222*H222,2)</f>
        <v>0</v>
      </c>
      <c r="BL222" s="16" t="s">
        <v>144</v>
      </c>
      <c r="BM222" s="182" t="s">
        <v>326</v>
      </c>
    </row>
    <row r="223" spans="1:65" s="2" customFormat="1" ht="29.25">
      <c r="A223" s="32"/>
      <c r="B223" s="33"/>
      <c r="C223" s="32"/>
      <c r="D223" s="183" t="s">
        <v>147</v>
      </c>
      <c r="E223" s="32"/>
      <c r="F223" s="184" t="s">
        <v>327</v>
      </c>
      <c r="G223" s="32"/>
      <c r="H223" s="32"/>
      <c r="I223" s="106"/>
      <c r="J223" s="32"/>
      <c r="K223" s="32"/>
      <c r="L223" s="33"/>
      <c r="M223" s="185"/>
      <c r="N223" s="186"/>
      <c r="O223" s="58"/>
      <c r="P223" s="58"/>
      <c r="Q223" s="58"/>
      <c r="R223" s="58"/>
      <c r="S223" s="58"/>
      <c r="T223" s="58"/>
      <c r="U223" s="59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T223" s="16" t="s">
        <v>147</v>
      </c>
      <c r="AU223" s="16" t="s">
        <v>145</v>
      </c>
    </row>
    <row r="224" spans="1:65" s="13" customFormat="1">
      <c r="B224" s="187"/>
      <c r="D224" s="183" t="s">
        <v>149</v>
      </c>
      <c r="E224" s="188" t="s">
        <v>1</v>
      </c>
      <c r="F224" s="189" t="s">
        <v>328</v>
      </c>
      <c r="H224" s="190">
        <v>86.49</v>
      </c>
      <c r="I224" s="191"/>
      <c r="L224" s="187"/>
      <c r="M224" s="192"/>
      <c r="N224" s="193"/>
      <c r="O224" s="193"/>
      <c r="P224" s="193"/>
      <c r="Q224" s="193"/>
      <c r="R224" s="193"/>
      <c r="S224" s="193"/>
      <c r="T224" s="193"/>
      <c r="U224" s="194"/>
      <c r="AT224" s="188" t="s">
        <v>149</v>
      </c>
      <c r="AU224" s="188" t="s">
        <v>145</v>
      </c>
      <c r="AV224" s="13" t="s">
        <v>145</v>
      </c>
      <c r="AW224" s="13" t="s">
        <v>31</v>
      </c>
      <c r="AX224" s="13" t="s">
        <v>85</v>
      </c>
      <c r="AY224" s="188" t="s">
        <v>138</v>
      </c>
    </row>
    <row r="225" spans="1:65" s="2" customFormat="1" ht="48" customHeight="1">
      <c r="A225" s="32"/>
      <c r="B225" s="169"/>
      <c r="C225" s="170" t="s">
        <v>329</v>
      </c>
      <c r="D225" s="170" t="s">
        <v>140</v>
      </c>
      <c r="E225" s="171" t="s">
        <v>330</v>
      </c>
      <c r="F225" s="172" t="s">
        <v>331</v>
      </c>
      <c r="G225" s="173" t="s">
        <v>143</v>
      </c>
      <c r="H225" s="174">
        <v>42.7</v>
      </c>
      <c r="I225" s="175"/>
      <c r="J225" s="176">
        <f>ROUND(I225*H225,2)</f>
        <v>0</v>
      </c>
      <c r="K225" s="177"/>
      <c r="L225" s="33"/>
      <c r="M225" s="178" t="s">
        <v>1</v>
      </c>
      <c r="N225" s="179" t="s">
        <v>43</v>
      </c>
      <c r="O225" s="58"/>
      <c r="P225" s="180">
        <f>O225*H225</f>
        <v>0</v>
      </c>
      <c r="Q225" s="180">
        <v>9.2499999999999999E-2</v>
      </c>
      <c r="R225" s="180">
        <f>Q225*H225</f>
        <v>3.9497500000000003</v>
      </c>
      <c r="S225" s="180">
        <v>0</v>
      </c>
      <c r="T225" s="180">
        <f>S225*H225</f>
        <v>0</v>
      </c>
      <c r="U225" s="181" t="s">
        <v>1</v>
      </c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82" t="s">
        <v>144</v>
      </c>
      <c r="AT225" s="182" t="s">
        <v>140</v>
      </c>
      <c r="AU225" s="182" t="s">
        <v>145</v>
      </c>
      <c r="AY225" s="16" t="s">
        <v>138</v>
      </c>
      <c r="BE225" s="97">
        <f>IF(N225="základná",J225,0)</f>
        <v>0</v>
      </c>
      <c r="BF225" s="97">
        <f>IF(N225="znížená",J225,0)</f>
        <v>0</v>
      </c>
      <c r="BG225" s="97">
        <f>IF(N225="zákl. prenesená",J225,0)</f>
        <v>0</v>
      </c>
      <c r="BH225" s="97">
        <f>IF(N225="zníž. prenesená",J225,0)</f>
        <v>0</v>
      </c>
      <c r="BI225" s="97">
        <f>IF(N225="nulová",J225,0)</f>
        <v>0</v>
      </c>
      <c r="BJ225" s="16" t="s">
        <v>145</v>
      </c>
      <c r="BK225" s="97">
        <f>ROUND(I225*H225,2)</f>
        <v>0</v>
      </c>
      <c r="BL225" s="16" t="s">
        <v>144</v>
      </c>
      <c r="BM225" s="182" t="s">
        <v>332</v>
      </c>
    </row>
    <row r="226" spans="1:65" s="2" customFormat="1" ht="39">
      <c r="A226" s="32"/>
      <c r="B226" s="33"/>
      <c r="C226" s="32"/>
      <c r="D226" s="183" t="s">
        <v>147</v>
      </c>
      <c r="E226" s="32"/>
      <c r="F226" s="184" t="s">
        <v>333</v>
      </c>
      <c r="G226" s="32"/>
      <c r="H226" s="32"/>
      <c r="I226" s="106"/>
      <c r="J226" s="32"/>
      <c r="K226" s="32"/>
      <c r="L226" s="33"/>
      <c r="M226" s="185"/>
      <c r="N226" s="186"/>
      <c r="O226" s="58"/>
      <c r="P226" s="58"/>
      <c r="Q226" s="58"/>
      <c r="R226" s="58"/>
      <c r="S226" s="58"/>
      <c r="T226" s="58"/>
      <c r="U226" s="59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T226" s="16" t="s">
        <v>147</v>
      </c>
      <c r="AU226" s="16" t="s">
        <v>145</v>
      </c>
    </row>
    <row r="227" spans="1:65" s="12" customFormat="1" ht="22.9" customHeight="1">
      <c r="B227" s="156"/>
      <c r="D227" s="157" t="s">
        <v>76</v>
      </c>
      <c r="E227" s="167" t="s">
        <v>224</v>
      </c>
      <c r="F227" s="167" t="s">
        <v>334</v>
      </c>
      <c r="I227" s="159"/>
      <c r="J227" s="168">
        <f>BK227</f>
        <v>0</v>
      </c>
      <c r="L227" s="156"/>
      <c r="M227" s="161"/>
      <c r="N227" s="162"/>
      <c r="O227" s="162"/>
      <c r="P227" s="163">
        <f>SUM(P228:P257)</f>
        <v>0</v>
      </c>
      <c r="Q227" s="162"/>
      <c r="R227" s="163">
        <f>SUM(R228:R257)</f>
        <v>1.21423982</v>
      </c>
      <c r="S227" s="162"/>
      <c r="T227" s="163">
        <f>SUM(T228:T257)</f>
        <v>0</v>
      </c>
      <c r="U227" s="164"/>
      <c r="AR227" s="157" t="s">
        <v>85</v>
      </c>
      <c r="AT227" s="165" t="s">
        <v>76</v>
      </c>
      <c r="AU227" s="165" t="s">
        <v>85</v>
      </c>
      <c r="AY227" s="157" t="s">
        <v>138</v>
      </c>
      <c r="BK227" s="166">
        <f>SUM(BK228:BK257)</f>
        <v>0</v>
      </c>
    </row>
    <row r="228" spans="1:65" s="2" customFormat="1" ht="16.5" customHeight="1">
      <c r="A228" s="32"/>
      <c r="B228" s="169"/>
      <c r="C228" s="170" t="s">
        <v>335</v>
      </c>
      <c r="D228" s="170" t="s">
        <v>140</v>
      </c>
      <c r="E228" s="171" t="s">
        <v>336</v>
      </c>
      <c r="F228" s="172" t="s">
        <v>337</v>
      </c>
      <c r="G228" s="173" t="s">
        <v>338</v>
      </c>
      <c r="H228" s="174">
        <v>2</v>
      </c>
      <c r="I228" s="175"/>
      <c r="J228" s="176">
        <f>ROUND(I228*H228,2)</f>
        <v>0</v>
      </c>
      <c r="K228" s="177"/>
      <c r="L228" s="33"/>
      <c r="M228" s="178" t="s">
        <v>1</v>
      </c>
      <c r="N228" s="179" t="s">
        <v>43</v>
      </c>
      <c r="O228" s="58"/>
      <c r="P228" s="180">
        <f>O228*H228</f>
        <v>0</v>
      </c>
      <c r="Q228" s="180">
        <v>0</v>
      </c>
      <c r="R228" s="180">
        <f>Q228*H228</f>
        <v>0</v>
      </c>
      <c r="S228" s="180">
        <v>0</v>
      </c>
      <c r="T228" s="180">
        <f>S228*H228</f>
        <v>0</v>
      </c>
      <c r="U228" s="181" t="s">
        <v>1</v>
      </c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82" t="s">
        <v>144</v>
      </c>
      <c r="AT228" s="182" t="s">
        <v>140</v>
      </c>
      <c r="AU228" s="182" t="s">
        <v>145</v>
      </c>
      <c r="AY228" s="16" t="s">
        <v>138</v>
      </c>
      <c r="BE228" s="97">
        <f>IF(N228="základná",J228,0)</f>
        <v>0</v>
      </c>
      <c r="BF228" s="97">
        <f>IF(N228="znížená",J228,0)</f>
        <v>0</v>
      </c>
      <c r="BG228" s="97">
        <f>IF(N228="zákl. prenesená",J228,0)</f>
        <v>0</v>
      </c>
      <c r="BH228" s="97">
        <f>IF(N228="zníž. prenesená",J228,0)</f>
        <v>0</v>
      </c>
      <c r="BI228" s="97">
        <f>IF(N228="nulová",J228,0)</f>
        <v>0</v>
      </c>
      <c r="BJ228" s="16" t="s">
        <v>145</v>
      </c>
      <c r="BK228" s="97">
        <f>ROUND(I228*H228,2)</f>
        <v>0</v>
      </c>
      <c r="BL228" s="16" t="s">
        <v>144</v>
      </c>
      <c r="BM228" s="182" t="s">
        <v>339</v>
      </c>
    </row>
    <row r="229" spans="1:65" s="2" customFormat="1">
      <c r="A229" s="32"/>
      <c r="B229" s="33"/>
      <c r="C229" s="32"/>
      <c r="D229" s="183" t="s">
        <v>147</v>
      </c>
      <c r="E229" s="32"/>
      <c r="F229" s="184" t="s">
        <v>337</v>
      </c>
      <c r="G229" s="32"/>
      <c r="H229" s="32"/>
      <c r="I229" s="106"/>
      <c r="J229" s="32"/>
      <c r="K229" s="32"/>
      <c r="L229" s="33"/>
      <c r="M229" s="185"/>
      <c r="N229" s="186"/>
      <c r="O229" s="58"/>
      <c r="P229" s="58"/>
      <c r="Q229" s="58"/>
      <c r="R229" s="58"/>
      <c r="S229" s="58"/>
      <c r="T229" s="58"/>
      <c r="U229" s="59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T229" s="16" t="s">
        <v>147</v>
      </c>
      <c r="AU229" s="16" t="s">
        <v>145</v>
      </c>
    </row>
    <row r="230" spans="1:65" s="2" customFormat="1" ht="24" customHeight="1">
      <c r="A230" s="32"/>
      <c r="B230" s="169"/>
      <c r="C230" s="170" t="s">
        <v>340</v>
      </c>
      <c r="D230" s="170" t="s">
        <v>140</v>
      </c>
      <c r="E230" s="171" t="s">
        <v>341</v>
      </c>
      <c r="F230" s="172" t="s">
        <v>342</v>
      </c>
      <c r="G230" s="173" t="s">
        <v>154</v>
      </c>
      <c r="H230" s="174">
        <v>25.4</v>
      </c>
      <c r="I230" s="175"/>
      <c r="J230" s="176">
        <f>ROUND(I230*H230,2)</f>
        <v>0</v>
      </c>
      <c r="K230" s="177"/>
      <c r="L230" s="33"/>
      <c r="M230" s="178" t="s">
        <v>1</v>
      </c>
      <c r="N230" s="179" t="s">
        <v>43</v>
      </c>
      <c r="O230" s="58"/>
      <c r="P230" s="180">
        <f>O230*H230</f>
        <v>0</v>
      </c>
      <c r="Q230" s="180">
        <v>1.0000000000000001E-5</v>
      </c>
      <c r="R230" s="180">
        <f>Q230*H230</f>
        <v>2.5399999999999999E-4</v>
      </c>
      <c r="S230" s="180">
        <v>0</v>
      </c>
      <c r="T230" s="180">
        <f>S230*H230</f>
        <v>0</v>
      </c>
      <c r="U230" s="181" t="s">
        <v>1</v>
      </c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82" t="s">
        <v>144</v>
      </c>
      <c r="AT230" s="182" t="s">
        <v>140</v>
      </c>
      <c r="AU230" s="182" t="s">
        <v>145</v>
      </c>
      <c r="AY230" s="16" t="s">
        <v>138</v>
      </c>
      <c r="BE230" s="97">
        <f>IF(N230="základná",J230,0)</f>
        <v>0</v>
      </c>
      <c r="BF230" s="97">
        <f>IF(N230="znížená",J230,0)</f>
        <v>0</v>
      </c>
      <c r="BG230" s="97">
        <f>IF(N230="zákl. prenesená",J230,0)</f>
        <v>0</v>
      </c>
      <c r="BH230" s="97">
        <f>IF(N230="zníž. prenesená",J230,0)</f>
        <v>0</v>
      </c>
      <c r="BI230" s="97">
        <f>IF(N230="nulová",J230,0)</f>
        <v>0</v>
      </c>
      <c r="BJ230" s="16" t="s">
        <v>145</v>
      </c>
      <c r="BK230" s="97">
        <f>ROUND(I230*H230,2)</f>
        <v>0</v>
      </c>
      <c r="BL230" s="16" t="s">
        <v>144</v>
      </c>
      <c r="BM230" s="182" t="s">
        <v>343</v>
      </c>
    </row>
    <row r="231" spans="1:65" s="2" customFormat="1" ht="19.5">
      <c r="A231" s="32"/>
      <c r="B231" s="33"/>
      <c r="C231" s="32"/>
      <c r="D231" s="183" t="s">
        <v>147</v>
      </c>
      <c r="E231" s="32"/>
      <c r="F231" s="184" t="s">
        <v>344</v>
      </c>
      <c r="G231" s="32"/>
      <c r="H231" s="32"/>
      <c r="I231" s="106"/>
      <c r="J231" s="32"/>
      <c r="K231" s="32"/>
      <c r="L231" s="33"/>
      <c r="M231" s="185"/>
      <c r="N231" s="186"/>
      <c r="O231" s="58"/>
      <c r="P231" s="58"/>
      <c r="Q231" s="58"/>
      <c r="R231" s="58"/>
      <c r="S231" s="58"/>
      <c r="T231" s="58"/>
      <c r="U231" s="59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T231" s="16" t="s">
        <v>147</v>
      </c>
      <c r="AU231" s="16" t="s">
        <v>145</v>
      </c>
    </row>
    <row r="232" spans="1:65" s="13" customFormat="1">
      <c r="B232" s="187"/>
      <c r="D232" s="183" t="s">
        <v>149</v>
      </c>
      <c r="E232" s="188" t="s">
        <v>1</v>
      </c>
      <c r="F232" s="189" t="s">
        <v>345</v>
      </c>
      <c r="H232" s="190">
        <v>25.4</v>
      </c>
      <c r="I232" s="191"/>
      <c r="L232" s="187"/>
      <c r="M232" s="192"/>
      <c r="N232" s="193"/>
      <c r="O232" s="193"/>
      <c r="P232" s="193"/>
      <c r="Q232" s="193"/>
      <c r="R232" s="193"/>
      <c r="S232" s="193"/>
      <c r="T232" s="193"/>
      <c r="U232" s="194"/>
      <c r="AT232" s="188" t="s">
        <v>149</v>
      </c>
      <c r="AU232" s="188" t="s">
        <v>145</v>
      </c>
      <c r="AV232" s="13" t="s">
        <v>145</v>
      </c>
      <c r="AW232" s="13" t="s">
        <v>31</v>
      </c>
      <c r="AX232" s="13" t="s">
        <v>85</v>
      </c>
      <c r="AY232" s="188" t="s">
        <v>138</v>
      </c>
    </row>
    <row r="233" spans="1:65" s="2" customFormat="1" ht="24" customHeight="1">
      <c r="A233" s="32"/>
      <c r="B233" s="169"/>
      <c r="C233" s="195" t="s">
        <v>346</v>
      </c>
      <c r="D233" s="195" t="s">
        <v>221</v>
      </c>
      <c r="E233" s="196" t="s">
        <v>347</v>
      </c>
      <c r="F233" s="197" t="s">
        <v>348</v>
      </c>
      <c r="G233" s="198" t="s">
        <v>338</v>
      </c>
      <c r="H233" s="199">
        <v>4.242</v>
      </c>
      <c r="I233" s="200"/>
      <c r="J233" s="201">
        <f>ROUND(I233*H233,2)</f>
        <v>0</v>
      </c>
      <c r="K233" s="202"/>
      <c r="L233" s="203"/>
      <c r="M233" s="204" t="s">
        <v>1</v>
      </c>
      <c r="N233" s="205" t="s">
        <v>43</v>
      </c>
      <c r="O233" s="58"/>
      <c r="P233" s="180">
        <f>O233*H233</f>
        <v>0</v>
      </c>
      <c r="Q233" s="180">
        <v>2.7709999999999999E-2</v>
      </c>
      <c r="R233" s="180">
        <f>Q233*H233</f>
        <v>0.11754582</v>
      </c>
      <c r="S233" s="180">
        <v>0</v>
      </c>
      <c r="T233" s="180">
        <f>S233*H233</f>
        <v>0</v>
      </c>
      <c r="U233" s="181" t="s">
        <v>1</v>
      </c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82" t="s">
        <v>224</v>
      </c>
      <c r="AT233" s="182" t="s">
        <v>221</v>
      </c>
      <c r="AU233" s="182" t="s">
        <v>145</v>
      </c>
      <c r="AY233" s="16" t="s">
        <v>138</v>
      </c>
      <c r="BE233" s="97">
        <f>IF(N233="základná",J233,0)</f>
        <v>0</v>
      </c>
      <c r="BF233" s="97">
        <f>IF(N233="znížená",J233,0)</f>
        <v>0</v>
      </c>
      <c r="BG233" s="97">
        <f>IF(N233="zákl. prenesená",J233,0)</f>
        <v>0</v>
      </c>
      <c r="BH233" s="97">
        <f>IF(N233="zníž. prenesená",J233,0)</f>
        <v>0</v>
      </c>
      <c r="BI233" s="97">
        <f>IF(N233="nulová",J233,0)</f>
        <v>0</v>
      </c>
      <c r="BJ233" s="16" t="s">
        <v>145</v>
      </c>
      <c r="BK233" s="97">
        <f>ROUND(I233*H233,2)</f>
        <v>0</v>
      </c>
      <c r="BL233" s="16" t="s">
        <v>144</v>
      </c>
      <c r="BM233" s="182" t="s">
        <v>349</v>
      </c>
    </row>
    <row r="234" spans="1:65" s="2" customFormat="1" ht="19.5">
      <c r="A234" s="32"/>
      <c r="B234" s="33"/>
      <c r="C234" s="32"/>
      <c r="D234" s="183" t="s">
        <v>147</v>
      </c>
      <c r="E234" s="32"/>
      <c r="F234" s="184" t="s">
        <v>348</v>
      </c>
      <c r="G234" s="32"/>
      <c r="H234" s="32"/>
      <c r="I234" s="106"/>
      <c r="J234" s="32"/>
      <c r="K234" s="32"/>
      <c r="L234" s="33"/>
      <c r="M234" s="185"/>
      <c r="N234" s="186"/>
      <c r="O234" s="58"/>
      <c r="P234" s="58"/>
      <c r="Q234" s="58"/>
      <c r="R234" s="58"/>
      <c r="S234" s="58"/>
      <c r="T234" s="58"/>
      <c r="U234" s="59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T234" s="16" t="s">
        <v>147</v>
      </c>
      <c r="AU234" s="16" t="s">
        <v>145</v>
      </c>
    </row>
    <row r="235" spans="1:65" s="2" customFormat="1" ht="16.5" customHeight="1">
      <c r="A235" s="32"/>
      <c r="B235" s="169"/>
      <c r="C235" s="170" t="s">
        <v>350</v>
      </c>
      <c r="D235" s="170" t="s">
        <v>140</v>
      </c>
      <c r="E235" s="171" t="s">
        <v>351</v>
      </c>
      <c r="F235" s="172" t="s">
        <v>352</v>
      </c>
      <c r="G235" s="173" t="s">
        <v>338</v>
      </c>
      <c r="H235" s="174">
        <v>2</v>
      </c>
      <c r="I235" s="175"/>
      <c r="J235" s="176">
        <f>ROUND(I235*H235,2)</f>
        <v>0</v>
      </c>
      <c r="K235" s="177"/>
      <c r="L235" s="33"/>
      <c r="M235" s="178" t="s">
        <v>1</v>
      </c>
      <c r="N235" s="179" t="s">
        <v>43</v>
      </c>
      <c r="O235" s="58"/>
      <c r="P235" s="180">
        <f>O235*H235</f>
        <v>0</v>
      </c>
      <c r="Q235" s="180">
        <v>6.9999999999999994E-5</v>
      </c>
      <c r="R235" s="180">
        <f>Q235*H235</f>
        <v>1.3999999999999999E-4</v>
      </c>
      <c r="S235" s="180">
        <v>0</v>
      </c>
      <c r="T235" s="180">
        <f>S235*H235</f>
        <v>0</v>
      </c>
      <c r="U235" s="181" t="s">
        <v>1</v>
      </c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82" t="s">
        <v>144</v>
      </c>
      <c r="AT235" s="182" t="s">
        <v>140</v>
      </c>
      <c r="AU235" s="182" t="s">
        <v>145</v>
      </c>
      <c r="AY235" s="16" t="s">
        <v>138</v>
      </c>
      <c r="BE235" s="97">
        <f>IF(N235="základná",J235,0)</f>
        <v>0</v>
      </c>
      <c r="BF235" s="97">
        <f>IF(N235="znížená",J235,0)</f>
        <v>0</v>
      </c>
      <c r="BG235" s="97">
        <f>IF(N235="zákl. prenesená",J235,0)</f>
        <v>0</v>
      </c>
      <c r="BH235" s="97">
        <f>IF(N235="zníž. prenesená",J235,0)</f>
        <v>0</v>
      </c>
      <c r="BI235" s="97">
        <f>IF(N235="nulová",J235,0)</f>
        <v>0</v>
      </c>
      <c r="BJ235" s="16" t="s">
        <v>145</v>
      </c>
      <c r="BK235" s="97">
        <f>ROUND(I235*H235,2)</f>
        <v>0</v>
      </c>
      <c r="BL235" s="16" t="s">
        <v>144</v>
      </c>
      <c r="BM235" s="182" t="s">
        <v>353</v>
      </c>
    </row>
    <row r="236" spans="1:65" s="2" customFormat="1" ht="19.5">
      <c r="A236" s="32"/>
      <c r="B236" s="33"/>
      <c r="C236" s="32"/>
      <c r="D236" s="183" t="s">
        <v>147</v>
      </c>
      <c r="E236" s="32"/>
      <c r="F236" s="184" t="s">
        <v>354</v>
      </c>
      <c r="G236" s="32"/>
      <c r="H236" s="32"/>
      <c r="I236" s="106"/>
      <c r="J236" s="32"/>
      <c r="K236" s="32"/>
      <c r="L236" s="33"/>
      <c r="M236" s="185"/>
      <c r="N236" s="186"/>
      <c r="O236" s="58"/>
      <c r="P236" s="58"/>
      <c r="Q236" s="58"/>
      <c r="R236" s="58"/>
      <c r="S236" s="58"/>
      <c r="T236" s="58"/>
      <c r="U236" s="59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T236" s="16" t="s">
        <v>147</v>
      </c>
      <c r="AU236" s="16" t="s">
        <v>145</v>
      </c>
    </row>
    <row r="237" spans="1:65" s="2" customFormat="1" ht="24" customHeight="1">
      <c r="A237" s="32"/>
      <c r="B237" s="169"/>
      <c r="C237" s="195" t="s">
        <v>355</v>
      </c>
      <c r="D237" s="195" t="s">
        <v>221</v>
      </c>
      <c r="E237" s="196" t="s">
        <v>356</v>
      </c>
      <c r="F237" s="197" t="s">
        <v>357</v>
      </c>
      <c r="G237" s="198" t="s">
        <v>338</v>
      </c>
      <c r="H237" s="199">
        <v>2</v>
      </c>
      <c r="I237" s="200"/>
      <c r="J237" s="201">
        <f>ROUND(I237*H237,2)</f>
        <v>0</v>
      </c>
      <c r="K237" s="202"/>
      <c r="L237" s="203"/>
      <c r="M237" s="204" t="s">
        <v>1</v>
      </c>
      <c r="N237" s="205" t="s">
        <v>43</v>
      </c>
      <c r="O237" s="58"/>
      <c r="P237" s="180">
        <f>O237*H237</f>
        <v>0</v>
      </c>
      <c r="Q237" s="180">
        <v>1.7600000000000001E-3</v>
      </c>
      <c r="R237" s="180">
        <f>Q237*H237</f>
        <v>3.5200000000000001E-3</v>
      </c>
      <c r="S237" s="180">
        <v>0</v>
      </c>
      <c r="T237" s="180">
        <f>S237*H237</f>
        <v>0</v>
      </c>
      <c r="U237" s="181" t="s">
        <v>1</v>
      </c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82" t="s">
        <v>224</v>
      </c>
      <c r="AT237" s="182" t="s">
        <v>221</v>
      </c>
      <c r="AU237" s="182" t="s">
        <v>145</v>
      </c>
      <c r="AY237" s="16" t="s">
        <v>138</v>
      </c>
      <c r="BE237" s="97">
        <f>IF(N237="základná",J237,0)</f>
        <v>0</v>
      </c>
      <c r="BF237" s="97">
        <f>IF(N237="znížená",J237,0)</f>
        <v>0</v>
      </c>
      <c r="BG237" s="97">
        <f>IF(N237="zákl. prenesená",J237,0)</f>
        <v>0</v>
      </c>
      <c r="BH237" s="97">
        <f>IF(N237="zníž. prenesená",J237,0)</f>
        <v>0</v>
      </c>
      <c r="BI237" s="97">
        <f>IF(N237="nulová",J237,0)</f>
        <v>0</v>
      </c>
      <c r="BJ237" s="16" t="s">
        <v>145</v>
      </c>
      <c r="BK237" s="97">
        <f>ROUND(I237*H237,2)</f>
        <v>0</v>
      </c>
      <c r="BL237" s="16" t="s">
        <v>144</v>
      </c>
      <c r="BM237" s="182" t="s">
        <v>358</v>
      </c>
    </row>
    <row r="238" spans="1:65" s="2" customFormat="1" ht="19.5">
      <c r="A238" s="32"/>
      <c r="B238" s="33"/>
      <c r="C238" s="32"/>
      <c r="D238" s="183" t="s">
        <v>147</v>
      </c>
      <c r="E238" s="32"/>
      <c r="F238" s="184" t="s">
        <v>357</v>
      </c>
      <c r="G238" s="32"/>
      <c r="H238" s="32"/>
      <c r="I238" s="106"/>
      <c r="J238" s="32"/>
      <c r="K238" s="32"/>
      <c r="L238" s="33"/>
      <c r="M238" s="185"/>
      <c r="N238" s="186"/>
      <c r="O238" s="58"/>
      <c r="P238" s="58"/>
      <c r="Q238" s="58"/>
      <c r="R238" s="58"/>
      <c r="S238" s="58"/>
      <c r="T238" s="58"/>
      <c r="U238" s="59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6" t="s">
        <v>147</v>
      </c>
      <c r="AU238" s="16" t="s">
        <v>145</v>
      </c>
    </row>
    <row r="239" spans="1:65" s="2" customFormat="1" ht="16.5" customHeight="1">
      <c r="A239" s="32"/>
      <c r="B239" s="169"/>
      <c r="C239" s="170" t="s">
        <v>359</v>
      </c>
      <c r="D239" s="170" t="s">
        <v>140</v>
      </c>
      <c r="E239" s="171" t="s">
        <v>360</v>
      </c>
      <c r="F239" s="172" t="s">
        <v>361</v>
      </c>
      <c r="G239" s="173" t="s">
        <v>338</v>
      </c>
      <c r="H239" s="174">
        <v>2</v>
      </c>
      <c r="I239" s="175"/>
      <c r="J239" s="176">
        <f>ROUND(I239*H239,2)</f>
        <v>0</v>
      </c>
      <c r="K239" s="177"/>
      <c r="L239" s="33"/>
      <c r="M239" s="178" t="s">
        <v>1</v>
      </c>
      <c r="N239" s="179" t="s">
        <v>43</v>
      </c>
      <c r="O239" s="58"/>
      <c r="P239" s="180">
        <f>O239*H239</f>
        <v>0</v>
      </c>
      <c r="Q239" s="180">
        <v>6.9999999999999994E-5</v>
      </c>
      <c r="R239" s="180">
        <f>Q239*H239</f>
        <v>1.3999999999999999E-4</v>
      </c>
      <c r="S239" s="180">
        <v>0</v>
      </c>
      <c r="T239" s="180">
        <f>S239*H239</f>
        <v>0</v>
      </c>
      <c r="U239" s="181" t="s">
        <v>1</v>
      </c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82" t="s">
        <v>144</v>
      </c>
      <c r="AT239" s="182" t="s">
        <v>140</v>
      </c>
      <c r="AU239" s="182" t="s">
        <v>145</v>
      </c>
      <c r="AY239" s="16" t="s">
        <v>138</v>
      </c>
      <c r="BE239" s="97">
        <f>IF(N239="základná",J239,0)</f>
        <v>0</v>
      </c>
      <c r="BF239" s="97">
        <f>IF(N239="znížená",J239,0)</f>
        <v>0</v>
      </c>
      <c r="BG239" s="97">
        <f>IF(N239="zákl. prenesená",J239,0)</f>
        <v>0</v>
      </c>
      <c r="BH239" s="97">
        <f>IF(N239="zníž. prenesená",J239,0)</f>
        <v>0</v>
      </c>
      <c r="BI239" s="97">
        <f>IF(N239="nulová",J239,0)</f>
        <v>0</v>
      </c>
      <c r="BJ239" s="16" t="s">
        <v>145</v>
      </c>
      <c r="BK239" s="97">
        <f>ROUND(I239*H239,2)</f>
        <v>0</v>
      </c>
      <c r="BL239" s="16" t="s">
        <v>144</v>
      </c>
      <c r="BM239" s="182" t="s">
        <v>362</v>
      </c>
    </row>
    <row r="240" spans="1:65" s="2" customFormat="1" ht="19.5">
      <c r="A240" s="32"/>
      <c r="B240" s="33"/>
      <c r="C240" s="32"/>
      <c r="D240" s="183" t="s">
        <v>147</v>
      </c>
      <c r="E240" s="32"/>
      <c r="F240" s="184" t="s">
        <v>363</v>
      </c>
      <c r="G240" s="32"/>
      <c r="H240" s="32"/>
      <c r="I240" s="106"/>
      <c r="J240" s="32"/>
      <c r="K240" s="32"/>
      <c r="L240" s="33"/>
      <c r="M240" s="185"/>
      <c r="N240" s="186"/>
      <c r="O240" s="58"/>
      <c r="P240" s="58"/>
      <c r="Q240" s="58"/>
      <c r="R240" s="58"/>
      <c r="S240" s="58"/>
      <c r="T240" s="58"/>
      <c r="U240" s="59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T240" s="16" t="s">
        <v>147</v>
      </c>
      <c r="AU240" s="16" t="s">
        <v>145</v>
      </c>
    </row>
    <row r="241" spans="1:65" s="2" customFormat="1" ht="24" customHeight="1">
      <c r="A241" s="32"/>
      <c r="B241" s="169"/>
      <c r="C241" s="195" t="s">
        <v>364</v>
      </c>
      <c r="D241" s="195" t="s">
        <v>221</v>
      </c>
      <c r="E241" s="196" t="s">
        <v>365</v>
      </c>
      <c r="F241" s="197" t="s">
        <v>366</v>
      </c>
      <c r="G241" s="198" t="s">
        <v>338</v>
      </c>
      <c r="H241" s="199">
        <v>2</v>
      </c>
      <c r="I241" s="200"/>
      <c r="J241" s="201">
        <f>ROUND(I241*H241,2)</f>
        <v>0</v>
      </c>
      <c r="K241" s="202"/>
      <c r="L241" s="203"/>
      <c r="M241" s="204" t="s">
        <v>1</v>
      </c>
      <c r="N241" s="205" t="s">
        <v>43</v>
      </c>
      <c r="O241" s="58"/>
      <c r="P241" s="180">
        <f>O241*H241</f>
        <v>0</v>
      </c>
      <c r="Q241" s="180">
        <v>3.65E-3</v>
      </c>
      <c r="R241" s="180">
        <f>Q241*H241</f>
        <v>7.3000000000000001E-3</v>
      </c>
      <c r="S241" s="180">
        <v>0</v>
      </c>
      <c r="T241" s="180">
        <f>S241*H241</f>
        <v>0</v>
      </c>
      <c r="U241" s="181" t="s">
        <v>1</v>
      </c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82" t="s">
        <v>224</v>
      </c>
      <c r="AT241" s="182" t="s">
        <v>221</v>
      </c>
      <c r="AU241" s="182" t="s">
        <v>145</v>
      </c>
      <c r="AY241" s="16" t="s">
        <v>138</v>
      </c>
      <c r="BE241" s="97">
        <f>IF(N241="základná",J241,0)</f>
        <v>0</v>
      </c>
      <c r="BF241" s="97">
        <f>IF(N241="znížená",J241,0)</f>
        <v>0</v>
      </c>
      <c r="BG241" s="97">
        <f>IF(N241="zákl. prenesená",J241,0)</f>
        <v>0</v>
      </c>
      <c r="BH241" s="97">
        <f>IF(N241="zníž. prenesená",J241,0)</f>
        <v>0</v>
      </c>
      <c r="BI241" s="97">
        <f>IF(N241="nulová",J241,0)</f>
        <v>0</v>
      </c>
      <c r="BJ241" s="16" t="s">
        <v>145</v>
      </c>
      <c r="BK241" s="97">
        <f>ROUND(I241*H241,2)</f>
        <v>0</v>
      </c>
      <c r="BL241" s="16" t="s">
        <v>144</v>
      </c>
      <c r="BM241" s="182" t="s">
        <v>367</v>
      </c>
    </row>
    <row r="242" spans="1:65" s="2" customFormat="1" ht="19.5">
      <c r="A242" s="32"/>
      <c r="B242" s="33"/>
      <c r="C242" s="32"/>
      <c r="D242" s="183" t="s">
        <v>147</v>
      </c>
      <c r="E242" s="32"/>
      <c r="F242" s="184" t="s">
        <v>366</v>
      </c>
      <c r="G242" s="32"/>
      <c r="H242" s="32"/>
      <c r="I242" s="106"/>
      <c r="J242" s="32"/>
      <c r="K242" s="32"/>
      <c r="L242" s="33"/>
      <c r="M242" s="185"/>
      <c r="N242" s="186"/>
      <c r="O242" s="58"/>
      <c r="P242" s="58"/>
      <c r="Q242" s="58"/>
      <c r="R242" s="58"/>
      <c r="S242" s="58"/>
      <c r="T242" s="58"/>
      <c r="U242" s="59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6" t="s">
        <v>147</v>
      </c>
      <c r="AU242" s="16" t="s">
        <v>145</v>
      </c>
    </row>
    <row r="243" spans="1:65" s="2" customFormat="1" ht="16.5" customHeight="1">
      <c r="A243" s="32"/>
      <c r="B243" s="169"/>
      <c r="C243" s="170" t="s">
        <v>368</v>
      </c>
      <c r="D243" s="170" t="s">
        <v>140</v>
      </c>
      <c r="E243" s="171" t="s">
        <v>369</v>
      </c>
      <c r="F243" s="172" t="s">
        <v>370</v>
      </c>
      <c r="G243" s="173" t="s">
        <v>154</v>
      </c>
      <c r="H243" s="174">
        <v>25.4</v>
      </c>
      <c r="I243" s="175"/>
      <c r="J243" s="176">
        <f>ROUND(I243*H243,2)</f>
        <v>0</v>
      </c>
      <c r="K243" s="177"/>
      <c r="L243" s="33"/>
      <c r="M243" s="178" t="s">
        <v>1</v>
      </c>
      <c r="N243" s="179" t="s">
        <v>43</v>
      </c>
      <c r="O243" s="58"/>
      <c r="P243" s="180">
        <f>O243*H243</f>
        <v>0</v>
      </c>
      <c r="Q243" s="180">
        <v>0</v>
      </c>
      <c r="R243" s="180">
        <f>Q243*H243</f>
        <v>0</v>
      </c>
      <c r="S243" s="180">
        <v>0</v>
      </c>
      <c r="T243" s="180">
        <f>S243*H243</f>
        <v>0</v>
      </c>
      <c r="U243" s="181" t="s">
        <v>1</v>
      </c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82" t="s">
        <v>144</v>
      </c>
      <c r="AT243" s="182" t="s">
        <v>140</v>
      </c>
      <c r="AU243" s="182" t="s">
        <v>145</v>
      </c>
      <c r="AY243" s="16" t="s">
        <v>138</v>
      </c>
      <c r="BE243" s="97">
        <f>IF(N243="základná",J243,0)</f>
        <v>0</v>
      </c>
      <c r="BF243" s="97">
        <f>IF(N243="znížená",J243,0)</f>
        <v>0</v>
      </c>
      <c r="BG243" s="97">
        <f>IF(N243="zákl. prenesená",J243,0)</f>
        <v>0</v>
      </c>
      <c r="BH243" s="97">
        <f>IF(N243="zníž. prenesená",J243,0)</f>
        <v>0</v>
      </c>
      <c r="BI243" s="97">
        <f>IF(N243="nulová",J243,0)</f>
        <v>0</v>
      </c>
      <c r="BJ243" s="16" t="s">
        <v>145</v>
      </c>
      <c r="BK243" s="97">
        <f>ROUND(I243*H243,2)</f>
        <v>0</v>
      </c>
      <c r="BL243" s="16" t="s">
        <v>144</v>
      </c>
      <c r="BM243" s="182" t="s">
        <v>371</v>
      </c>
    </row>
    <row r="244" spans="1:65" s="2" customFormat="1">
      <c r="A244" s="32"/>
      <c r="B244" s="33"/>
      <c r="C244" s="32"/>
      <c r="D244" s="183" t="s">
        <v>147</v>
      </c>
      <c r="E244" s="32"/>
      <c r="F244" s="184" t="s">
        <v>372</v>
      </c>
      <c r="G244" s="32"/>
      <c r="H244" s="32"/>
      <c r="I244" s="106"/>
      <c r="J244" s="32"/>
      <c r="K244" s="32"/>
      <c r="L244" s="33"/>
      <c r="M244" s="185"/>
      <c r="N244" s="186"/>
      <c r="O244" s="58"/>
      <c r="P244" s="58"/>
      <c r="Q244" s="58"/>
      <c r="R244" s="58"/>
      <c r="S244" s="58"/>
      <c r="T244" s="58"/>
      <c r="U244" s="59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T244" s="16" t="s">
        <v>147</v>
      </c>
      <c r="AU244" s="16" t="s">
        <v>145</v>
      </c>
    </row>
    <row r="245" spans="1:65" s="13" customFormat="1">
      <c r="B245" s="187"/>
      <c r="D245" s="183" t="s">
        <v>149</v>
      </c>
      <c r="E245" s="188" t="s">
        <v>1</v>
      </c>
      <c r="F245" s="189" t="s">
        <v>345</v>
      </c>
      <c r="H245" s="190">
        <v>25.4</v>
      </c>
      <c r="I245" s="191"/>
      <c r="L245" s="187"/>
      <c r="M245" s="192"/>
      <c r="N245" s="193"/>
      <c r="O245" s="193"/>
      <c r="P245" s="193"/>
      <c r="Q245" s="193"/>
      <c r="R245" s="193"/>
      <c r="S245" s="193"/>
      <c r="T245" s="193"/>
      <c r="U245" s="194"/>
      <c r="AT245" s="188" t="s">
        <v>149</v>
      </c>
      <c r="AU245" s="188" t="s">
        <v>145</v>
      </c>
      <c r="AV245" s="13" t="s">
        <v>145</v>
      </c>
      <c r="AW245" s="13" t="s">
        <v>31</v>
      </c>
      <c r="AX245" s="13" t="s">
        <v>85</v>
      </c>
      <c r="AY245" s="188" t="s">
        <v>138</v>
      </c>
    </row>
    <row r="246" spans="1:65" s="2" customFormat="1" ht="24" customHeight="1">
      <c r="A246" s="32"/>
      <c r="B246" s="169"/>
      <c r="C246" s="170" t="s">
        <v>373</v>
      </c>
      <c r="D246" s="170" t="s">
        <v>140</v>
      </c>
      <c r="E246" s="171" t="s">
        <v>374</v>
      </c>
      <c r="F246" s="172" t="s">
        <v>375</v>
      </c>
      <c r="G246" s="173" t="s">
        <v>338</v>
      </c>
      <c r="H246" s="174">
        <v>2</v>
      </c>
      <c r="I246" s="175"/>
      <c r="J246" s="176">
        <f>ROUND(I246*H246,2)</f>
        <v>0</v>
      </c>
      <c r="K246" s="177"/>
      <c r="L246" s="33"/>
      <c r="M246" s="178" t="s">
        <v>1</v>
      </c>
      <c r="N246" s="179" t="s">
        <v>43</v>
      </c>
      <c r="O246" s="58"/>
      <c r="P246" s="180">
        <f>O246*H246</f>
        <v>0</v>
      </c>
      <c r="Q246" s="180">
        <v>0.34099000000000002</v>
      </c>
      <c r="R246" s="180">
        <f>Q246*H246</f>
        <v>0.68198000000000003</v>
      </c>
      <c r="S246" s="180">
        <v>0</v>
      </c>
      <c r="T246" s="180">
        <f>S246*H246</f>
        <v>0</v>
      </c>
      <c r="U246" s="181" t="s">
        <v>1</v>
      </c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82" t="s">
        <v>144</v>
      </c>
      <c r="AT246" s="182" t="s">
        <v>140</v>
      </c>
      <c r="AU246" s="182" t="s">
        <v>145</v>
      </c>
      <c r="AY246" s="16" t="s">
        <v>138</v>
      </c>
      <c r="BE246" s="97">
        <f>IF(N246="základná",J246,0)</f>
        <v>0</v>
      </c>
      <c r="BF246" s="97">
        <f>IF(N246="znížená",J246,0)</f>
        <v>0</v>
      </c>
      <c r="BG246" s="97">
        <f>IF(N246="zákl. prenesená",J246,0)</f>
        <v>0</v>
      </c>
      <c r="BH246" s="97">
        <f>IF(N246="zníž. prenesená",J246,0)</f>
        <v>0</v>
      </c>
      <c r="BI246" s="97">
        <f>IF(N246="nulová",J246,0)</f>
        <v>0</v>
      </c>
      <c r="BJ246" s="16" t="s">
        <v>145</v>
      </c>
      <c r="BK246" s="97">
        <f>ROUND(I246*H246,2)</f>
        <v>0</v>
      </c>
      <c r="BL246" s="16" t="s">
        <v>144</v>
      </c>
      <c r="BM246" s="182" t="s">
        <v>376</v>
      </c>
    </row>
    <row r="247" spans="1:65" s="2" customFormat="1" ht="19.5">
      <c r="A247" s="32"/>
      <c r="B247" s="33"/>
      <c r="C247" s="32"/>
      <c r="D247" s="183" t="s">
        <v>147</v>
      </c>
      <c r="E247" s="32"/>
      <c r="F247" s="184" t="s">
        <v>377</v>
      </c>
      <c r="G247" s="32"/>
      <c r="H247" s="32"/>
      <c r="I247" s="106"/>
      <c r="J247" s="32"/>
      <c r="K247" s="32"/>
      <c r="L247" s="33"/>
      <c r="M247" s="185"/>
      <c r="N247" s="186"/>
      <c r="O247" s="58"/>
      <c r="P247" s="58"/>
      <c r="Q247" s="58"/>
      <c r="R247" s="58"/>
      <c r="S247" s="58"/>
      <c r="T247" s="58"/>
      <c r="U247" s="59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T247" s="16" t="s">
        <v>147</v>
      </c>
      <c r="AU247" s="16" t="s">
        <v>145</v>
      </c>
    </row>
    <row r="248" spans="1:65" s="2" customFormat="1" ht="36" customHeight="1">
      <c r="A248" s="32"/>
      <c r="B248" s="169"/>
      <c r="C248" s="195" t="s">
        <v>378</v>
      </c>
      <c r="D248" s="195" t="s">
        <v>221</v>
      </c>
      <c r="E248" s="196" t="s">
        <v>379</v>
      </c>
      <c r="F248" s="197" t="s">
        <v>380</v>
      </c>
      <c r="G248" s="198" t="s">
        <v>338</v>
      </c>
      <c r="H248" s="199">
        <v>2</v>
      </c>
      <c r="I248" s="200"/>
      <c r="J248" s="201">
        <f>ROUND(I248*H248,2)</f>
        <v>0</v>
      </c>
      <c r="K248" s="202"/>
      <c r="L248" s="203"/>
      <c r="M248" s="204" t="s">
        <v>1</v>
      </c>
      <c r="N248" s="205" t="s">
        <v>43</v>
      </c>
      <c r="O248" s="58"/>
      <c r="P248" s="180">
        <f>O248*H248</f>
        <v>0</v>
      </c>
      <c r="Q248" s="180">
        <v>0.125</v>
      </c>
      <c r="R248" s="180">
        <f>Q248*H248</f>
        <v>0.25</v>
      </c>
      <c r="S248" s="180">
        <v>0</v>
      </c>
      <c r="T248" s="180">
        <f>S248*H248</f>
        <v>0</v>
      </c>
      <c r="U248" s="181" t="s">
        <v>1</v>
      </c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82" t="s">
        <v>224</v>
      </c>
      <c r="AT248" s="182" t="s">
        <v>221</v>
      </c>
      <c r="AU248" s="182" t="s">
        <v>145</v>
      </c>
      <c r="AY248" s="16" t="s">
        <v>138</v>
      </c>
      <c r="BE248" s="97">
        <f>IF(N248="základná",J248,0)</f>
        <v>0</v>
      </c>
      <c r="BF248" s="97">
        <f>IF(N248="znížená",J248,0)</f>
        <v>0</v>
      </c>
      <c r="BG248" s="97">
        <f>IF(N248="zákl. prenesená",J248,0)</f>
        <v>0</v>
      </c>
      <c r="BH248" s="97">
        <f>IF(N248="zníž. prenesená",J248,0)</f>
        <v>0</v>
      </c>
      <c r="BI248" s="97">
        <f>IF(N248="nulová",J248,0)</f>
        <v>0</v>
      </c>
      <c r="BJ248" s="16" t="s">
        <v>145</v>
      </c>
      <c r="BK248" s="97">
        <f>ROUND(I248*H248,2)</f>
        <v>0</v>
      </c>
      <c r="BL248" s="16" t="s">
        <v>144</v>
      </c>
      <c r="BM248" s="182" t="s">
        <v>381</v>
      </c>
    </row>
    <row r="249" spans="1:65" s="2" customFormat="1">
      <c r="A249" s="32"/>
      <c r="B249" s="33"/>
      <c r="C249" s="32"/>
      <c r="D249" s="183" t="s">
        <v>147</v>
      </c>
      <c r="E249" s="32"/>
      <c r="F249" s="184" t="s">
        <v>382</v>
      </c>
      <c r="G249" s="32"/>
      <c r="H249" s="32"/>
      <c r="I249" s="106"/>
      <c r="J249" s="32"/>
      <c r="K249" s="32"/>
      <c r="L249" s="33"/>
      <c r="M249" s="185"/>
      <c r="N249" s="186"/>
      <c r="O249" s="58"/>
      <c r="P249" s="58"/>
      <c r="Q249" s="58"/>
      <c r="R249" s="58"/>
      <c r="S249" s="58"/>
      <c r="T249" s="58"/>
      <c r="U249" s="59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6" t="s">
        <v>147</v>
      </c>
      <c r="AU249" s="16" t="s">
        <v>145</v>
      </c>
    </row>
    <row r="250" spans="1:65" s="2" customFormat="1" ht="16.5" customHeight="1">
      <c r="A250" s="32"/>
      <c r="B250" s="169"/>
      <c r="C250" s="170" t="s">
        <v>383</v>
      </c>
      <c r="D250" s="170" t="s">
        <v>140</v>
      </c>
      <c r="E250" s="171" t="s">
        <v>384</v>
      </c>
      <c r="F250" s="172" t="s">
        <v>385</v>
      </c>
      <c r="G250" s="173" t="s">
        <v>338</v>
      </c>
      <c r="H250" s="174">
        <v>2</v>
      </c>
      <c r="I250" s="175"/>
      <c r="J250" s="176">
        <f>ROUND(I250*H250,2)</f>
        <v>0</v>
      </c>
      <c r="K250" s="177"/>
      <c r="L250" s="33"/>
      <c r="M250" s="178" t="s">
        <v>1</v>
      </c>
      <c r="N250" s="179" t="s">
        <v>43</v>
      </c>
      <c r="O250" s="58"/>
      <c r="P250" s="180">
        <f>O250*H250</f>
        <v>0</v>
      </c>
      <c r="Q250" s="180">
        <v>2.0000000000000002E-5</v>
      </c>
      <c r="R250" s="180">
        <f>Q250*H250</f>
        <v>4.0000000000000003E-5</v>
      </c>
      <c r="S250" s="180">
        <v>0</v>
      </c>
      <c r="T250" s="180">
        <f>S250*H250</f>
        <v>0</v>
      </c>
      <c r="U250" s="181" t="s">
        <v>1</v>
      </c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82" t="s">
        <v>144</v>
      </c>
      <c r="AT250" s="182" t="s">
        <v>140</v>
      </c>
      <c r="AU250" s="182" t="s">
        <v>145</v>
      </c>
      <c r="AY250" s="16" t="s">
        <v>138</v>
      </c>
      <c r="BE250" s="97">
        <f>IF(N250="základná",J250,0)</f>
        <v>0</v>
      </c>
      <c r="BF250" s="97">
        <f>IF(N250="znížená",J250,0)</f>
        <v>0</v>
      </c>
      <c r="BG250" s="97">
        <f>IF(N250="zákl. prenesená",J250,0)</f>
        <v>0</v>
      </c>
      <c r="BH250" s="97">
        <f>IF(N250="zníž. prenesená",J250,0)</f>
        <v>0</v>
      </c>
      <c r="BI250" s="97">
        <f>IF(N250="nulová",J250,0)</f>
        <v>0</v>
      </c>
      <c r="BJ250" s="16" t="s">
        <v>145</v>
      </c>
      <c r="BK250" s="97">
        <f>ROUND(I250*H250,2)</f>
        <v>0</v>
      </c>
      <c r="BL250" s="16" t="s">
        <v>144</v>
      </c>
      <c r="BM250" s="182" t="s">
        <v>386</v>
      </c>
    </row>
    <row r="251" spans="1:65" s="2" customFormat="1">
      <c r="A251" s="32"/>
      <c r="B251" s="33"/>
      <c r="C251" s="32"/>
      <c r="D251" s="183" t="s">
        <v>147</v>
      </c>
      <c r="E251" s="32"/>
      <c r="F251" s="184" t="s">
        <v>387</v>
      </c>
      <c r="G251" s="32"/>
      <c r="H251" s="32"/>
      <c r="I251" s="106"/>
      <c r="J251" s="32"/>
      <c r="K251" s="32"/>
      <c r="L251" s="33"/>
      <c r="M251" s="185"/>
      <c r="N251" s="186"/>
      <c r="O251" s="58"/>
      <c r="P251" s="58"/>
      <c r="Q251" s="58"/>
      <c r="R251" s="58"/>
      <c r="S251" s="58"/>
      <c r="T251" s="58"/>
      <c r="U251" s="59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T251" s="16" t="s">
        <v>147</v>
      </c>
      <c r="AU251" s="16" t="s">
        <v>145</v>
      </c>
    </row>
    <row r="252" spans="1:65" s="2" customFormat="1" ht="16.5" customHeight="1">
      <c r="A252" s="32"/>
      <c r="B252" s="169"/>
      <c r="C252" s="195" t="s">
        <v>388</v>
      </c>
      <c r="D252" s="195" t="s">
        <v>221</v>
      </c>
      <c r="E252" s="196" t="s">
        <v>389</v>
      </c>
      <c r="F252" s="197" t="s">
        <v>390</v>
      </c>
      <c r="G252" s="198" t="s">
        <v>338</v>
      </c>
      <c r="H252" s="199">
        <v>2</v>
      </c>
      <c r="I252" s="200"/>
      <c r="J252" s="201">
        <f>ROUND(I252*H252,2)</f>
        <v>0</v>
      </c>
      <c r="K252" s="202"/>
      <c r="L252" s="203"/>
      <c r="M252" s="204" t="s">
        <v>1</v>
      </c>
      <c r="N252" s="205" t="s">
        <v>43</v>
      </c>
      <c r="O252" s="58"/>
      <c r="P252" s="180">
        <f>O252*H252</f>
        <v>0</v>
      </c>
      <c r="Q252" s="180">
        <v>6.4000000000000005E-4</v>
      </c>
      <c r="R252" s="180">
        <f>Q252*H252</f>
        <v>1.2800000000000001E-3</v>
      </c>
      <c r="S252" s="180">
        <v>0</v>
      </c>
      <c r="T252" s="180">
        <f>S252*H252</f>
        <v>0</v>
      </c>
      <c r="U252" s="181" t="s">
        <v>1</v>
      </c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82" t="s">
        <v>224</v>
      </c>
      <c r="AT252" s="182" t="s">
        <v>221</v>
      </c>
      <c r="AU252" s="182" t="s">
        <v>145</v>
      </c>
      <c r="AY252" s="16" t="s">
        <v>138</v>
      </c>
      <c r="BE252" s="97">
        <f>IF(N252="základná",J252,0)</f>
        <v>0</v>
      </c>
      <c r="BF252" s="97">
        <f>IF(N252="znížená",J252,0)</f>
        <v>0</v>
      </c>
      <c r="BG252" s="97">
        <f>IF(N252="zákl. prenesená",J252,0)</f>
        <v>0</v>
      </c>
      <c r="BH252" s="97">
        <f>IF(N252="zníž. prenesená",J252,0)</f>
        <v>0</v>
      </c>
      <c r="BI252" s="97">
        <f>IF(N252="nulová",J252,0)</f>
        <v>0</v>
      </c>
      <c r="BJ252" s="16" t="s">
        <v>145</v>
      </c>
      <c r="BK252" s="97">
        <f>ROUND(I252*H252,2)</f>
        <v>0</v>
      </c>
      <c r="BL252" s="16" t="s">
        <v>144</v>
      </c>
      <c r="BM252" s="182" t="s">
        <v>391</v>
      </c>
    </row>
    <row r="253" spans="1:65" s="2" customFormat="1">
      <c r="A253" s="32"/>
      <c r="B253" s="33"/>
      <c r="C253" s="32"/>
      <c r="D253" s="183" t="s">
        <v>147</v>
      </c>
      <c r="E253" s="32"/>
      <c r="F253" s="184" t="s">
        <v>392</v>
      </c>
      <c r="G253" s="32"/>
      <c r="H253" s="32"/>
      <c r="I253" s="106"/>
      <c r="J253" s="32"/>
      <c r="K253" s="32"/>
      <c r="L253" s="33"/>
      <c r="M253" s="185"/>
      <c r="N253" s="186"/>
      <c r="O253" s="58"/>
      <c r="P253" s="58"/>
      <c r="Q253" s="58"/>
      <c r="R253" s="58"/>
      <c r="S253" s="58"/>
      <c r="T253" s="58"/>
      <c r="U253" s="59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6" t="s">
        <v>147</v>
      </c>
      <c r="AU253" s="16" t="s">
        <v>145</v>
      </c>
    </row>
    <row r="254" spans="1:65" s="2" customFormat="1" ht="24" customHeight="1">
      <c r="A254" s="32"/>
      <c r="B254" s="169"/>
      <c r="C254" s="170" t="s">
        <v>393</v>
      </c>
      <c r="D254" s="170" t="s">
        <v>140</v>
      </c>
      <c r="E254" s="171" t="s">
        <v>394</v>
      </c>
      <c r="F254" s="172" t="s">
        <v>395</v>
      </c>
      <c r="G254" s="173" t="s">
        <v>338</v>
      </c>
      <c r="H254" s="174">
        <v>2</v>
      </c>
      <c r="I254" s="175"/>
      <c r="J254" s="176">
        <f>ROUND(I254*H254,2)</f>
        <v>0</v>
      </c>
      <c r="K254" s="177"/>
      <c r="L254" s="33"/>
      <c r="M254" s="178" t="s">
        <v>1</v>
      </c>
      <c r="N254" s="179" t="s">
        <v>43</v>
      </c>
      <c r="O254" s="58"/>
      <c r="P254" s="180">
        <f>O254*H254</f>
        <v>0</v>
      </c>
      <c r="Q254" s="180">
        <v>2.0000000000000002E-5</v>
      </c>
      <c r="R254" s="180">
        <f>Q254*H254</f>
        <v>4.0000000000000003E-5</v>
      </c>
      <c r="S254" s="180">
        <v>0</v>
      </c>
      <c r="T254" s="180">
        <f>S254*H254</f>
        <v>0</v>
      </c>
      <c r="U254" s="181" t="s">
        <v>1</v>
      </c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82" t="s">
        <v>144</v>
      </c>
      <c r="AT254" s="182" t="s">
        <v>140</v>
      </c>
      <c r="AU254" s="182" t="s">
        <v>145</v>
      </c>
      <c r="AY254" s="16" t="s">
        <v>138</v>
      </c>
      <c r="BE254" s="97">
        <f>IF(N254="základná",J254,0)</f>
        <v>0</v>
      </c>
      <c r="BF254" s="97">
        <f>IF(N254="znížená",J254,0)</f>
        <v>0</v>
      </c>
      <c r="BG254" s="97">
        <f>IF(N254="zákl. prenesená",J254,0)</f>
        <v>0</v>
      </c>
      <c r="BH254" s="97">
        <f>IF(N254="zníž. prenesená",J254,0)</f>
        <v>0</v>
      </c>
      <c r="BI254" s="97">
        <f>IF(N254="nulová",J254,0)</f>
        <v>0</v>
      </c>
      <c r="BJ254" s="16" t="s">
        <v>145</v>
      </c>
      <c r="BK254" s="97">
        <f>ROUND(I254*H254,2)</f>
        <v>0</v>
      </c>
      <c r="BL254" s="16" t="s">
        <v>144</v>
      </c>
      <c r="BM254" s="182" t="s">
        <v>396</v>
      </c>
    </row>
    <row r="255" spans="1:65" s="2" customFormat="1" ht="19.5">
      <c r="A255" s="32"/>
      <c r="B255" s="33"/>
      <c r="C255" s="32"/>
      <c r="D255" s="183" t="s">
        <v>147</v>
      </c>
      <c r="E255" s="32"/>
      <c r="F255" s="184" t="s">
        <v>397</v>
      </c>
      <c r="G255" s="32"/>
      <c r="H255" s="32"/>
      <c r="I255" s="106"/>
      <c r="J255" s="32"/>
      <c r="K255" s="32"/>
      <c r="L255" s="33"/>
      <c r="M255" s="185"/>
      <c r="N255" s="186"/>
      <c r="O255" s="58"/>
      <c r="P255" s="58"/>
      <c r="Q255" s="58"/>
      <c r="R255" s="58"/>
      <c r="S255" s="58"/>
      <c r="T255" s="58"/>
      <c r="U255" s="59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6" t="s">
        <v>147</v>
      </c>
      <c r="AU255" s="16" t="s">
        <v>145</v>
      </c>
    </row>
    <row r="256" spans="1:65" s="2" customFormat="1" ht="24" customHeight="1">
      <c r="A256" s="32"/>
      <c r="B256" s="169"/>
      <c r="C256" s="195" t="s">
        <v>398</v>
      </c>
      <c r="D256" s="195" t="s">
        <v>221</v>
      </c>
      <c r="E256" s="196" t="s">
        <v>399</v>
      </c>
      <c r="F256" s="197" t="s">
        <v>400</v>
      </c>
      <c r="G256" s="198" t="s">
        <v>338</v>
      </c>
      <c r="H256" s="199">
        <v>2</v>
      </c>
      <c r="I256" s="200"/>
      <c r="J256" s="201">
        <f>ROUND(I256*H256,2)</f>
        <v>0</v>
      </c>
      <c r="K256" s="202"/>
      <c r="L256" s="203"/>
      <c r="M256" s="204" t="s">
        <v>1</v>
      </c>
      <c r="N256" s="205" t="s">
        <v>43</v>
      </c>
      <c r="O256" s="58"/>
      <c r="P256" s="180">
        <f>O256*H256</f>
        <v>0</v>
      </c>
      <c r="Q256" s="180">
        <v>7.5999999999999998E-2</v>
      </c>
      <c r="R256" s="180">
        <f>Q256*H256</f>
        <v>0.152</v>
      </c>
      <c r="S256" s="180">
        <v>0</v>
      </c>
      <c r="T256" s="180">
        <f>S256*H256</f>
        <v>0</v>
      </c>
      <c r="U256" s="181" t="s">
        <v>1</v>
      </c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82" t="s">
        <v>224</v>
      </c>
      <c r="AT256" s="182" t="s">
        <v>221</v>
      </c>
      <c r="AU256" s="182" t="s">
        <v>145</v>
      </c>
      <c r="AY256" s="16" t="s">
        <v>138</v>
      </c>
      <c r="BE256" s="97">
        <f>IF(N256="základná",J256,0)</f>
        <v>0</v>
      </c>
      <c r="BF256" s="97">
        <f>IF(N256="znížená",J256,0)</f>
        <v>0</v>
      </c>
      <c r="BG256" s="97">
        <f>IF(N256="zákl. prenesená",J256,0)</f>
        <v>0</v>
      </c>
      <c r="BH256" s="97">
        <f>IF(N256="zníž. prenesená",J256,0)</f>
        <v>0</v>
      </c>
      <c r="BI256" s="97">
        <f>IF(N256="nulová",J256,0)</f>
        <v>0</v>
      </c>
      <c r="BJ256" s="16" t="s">
        <v>145</v>
      </c>
      <c r="BK256" s="97">
        <f>ROUND(I256*H256,2)</f>
        <v>0</v>
      </c>
      <c r="BL256" s="16" t="s">
        <v>144</v>
      </c>
      <c r="BM256" s="182" t="s">
        <v>401</v>
      </c>
    </row>
    <row r="257" spans="1:65" s="2" customFormat="1" ht="19.5">
      <c r="A257" s="32"/>
      <c r="B257" s="33"/>
      <c r="C257" s="32"/>
      <c r="D257" s="183" t="s">
        <v>147</v>
      </c>
      <c r="E257" s="32"/>
      <c r="F257" s="184" t="s">
        <v>400</v>
      </c>
      <c r="G257" s="32"/>
      <c r="H257" s="32"/>
      <c r="I257" s="106"/>
      <c r="J257" s="32"/>
      <c r="K257" s="32"/>
      <c r="L257" s="33"/>
      <c r="M257" s="185"/>
      <c r="N257" s="186"/>
      <c r="O257" s="58"/>
      <c r="P257" s="58"/>
      <c r="Q257" s="58"/>
      <c r="R257" s="58"/>
      <c r="S257" s="58"/>
      <c r="T257" s="58"/>
      <c r="U257" s="59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6" t="s">
        <v>147</v>
      </c>
      <c r="AU257" s="16" t="s">
        <v>145</v>
      </c>
    </row>
    <row r="258" spans="1:65" s="12" customFormat="1" ht="22.9" customHeight="1">
      <c r="B258" s="156"/>
      <c r="D258" s="157" t="s">
        <v>76</v>
      </c>
      <c r="E258" s="167" t="s">
        <v>402</v>
      </c>
      <c r="F258" s="167" t="s">
        <v>403</v>
      </c>
      <c r="I258" s="159"/>
      <c r="J258" s="168">
        <f>BK258</f>
        <v>0</v>
      </c>
      <c r="L258" s="156"/>
      <c r="M258" s="161"/>
      <c r="N258" s="162"/>
      <c r="O258" s="162"/>
      <c r="P258" s="163">
        <f>SUM(P259:P315)</f>
        <v>0</v>
      </c>
      <c r="Q258" s="162"/>
      <c r="R258" s="163">
        <f>SUM(R259:R315)</f>
        <v>60.985493800000022</v>
      </c>
      <c r="S258" s="162"/>
      <c r="T258" s="163">
        <f>SUM(T259:T315)</f>
        <v>0</v>
      </c>
      <c r="U258" s="164"/>
      <c r="AR258" s="157" t="s">
        <v>85</v>
      </c>
      <c r="AT258" s="165" t="s">
        <v>76</v>
      </c>
      <c r="AU258" s="165" t="s">
        <v>85</v>
      </c>
      <c r="AY258" s="157" t="s">
        <v>138</v>
      </c>
      <c r="BK258" s="166">
        <f>SUM(BK259:BK315)</f>
        <v>0</v>
      </c>
    </row>
    <row r="259" spans="1:65" s="2" customFormat="1" ht="36" customHeight="1">
      <c r="A259" s="32"/>
      <c r="B259" s="169"/>
      <c r="C259" s="170" t="s">
        <v>404</v>
      </c>
      <c r="D259" s="170" t="s">
        <v>140</v>
      </c>
      <c r="E259" s="171" t="s">
        <v>405</v>
      </c>
      <c r="F259" s="172" t="s">
        <v>406</v>
      </c>
      <c r="G259" s="173" t="s">
        <v>338</v>
      </c>
      <c r="H259" s="174">
        <v>1</v>
      </c>
      <c r="I259" s="175"/>
      <c r="J259" s="176">
        <f>ROUND(I259*H259,2)</f>
        <v>0</v>
      </c>
      <c r="K259" s="177"/>
      <c r="L259" s="33"/>
      <c r="M259" s="178" t="s">
        <v>1</v>
      </c>
      <c r="N259" s="179" t="s">
        <v>43</v>
      </c>
      <c r="O259" s="58"/>
      <c r="P259" s="180">
        <f>O259*H259</f>
        <v>0</v>
      </c>
      <c r="Q259" s="180">
        <v>0.44266</v>
      </c>
      <c r="R259" s="180">
        <f>Q259*H259</f>
        <v>0.44266</v>
      </c>
      <c r="S259" s="180">
        <v>0</v>
      </c>
      <c r="T259" s="180">
        <f>S259*H259</f>
        <v>0</v>
      </c>
      <c r="U259" s="181" t="s">
        <v>1</v>
      </c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82" t="s">
        <v>144</v>
      </c>
      <c r="AT259" s="182" t="s">
        <v>140</v>
      </c>
      <c r="AU259" s="182" t="s">
        <v>145</v>
      </c>
      <c r="AY259" s="16" t="s">
        <v>138</v>
      </c>
      <c r="BE259" s="97">
        <f>IF(N259="základná",J259,0)</f>
        <v>0</v>
      </c>
      <c r="BF259" s="97">
        <f>IF(N259="znížená",J259,0)</f>
        <v>0</v>
      </c>
      <c r="BG259" s="97">
        <f>IF(N259="zákl. prenesená",J259,0)</f>
        <v>0</v>
      </c>
      <c r="BH259" s="97">
        <f>IF(N259="zníž. prenesená",J259,0)</f>
        <v>0</v>
      </c>
      <c r="BI259" s="97">
        <f>IF(N259="nulová",J259,0)</f>
        <v>0</v>
      </c>
      <c r="BJ259" s="16" t="s">
        <v>145</v>
      </c>
      <c r="BK259" s="97">
        <f>ROUND(I259*H259,2)</f>
        <v>0</v>
      </c>
      <c r="BL259" s="16" t="s">
        <v>144</v>
      </c>
      <c r="BM259" s="182" t="s">
        <v>407</v>
      </c>
    </row>
    <row r="260" spans="1:65" s="2" customFormat="1" ht="19.5">
      <c r="A260" s="32"/>
      <c r="B260" s="33"/>
      <c r="C260" s="32"/>
      <c r="D260" s="183" t="s">
        <v>147</v>
      </c>
      <c r="E260" s="32"/>
      <c r="F260" s="184" t="s">
        <v>408</v>
      </c>
      <c r="G260" s="32"/>
      <c r="H260" s="32"/>
      <c r="I260" s="106"/>
      <c r="J260" s="32"/>
      <c r="K260" s="32"/>
      <c r="L260" s="33"/>
      <c r="M260" s="185"/>
      <c r="N260" s="186"/>
      <c r="O260" s="58"/>
      <c r="P260" s="58"/>
      <c r="Q260" s="58"/>
      <c r="R260" s="58"/>
      <c r="S260" s="58"/>
      <c r="T260" s="58"/>
      <c r="U260" s="59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T260" s="16" t="s">
        <v>147</v>
      </c>
      <c r="AU260" s="16" t="s">
        <v>145</v>
      </c>
    </row>
    <row r="261" spans="1:65" s="2" customFormat="1" ht="24" customHeight="1">
      <c r="A261" s="32"/>
      <c r="B261" s="169"/>
      <c r="C261" s="195" t="s">
        <v>409</v>
      </c>
      <c r="D261" s="195" t="s">
        <v>221</v>
      </c>
      <c r="E261" s="196" t="s">
        <v>410</v>
      </c>
      <c r="F261" s="197" t="s">
        <v>411</v>
      </c>
      <c r="G261" s="198" t="s">
        <v>338</v>
      </c>
      <c r="H261" s="199">
        <v>1</v>
      </c>
      <c r="I261" s="200"/>
      <c r="J261" s="201">
        <f>ROUND(I261*H261,2)</f>
        <v>0</v>
      </c>
      <c r="K261" s="202"/>
      <c r="L261" s="203"/>
      <c r="M261" s="204" t="s">
        <v>1</v>
      </c>
      <c r="N261" s="205" t="s">
        <v>43</v>
      </c>
      <c r="O261" s="58"/>
      <c r="P261" s="180">
        <f>O261*H261</f>
        <v>0</v>
      </c>
      <c r="Q261" s="180">
        <v>3.0999999999999999E-3</v>
      </c>
      <c r="R261" s="180">
        <f>Q261*H261</f>
        <v>3.0999999999999999E-3</v>
      </c>
      <c r="S261" s="180">
        <v>0</v>
      </c>
      <c r="T261" s="180">
        <f>S261*H261</f>
        <v>0</v>
      </c>
      <c r="U261" s="181" t="s">
        <v>1</v>
      </c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82" t="s">
        <v>224</v>
      </c>
      <c r="AT261" s="182" t="s">
        <v>221</v>
      </c>
      <c r="AU261" s="182" t="s">
        <v>145</v>
      </c>
      <c r="AY261" s="16" t="s">
        <v>138</v>
      </c>
      <c r="BE261" s="97">
        <f>IF(N261="základná",J261,0)</f>
        <v>0</v>
      </c>
      <c r="BF261" s="97">
        <f>IF(N261="znížená",J261,0)</f>
        <v>0</v>
      </c>
      <c r="BG261" s="97">
        <f>IF(N261="zákl. prenesená",J261,0)</f>
        <v>0</v>
      </c>
      <c r="BH261" s="97">
        <f>IF(N261="zníž. prenesená",J261,0)</f>
        <v>0</v>
      </c>
      <c r="BI261" s="97">
        <f>IF(N261="nulová",J261,0)</f>
        <v>0</v>
      </c>
      <c r="BJ261" s="16" t="s">
        <v>145</v>
      </c>
      <c r="BK261" s="97">
        <f>ROUND(I261*H261,2)</f>
        <v>0</v>
      </c>
      <c r="BL261" s="16" t="s">
        <v>144</v>
      </c>
      <c r="BM261" s="182" t="s">
        <v>412</v>
      </c>
    </row>
    <row r="262" spans="1:65" s="2" customFormat="1" ht="19.5">
      <c r="A262" s="32"/>
      <c r="B262" s="33"/>
      <c r="C262" s="32"/>
      <c r="D262" s="183" t="s">
        <v>147</v>
      </c>
      <c r="E262" s="32"/>
      <c r="F262" s="184" t="s">
        <v>411</v>
      </c>
      <c r="G262" s="32"/>
      <c r="H262" s="32"/>
      <c r="I262" s="106"/>
      <c r="J262" s="32"/>
      <c r="K262" s="32"/>
      <c r="L262" s="33"/>
      <c r="M262" s="185"/>
      <c r="N262" s="186"/>
      <c r="O262" s="58"/>
      <c r="P262" s="58"/>
      <c r="Q262" s="58"/>
      <c r="R262" s="58"/>
      <c r="S262" s="58"/>
      <c r="T262" s="58"/>
      <c r="U262" s="59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T262" s="16" t="s">
        <v>147</v>
      </c>
      <c r="AU262" s="16" t="s">
        <v>145</v>
      </c>
    </row>
    <row r="263" spans="1:65" s="2" customFormat="1" ht="16.5" customHeight="1">
      <c r="A263" s="32"/>
      <c r="B263" s="169"/>
      <c r="C263" s="195" t="s">
        <v>413</v>
      </c>
      <c r="D263" s="195" t="s">
        <v>221</v>
      </c>
      <c r="E263" s="196" t="s">
        <v>414</v>
      </c>
      <c r="F263" s="197" t="s">
        <v>415</v>
      </c>
      <c r="G263" s="198" t="s">
        <v>338</v>
      </c>
      <c r="H263" s="199">
        <v>1</v>
      </c>
      <c r="I263" s="200"/>
      <c r="J263" s="201">
        <f>ROUND(I263*H263,2)</f>
        <v>0</v>
      </c>
      <c r="K263" s="202"/>
      <c r="L263" s="203"/>
      <c r="M263" s="204" t="s">
        <v>1</v>
      </c>
      <c r="N263" s="205" t="s">
        <v>43</v>
      </c>
      <c r="O263" s="58"/>
      <c r="P263" s="180">
        <f>O263*H263</f>
        <v>0</v>
      </c>
      <c r="Q263" s="180">
        <v>1.4E-3</v>
      </c>
      <c r="R263" s="180">
        <f>Q263*H263</f>
        <v>1.4E-3</v>
      </c>
      <c r="S263" s="180">
        <v>0</v>
      </c>
      <c r="T263" s="180">
        <f>S263*H263</f>
        <v>0</v>
      </c>
      <c r="U263" s="181" t="s">
        <v>1</v>
      </c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82" t="s">
        <v>224</v>
      </c>
      <c r="AT263" s="182" t="s">
        <v>221</v>
      </c>
      <c r="AU263" s="182" t="s">
        <v>145</v>
      </c>
      <c r="AY263" s="16" t="s">
        <v>138</v>
      </c>
      <c r="BE263" s="97">
        <f>IF(N263="základná",J263,0)</f>
        <v>0</v>
      </c>
      <c r="BF263" s="97">
        <f>IF(N263="znížená",J263,0)</f>
        <v>0</v>
      </c>
      <c r="BG263" s="97">
        <f>IF(N263="zákl. prenesená",J263,0)</f>
        <v>0</v>
      </c>
      <c r="BH263" s="97">
        <f>IF(N263="zníž. prenesená",J263,0)</f>
        <v>0</v>
      </c>
      <c r="BI263" s="97">
        <f>IF(N263="nulová",J263,0)</f>
        <v>0</v>
      </c>
      <c r="BJ263" s="16" t="s">
        <v>145</v>
      </c>
      <c r="BK263" s="97">
        <f>ROUND(I263*H263,2)</f>
        <v>0</v>
      </c>
      <c r="BL263" s="16" t="s">
        <v>144</v>
      </c>
      <c r="BM263" s="182" t="s">
        <v>416</v>
      </c>
    </row>
    <row r="264" spans="1:65" s="2" customFormat="1">
      <c r="A264" s="32"/>
      <c r="B264" s="33"/>
      <c r="C264" s="32"/>
      <c r="D264" s="183" t="s">
        <v>147</v>
      </c>
      <c r="E264" s="32"/>
      <c r="F264" s="184" t="s">
        <v>415</v>
      </c>
      <c r="G264" s="32"/>
      <c r="H264" s="32"/>
      <c r="I264" s="106"/>
      <c r="J264" s="32"/>
      <c r="K264" s="32"/>
      <c r="L264" s="33"/>
      <c r="M264" s="185"/>
      <c r="N264" s="186"/>
      <c r="O264" s="58"/>
      <c r="P264" s="58"/>
      <c r="Q264" s="58"/>
      <c r="R264" s="58"/>
      <c r="S264" s="58"/>
      <c r="T264" s="58"/>
      <c r="U264" s="59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T264" s="16" t="s">
        <v>147</v>
      </c>
      <c r="AU264" s="16" t="s">
        <v>145</v>
      </c>
    </row>
    <row r="265" spans="1:65" s="2" customFormat="1" ht="16.5" customHeight="1">
      <c r="A265" s="32"/>
      <c r="B265" s="169"/>
      <c r="C265" s="195" t="s">
        <v>417</v>
      </c>
      <c r="D265" s="195" t="s">
        <v>221</v>
      </c>
      <c r="E265" s="196" t="s">
        <v>418</v>
      </c>
      <c r="F265" s="197" t="s">
        <v>419</v>
      </c>
      <c r="G265" s="198" t="s">
        <v>338</v>
      </c>
      <c r="H265" s="199">
        <v>1</v>
      </c>
      <c r="I265" s="200"/>
      <c r="J265" s="201">
        <f>ROUND(I265*H265,2)</f>
        <v>0</v>
      </c>
      <c r="K265" s="202"/>
      <c r="L265" s="203"/>
      <c r="M265" s="204" t="s">
        <v>1</v>
      </c>
      <c r="N265" s="205" t="s">
        <v>43</v>
      </c>
      <c r="O265" s="58"/>
      <c r="P265" s="180">
        <f>O265*H265</f>
        <v>0</v>
      </c>
      <c r="Q265" s="180">
        <v>1.9999999999999999E-6</v>
      </c>
      <c r="R265" s="180">
        <f>Q265*H265</f>
        <v>1.9999999999999999E-6</v>
      </c>
      <c r="S265" s="180">
        <v>0</v>
      </c>
      <c r="T265" s="180">
        <f>S265*H265</f>
        <v>0</v>
      </c>
      <c r="U265" s="181" t="s">
        <v>1</v>
      </c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82" t="s">
        <v>224</v>
      </c>
      <c r="AT265" s="182" t="s">
        <v>221</v>
      </c>
      <c r="AU265" s="182" t="s">
        <v>145</v>
      </c>
      <c r="AY265" s="16" t="s">
        <v>138</v>
      </c>
      <c r="BE265" s="97">
        <f>IF(N265="základná",J265,0)</f>
        <v>0</v>
      </c>
      <c r="BF265" s="97">
        <f>IF(N265="znížená",J265,0)</f>
        <v>0</v>
      </c>
      <c r="BG265" s="97">
        <f>IF(N265="zákl. prenesená",J265,0)</f>
        <v>0</v>
      </c>
      <c r="BH265" s="97">
        <f>IF(N265="zníž. prenesená",J265,0)</f>
        <v>0</v>
      </c>
      <c r="BI265" s="97">
        <f>IF(N265="nulová",J265,0)</f>
        <v>0</v>
      </c>
      <c r="BJ265" s="16" t="s">
        <v>145</v>
      </c>
      <c r="BK265" s="97">
        <f>ROUND(I265*H265,2)</f>
        <v>0</v>
      </c>
      <c r="BL265" s="16" t="s">
        <v>144</v>
      </c>
      <c r="BM265" s="182" t="s">
        <v>420</v>
      </c>
    </row>
    <row r="266" spans="1:65" s="2" customFormat="1">
      <c r="A266" s="32"/>
      <c r="B266" s="33"/>
      <c r="C266" s="32"/>
      <c r="D266" s="183" t="s">
        <v>147</v>
      </c>
      <c r="E266" s="32"/>
      <c r="F266" s="184" t="s">
        <v>419</v>
      </c>
      <c r="G266" s="32"/>
      <c r="H266" s="32"/>
      <c r="I266" s="106"/>
      <c r="J266" s="32"/>
      <c r="K266" s="32"/>
      <c r="L266" s="33"/>
      <c r="M266" s="185"/>
      <c r="N266" s="186"/>
      <c r="O266" s="58"/>
      <c r="P266" s="58"/>
      <c r="Q266" s="58"/>
      <c r="R266" s="58"/>
      <c r="S266" s="58"/>
      <c r="T266" s="58"/>
      <c r="U266" s="59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T266" s="16" t="s">
        <v>147</v>
      </c>
      <c r="AU266" s="16" t="s">
        <v>145</v>
      </c>
    </row>
    <row r="267" spans="1:65" s="2" customFormat="1" ht="24" customHeight="1">
      <c r="A267" s="32"/>
      <c r="B267" s="169"/>
      <c r="C267" s="195" t="s">
        <v>421</v>
      </c>
      <c r="D267" s="195" t="s">
        <v>221</v>
      </c>
      <c r="E267" s="196" t="s">
        <v>422</v>
      </c>
      <c r="F267" s="197" t="s">
        <v>423</v>
      </c>
      <c r="G267" s="198" t="s">
        <v>338</v>
      </c>
      <c r="H267" s="199">
        <v>1</v>
      </c>
      <c r="I267" s="200"/>
      <c r="J267" s="201">
        <f>ROUND(I267*H267,2)</f>
        <v>0</v>
      </c>
      <c r="K267" s="202"/>
      <c r="L267" s="203"/>
      <c r="M267" s="204" t="s">
        <v>1</v>
      </c>
      <c r="N267" s="205" t="s">
        <v>43</v>
      </c>
      <c r="O267" s="58"/>
      <c r="P267" s="180">
        <f>O267*H267</f>
        <v>0</v>
      </c>
      <c r="Q267" s="180">
        <v>1.5E-3</v>
      </c>
      <c r="R267" s="180">
        <f>Q267*H267</f>
        <v>1.5E-3</v>
      </c>
      <c r="S267" s="180">
        <v>0</v>
      </c>
      <c r="T267" s="180">
        <f>S267*H267</f>
        <v>0</v>
      </c>
      <c r="U267" s="181" t="s">
        <v>1</v>
      </c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82" t="s">
        <v>224</v>
      </c>
      <c r="AT267" s="182" t="s">
        <v>221</v>
      </c>
      <c r="AU267" s="182" t="s">
        <v>145</v>
      </c>
      <c r="AY267" s="16" t="s">
        <v>138</v>
      </c>
      <c r="BE267" s="97">
        <f>IF(N267="základná",J267,0)</f>
        <v>0</v>
      </c>
      <c r="BF267" s="97">
        <f>IF(N267="znížená",J267,0)</f>
        <v>0</v>
      </c>
      <c r="BG267" s="97">
        <f>IF(N267="zákl. prenesená",J267,0)</f>
        <v>0</v>
      </c>
      <c r="BH267" s="97">
        <f>IF(N267="zníž. prenesená",J267,0)</f>
        <v>0</v>
      </c>
      <c r="BI267" s="97">
        <f>IF(N267="nulová",J267,0)</f>
        <v>0</v>
      </c>
      <c r="BJ267" s="16" t="s">
        <v>145</v>
      </c>
      <c r="BK267" s="97">
        <f>ROUND(I267*H267,2)</f>
        <v>0</v>
      </c>
      <c r="BL267" s="16" t="s">
        <v>144</v>
      </c>
      <c r="BM267" s="182" t="s">
        <v>424</v>
      </c>
    </row>
    <row r="268" spans="1:65" s="2" customFormat="1">
      <c r="A268" s="32"/>
      <c r="B268" s="33"/>
      <c r="C268" s="32"/>
      <c r="D268" s="183" t="s">
        <v>147</v>
      </c>
      <c r="E268" s="32"/>
      <c r="F268" s="184" t="s">
        <v>423</v>
      </c>
      <c r="G268" s="32"/>
      <c r="H268" s="32"/>
      <c r="I268" s="106"/>
      <c r="J268" s="32"/>
      <c r="K268" s="32"/>
      <c r="L268" s="33"/>
      <c r="M268" s="185"/>
      <c r="N268" s="186"/>
      <c r="O268" s="58"/>
      <c r="P268" s="58"/>
      <c r="Q268" s="58"/>
      <c r="R268" s="58"/>
      <c r="S268" s="58"/>
      <c r="T268" s="58"/>
      <c r="U268" s="59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T268" s="16" t="s">
        <v>147</v>
      </c>
      <c r="AU268" s="16" t="s">
        <v>145</v>
      </c>
    </row>
    <row r="269" spans="1:65" s="2" customFormat="1" ht="24" customHeight="1">
      <c r="A269" s="32"/>
      <c r="B269" s="169"/>
      <c r="C269" s="170" t="s">
        <v>425</v>
      </c>
      <c r="D269" s="170" t="s">
        <v>140</v>
      </c>
      <c r="E269" s="171" t="s">
        <v>426</v>
      </c>
      <c r="F269" s="172" t="s">
        <v>427</v>
      </c>
      <c r="G269" s="173" t="s">
        <v>154</v>
      </c>
      <c r="H269" s="174">
        <v>42.7</v>
      </c>
      <c r="I269" s="175"/>
      <c r="J269" s="176">
        <f>ROUND(I269*H269,2)</f>
        <v>0</v>
      </c>
      <c r="K269" s="177"/>
      <c r="L269" s="33"/>
      <c r="M269" s="178" t="s">
        <v>1</v>
      </c>
      <c r="N269" s="179" t="s">
        <v>43</v>
      </c>
      <c r="O269" s="58"/>
      <c r="P269" s="180">
        <f>O269*H269</f>
        <v>0</v>
      </c>
      <c r="Q269" s="180">
        <v>0.20624000000000001</v>
      </c>
      <c r="R269" s="180">
        <f>Q269*H269</f>
        <v>8.8064480000000014</v>
      </c>
      <c r="S269" s="180">
        <v>0</v>
      </c>
      <c r="T269" s="180">
        <f>S269*H269</f>
        <v>0</v>
      </c>
      <c r="U269" s="181" t="s">
        <v>1</v>
      </c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82" t="s">
        <v>144</v>
      </c>
      <c r="AT269" s="182" t="s">
        <v>140</v>
      </c>
      <c r="AU269" s="182" t="s">
        <v>145</v>
      </c>
      <c r="AY269" s="16" t="s">
        <v>138</v>
      </c>
      <c r="BE269" s="97">
        <f>IF(N269="základná",J269,0)</f>
        <v>0</v>
      </c>
      <c r="BF269" s="97">
        <f>IF(N269="znížená",J269,0)</f>
        <v>0</v>
      </c>
      <c r="BG269" s="97">
        <f>IF(N269="zákl. prenesená",J269,0)</f>
        <v>0</v>
      </c>
      <c r="BH269" s="97">
        <f>IF(N269="zníž. prenesená",J269,0)</f>
        <v>0</v>
      </c>
      <c r="BI269" s="97">
        <f>IF(N269="nulová",J269,0)</f>
        <v>0</v>
      </c>
      <c r="BJ269" s="16" t="s">
        <v>145</v>
      </c>
      <c r="BK269" s="97">
        <f>ROUND(I269*H269,2)</f>
        <v>0</v>
      </c>
      <c r="BL269" s="16" t="s">
        <v>144</v>
      </c>
      <c r="BM269" s="182" t="s">
        <v>428</v>
      </c>
    </row>
    <row r="270" spans="1:65" s="2" customFormat="1" ht="29.25">
      <c r="A270" s="32"/>
      <c r="B270" s="33"/>
      <c r="C270" s="32"/>
      <c r="D270" s="183" t="s">
        <v>147</v>
      </c>
      <c r="E270" s="32"/>
      <c r="F270" s="184" t="s">
        <v>429</v>
      </c>
      <c r="G270" s="32"/>
      <c r="H270" s="32"/>
      <c r="I270" s="106"/>
      <c r="J270" s="32"/>
      <c r="K270" s="32"/>
      <c r="L270" s="33"/>
      <c r="M270" s="185"/>
      <c r="N270" s="186"/>
      <c r="O270" s="58"/>
      <c r="P270" s="58"/>
      <c r="Q270" s="58"/>
      <c r="R270" s="58"/>
      <c r="S270" s="58"/>
      <c r="T270" s="58"/>
      <c r="U270" s="59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T270" s="16" t="s">
        <v>147</v>
      </c>
      <c r="AU270" s="16" t="s">
        <v>145</v>
      </c>
    </row>
    <row r="271" spans="1:65" s="2" customFormat="1" ht="24" customHeight="1">
      <c r="A271" s="32"/>
      <c r="B271" s="169"/>
      <c r="C271" s="195" t="s">
        <v>144</v>
      </c>
      <c r="D271" s="195" t="s">
        <v>221</v>
      </c>
      <c r="E271" s="196" t="s">
        <v>430</v>
      </c>
      <c r="F271" s="197" t="s">
        <v>431</v>
      </c>
      <c r="G271" s="198" t="s">
        <v>338</v>
      </c>
      <c r="H271" s="199">
        <v>43.127000000000002</v>
      </c>
      <c r="I271" s="200"/>
      <c r="J271" s="201">
        <f>ROUND(I271*H271,2)</f>
        <v>0</v>
      </c>
      <c r="K271" s="202"/>
      <c r="L271" s="203"/>
      <c r="M271" s="204" t="s">
        <v>1</v>
      </c>
      <c r="N271" s="205" t="s">
        <v>43</v>
      </c>
      <c r="O271" s="58"/>
      <c r="P271" s="180">
        <f>O271*H271</f>
        <v>0</v>
      </c>
      <c r="Q271" s="180">
        <v>6.5000000000000002E-2</v>
      </c>
      <c r="R271" s="180">
        <f>Q271*H271</f>
        <v>2.8032550000000001</v>
      </c>
      <c r="S271" s="180">
        <v>0</v>
      </c>
      <c r="T271" s="180">
        <f>S271*H271</f>
        <v>0</v>
      </c>
      <c r="U271" s="181" t="s">
        <v>1</v>
      </c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82" t="s">
        <v>224</v>
      </c>
      <c r="AT271" s="182" t="s">
        <v>221</v>
      </c>
      <c r="AU271" s="182" t="s">
        <v>145</v>
      </c>
      <c r="AY271" s="16" t="s">
        <v>138</v>
      </c>
      <c r="BE271" s="97">
        <f>IF(N271="základná",J271,0)</f>
        <v>0</v>
      </c>
      <c r="BF271" s="97">
        <f>IF(N271="znížená",J271,0)</f>
        <v>0</v>
      </c>
      <c r="BG271" s="97">
        <f>IF(N271="zákl. prenesená",J271,0)</f>
        <v>0</v>
      </c>
      <c r="BH271" s="97">
        <f>IF(N271="zníž. prenesená",J271,0)</f>
        <v>0</v>
      </c>
      <c r="BI271" s="97">
        <f>IF(N271="nulová",J271,0)</f>
        <v>0</v>
      </c>
      <c r="BJ271" s="16" t="s">
        <v>145</v>
      </c>
      <c r="BK271" s="97">
        <f>ROUND(I271*H271,2)</f>
        <v>0</v>
      </c>
      <c r="BL271" s="16" t="s">
        <v>144</v>
      </c>
      <c r="BM271" s="182" t="s">
        <v>432</v>
      </c>
    </row>
    <row r="272" spans="1:65" s="2" customFormat="1">
      <c r="A272" s="32"/>
      <c r="B272" s="33"/>
      <c r="C272" s="32"/>
      <c r="D272" s="183" t="s">
        <v>147</v>
      </c>
      <c r="E272" s="32"/>
      <c r="F272" s="184" t="s">
        <v>433</v>
      </c>
      <c r="G272" s="32"/>
      <c r="H272" s="32"/>
      <c r="I272" s="106"/>
      <c r="J272" s="32"/>
      <c r="K272" s="32"/>
      <c r="L272" s="33"/>
      <c r="M272" s="185"/>
      <c r="N272" s="186"/>
      <c r="O272" s="58"/>
      <c r="P272" s="58"/>
      <c r="Q272" s="58"/>
      <c r="R272" s="58"/>
      <c r="S272" s="58"/>
      <c r="T272" s="58"/>
      <c r="U272" s="59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T272" s="16" t="s">
        <v>147</v>
      </c>
      <c r="AU272" s="16" t="s">
        <v>145</v>
      </c>
    </row>
    <row r="273" spans="1:65" s="13" customFormat="1">
      <c r="B273" s="187"/>
      <c r="D273" s="183" t="s">
        <v>149</v>
      </c>
      <c r="F273" s="189" t="s">
        <v>434</v>
      </c>
      <c r="H273" s="190">
        <v>43.127000000000002</v>
      </c>
      <c r="I273" s="191"/>
      <c r="L273" s="187"/>
      <c r="M273" s="192"/>
      <c r="N273" s="193"/>
      <c r="O273" s="193"/>
      <c r="P273" s="193"/>
      <c r="Q273" s="193"/>
      <c r="R273" s="193"/>
      <c r="S273" s="193"/>
      <c r="T273" s="193"/>
      <c r="U273" s="194"/>
      <c r="AT273" s="188" t="s">
        <v>149</v>
      </c>
      <c r="AU273" s="188" t="s">
        <v>145</v>
      </c>
      <c r="AV273" s="13" t="s">
        <v>145</v>
      </c>
      <c r="AW273" s="13" t="s">
        <v>3</v>
      </c>
      <c r="AX273" s="13" t="s">
        <v>85</v>
      </c>
      <c r="AY273" s="188" t="s">
        <v>138</v>
      </c>
    </row>
    <row r="274" spans="1:65" s="2" customFormat="1" ht="36" customHeight="1">
      <c r="A274" s="32"/>
      <c r="B274" s="169"/>
      <c r="C274" s="170" t="s">
        <v>275</v>
      </c>
      <c r="D274" s="170" t="s">
        <v>140</v>
      </c>
      <c r="E274" s="171" t="s">
        <v>435</v>
      </c>
      <c r="F274" s="172" t="s">
        <v>436</v>
      </c>
      <c r="G274" s="173" t="s">
        <v>154</v>
      </c>
      <c r="H274" s="174">
        <v>88.05</v>
      </c>
      <c r="I274" s="175"/>
      <c r="J274" s="176">
        <f>ROUND(I274*H274,2)</f>
        <v>0</v>
      </c>
      <c r="K274" s="177"/>
      <c r="L274" s="33"/>
      <c r="M274" s="178" t="s">
        <v>1</v>
      </c>
      <c r="N274" s="179" t="s">
        <v>43</v>
      </c>
      <c r="O274" s="58"/>
      <c r="P274" s="180">
        <f>O274*H274</f>
        <v>0</v>
      </c>
      <c r="Q274" s="180">
        <v>0.15814</v>
      </c>
      <c r="R274" s="180">
        <f>Q274*H274</f>
        <v>13.924227</v>
      </c>
      <c r="S274" s="180">
        <v>0</v>
      </c>
      <c r="T274" s="180">
        <f>S274*H274</f>
        <v>0</v>
      </c>
      <c r="U274" s="181" t="s">
        <v>1</v>
      </c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82" t="s">
        <v>144</v>
      </c>
      <c r="AT274" s="182" t="s">
        <v>140</v>
      </c>
      <c r="AU274" s="182" t="s">
        <v>145</v>
      </c>
      <c r="AY274" s="16" t="s">
        <v>138</v>
      </c>
      <c r="BE274" s="97">
        <f>IF(N274="základná",J274,0)</f>
        <v>0</v>
      </c>
      <c r="BF274" s="97">
        <f>IF(N274="znížená",J274,0)</f>
        <v>0</v>
      </c>
      <c r="BG274" s="97">
        <f>IF(N274="zákl. prenesená",J274,0)</f>
        <v>0</v>
      </c>
      <c r="BH274" s="97">
        <f>IF(N274="zníž. prenesená",J274,0)</f>
        <v>0</v>
      </c>
      <c r="BI274" s="97">
        <f>IF(N274="nulová",J274,0)</f>
        <v>0</v>
      </c>
      <c r="BJ274" s="16" t="s">
        <v>145</v>
      </c>
      <c r="BK274" s="97">
        <f>ROUND(I274*H274,2)</f>
        <v>0</v>
      </c>
      <c r="BL274" s="16" t="s">
        <v>144</v>
      </c>
      <c r="BM274" s="182" t="s">
        <v>437</v>
      </c>
    </row>
    <row r="275" spans="1:65" s="2" customFormat="1" ht="29.25">
      <c r="A275" s="32"/>
      <c r="B275" s="33"/>
      <c r="C275" s="32"/>
      <c r="D275" s="183" t="s">
        <v>147</v>
      </c>
      <c r="E275" s="32"/>
      <c r="F275" s="184" t="s">
        <v>438</v>
      </c>
      <c r="G275" s="32"/>
      <c r="H275" s="32"/>
      <c r="I275" s="106"/>
      <c r="J275" s="32"/>
      <c r="K275" s="32"/>
      <c r="L275" s="33"/>
      <c r="M275" s="185"/>
      <c r="N275" s="186"/>
      <c r="O275" s="58"/>
      <c r="P275" s="58"/>
      <c r="Q275" s="58"/>
      <c r="R275" s="58"/>
      <c r="S275" s="58"/>
      <c r="T275" s="58"/>
      <c r="U275" s="59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T275" s="16" t="s">
        <v>147</v>
      </c>
      <c r="AU275" s="16" t="s">
        <v>145</v>
      </c>
    </row>
    <row r="276" spans="1:65" s="13" customFormat="1">
      <c r="B276" s="187"/>
      <c r="D276" s="183" t="s">
        <v>149</v>
      </c>
      <c r="E276" s="188" t="s">
        <v>1</v>
      </c>
      <c r="F276" s="189" t="s">
        <v>439</v>
      </c>
      <c r="H276" s="190">
        <v>88.05</v>
      </c>
      <c r="I276" s="191"/>
      <c r="L276" s="187"/>
      <c r="M276" s="192"/>
      <c r="N276" s="193"/>
      <c r="O276" s="193"/>
      <c r="P276" s="193"/>
      <c r="Q276" s="193"/>
      <c r="R276" s="193"/>
      <c r="S276" s="193"/>
      <c r="T276" s="193"/>
      <c r="U276" s="194"/>
      <c r="AT276" s="188" t="s">
        <v>149</v>
      </c>
      <c r="AU276" s="188" t="s">
        <v>145</v>
      </c>
      <c r="AV276" s="13" t="s">
        <v>145</v>
      </c>
      <c r="AW276" s="13" t="s">
        <v>31</v>
      </c>
      <c r="AX276" s="13" t="s">
        <v>85</v>
      </c>
      <c r="AY276" s="188" t="s">
        <v>138</v>
      </c>
    </row>
    <row r="277" spans="1:65" s="2" customFormat="1" ht="16.5" customHeight="1">
      <c r="A277" s="32"/>
      <c r="B277" s="169"/>
      <c r="C277" s="195" t="s">
        <v>440</v>
      </c>
      <c r="D277" s="195" t="s">
        <v>221</v>
      </c>
      <c r="E277" s="196" t="s">
        <v>441</v>
      </c>
      <c r="F277" s="197" t="s">
        <v>442</v>
      </c>
      <c r="G277" s="198" t="s">
        <v>338</v>
      </c>
      <c r="H277" s="199">
        <v>88.930999999999997</v>
      </c>
      <c r="I277" s="200"/>
      <c r="J277" s="201">
        <f>ROUND(I277*H277,2)</f>
        <v>0</v>
      </c>
      <c r="K277" s="202"/>
      <c r="L277" s="203"/>
      <c r="M277" s="204" t="s">
        <v>1</v>
      </c>
      <c r="N277" s="205" t="s">
        <v>43</v>
      </c>
      <c r="O277" s="58"/>
      <c r="P277" s="180">
        <f>O277*H277</f>
        <v>0</v>
      </c>
      <c r="Q277" s="180">
        <v>4.8000000000000001E-2</v>
      </c>
      <c r="R277" s="180">
        <f>Q277*H277</f>
        <v>4.268688</v>
      </c>
      <c r="S277" s="180">
        <v>0</v>
      </c>
      <c r="T277" s="180">
        <f>S277*H277</f>
        <v>0</v>
      </c>
      <c r="U277" s="181" t="s">
        <v>1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82" t="s">
        <v>224</v>
      </c>
      <c r="AT277" s="182" t="s">
        <v>221</v>
      </c>
      <c r="AU277" s="182" t="s">
        <v>145</v>
      </c>
      <c r="AY277" s="16" t="s">
        <v>138</v>
      </c>
      <c r="BE277" s="97">
        <f>IF(N277="základná",J277,0)</f>
        <v>0</v>
      </c>
      <c r="BF277" s="97">
        <f>IF(N277="znížená",J277,0)</f>
        <v>0</v>
      </c>
      <c r="BG277" s="97">
        <f>IF(N277="zákl. prenesená",J277,0)</f>
        <v>0</v>
      </c>
      <c r="BH277" s="97">
        <f>IF(N277="zníž. prenesená",J277,0)</f>
        <v>0</v>
      </c>
      <c r="BI277" s="97">
        <f>IF(N277="nulová",J277,0)</f>
        <v>0</v>
      </c>
      <c r="BJ277" s="16" t="s">
        <v>145</v>
      </c>
      <c r="BK277" s="97">
        <f>ROUND(I277*H277,2)</f>
        <v>0</v>
      </c>
      <c r="BL277" s="16" t="s">
        <v>144</v>
      </c>
      <c r="BM277" s="182" t="s">
        <v>443</v>
      </c>
    </row>
    <row r="278" spans="1:65" s="2" customFormat="1" ht="19.5">
      <c r="A278" s="32"/>
      <c r="B278" s="33"/>
      <c r="C278" s="32"/>
      <c r="D278" s="183" t="s">
        <v>147</v>
      </c>
      <c r="E278" s="32"/>
      <c r="F278" s="184" t="s">
        <v>444</v>
      </c>
      <c r="G278" s="32"/>
      <c r="H278" s="32"/>
      <c r="I278" s="106"/>
      <c r="J278" s="32"/>
      <c r="K278" s="32"/>
      <c r="L278" s="33"/>
      <c r="M278" s="185"/>
      <c r="N278" s="186"/>
      <c r="O278" s="58"/>
      <c r="P278" s="58"/>
      <c r="Q278" s="58"/>
      <c r="R278" s="58"/>
      <c r="S278" s="58"/>
      <c r="T278" s="58"/>
      <c r="U278" s="59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6" t="s">
        <v>147</v>
      </c>
      <c r="AU278" s="16" t="s">
        <v>145</v>
      </c>
    </row>
    <row r="279" spans="1:65" s="13" customFormat="1">
      <c r="B279" s="187"/>
      <c r="D279" s="183" t="s">
        <v>149</v>
      </c>
      <c r="F279" s="189" t="s">
        <v>445</v>
      </c>
      <c r="H279" s="190">
        <v>88.930999999999997</v>
      </c>
      <c r="I279" s="191"/>
      <c r="L279" s="187"/>
      <c r="M279" s="192"/>
      <c r="N279" s="193"/>
      <c r="O279" s="193"/>
      <c r="P279" s="193"/>
      <c r="Q279" s="193"/>
      <c r="R279" s="193"/>
      <c r="S279" s="193"/>
      <c r="T279" s="193"/>
      <c r="U279" s="194"/>
      <c r="AT279" s="188" t="s">
        <v>149</v>
      </c>
      <c r="AU279" s="188" t="s">
        <v>145</v>
      </c>
      <c r="AV279" s="13" t="s">
        <v>145</v>
      </c>
      <c r="AW279" s="13" t="s">
        <v>3</v>
      </c>
      <c r="AX279" s="13" t="s">
        <v>85</v>
      </c>
      <c r="AY279" s="188" t="s">
        <v>138</v>
      </c>
    </row>
    <row r="280" spans="1:65" s="2" customFormat="1" ht="36" customHeight="1">
      <c r="A280" s="32"/>
      <c r="B280" s="169"/>
      <c r="C280" s="170" t="s">
        <v>446</v>
      </c>
      <c r="D280" s="170" t="s">
        <v>140</v>
      </c>
      <c r="E280" s="171" t="s">
        <v>435</v>
      </c>
      <c r="F280" s="172" t="s">
        <v>436</v>
      </c>
      <c r="G280" s="173" t="s">
        <v>154</v>
      </c>
      <c r="H280" s="174">
        <v>2</v>
      </c>
      <c r="I280" s="175"/>
      <c r="J280" s="176">
        <f>ROUND(I280*H280,2)</f>
        <v>0</v>
      </c>
      <c r="K280" s="177"/>
      <c r="L280" s="33"/>
      <c r="M280" s="178" t="s">
        <v>1</v>
      </c>
      <c r="N280" s="179" t="s">
        <v>43</v>
      </c>
      <c r="O280" s="58"/>
      <c r="P280" s="180">
        <f>O280*H280</f>
        <v>0</v>
      </c>
      <c r="Q280" s="180">
        <v>0.15814</v>
      </c>
      <c r="R280" s="180">
        <f>Q280*H280</f>
        <v>0.31628000000000001</v>
      </c>
      <c r="S280" s="180">
        <v>0</v>
      </c>
      <c r="T280" s="180">
        <f>S280*H280</f>
        <v>0</v>
      </c>
      <c r="U280" s="181" t="s">
        <v>1</v>
      </c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82" t="s">
        <v>144</v>
      </c>
      <c r="AT280" s="182" t="s">
        <v>140</v>
      </c>
      <c r="AU280" s="182" t="s">
        <v>145</v>
      </c>
      <c r="AY280" s="16" t="s">
        <v>138</v>
      </c>
      <c r="BE280" s="97">
        <f>IF(N280="základná",J280,0)</f>
        <v>0</v>
      </c>
      <c r="BF280" s="97">
        <f>IF(N280="znížená",J280,0)</f>
        <v>0</v>
      </c>
      <c r="BG280" s="97">
        <f>IF(N280="zákl. prenesená",J280,0)</f>
        <v>0</v>
      </c>
      <c r="BH280" s="97">
        <f>IF(N280="zníž. prenesená",J280,0)</f>
        <v>0</v>
      </c>
      <c r="BI280" s="97">
        <f>IF(N280="nulová",J280,0)</f>
        <v>0</v>
      </c>
      <c r="BJ280" s="16" t="s">
        <v>145</v>
      </c>
      <c r="BK280" s="97">
        <f>ROUND(I280*H280,2)</f>
        <v>0</v>
      </c>
      <c r="BL280" s="16" t="s">
        <v>144</v>
      </c>
      <c r="BM280" s="182" t="s">
        <v>447</v>
      </c>
    </row>
    <row r="281" spans="1:65" s="2" customFormat="1" ht="29.25">
      <c r="A281" s="32"/>
      <c r="B281" s="33"/>
      <c r="C281" s="32"/>
      <c r="D281" s="183" t="s">
        <v>147</v>
      </c>
      <c r="E281" s="32"/>
      <c r="F281" s="184" t="s">
        <v>438</v>
      </c>
      <c r="G281" s="32"/>
      <c r="H281" s="32"/>
      <c r="I281" s="106"/>
      <c r="J281" s="32"/>
      <c r="K281" s="32"/>
      <c r="L281" s="33"/>
      <c r="M281" s="185"/>
      <c r="N281" s="186"/>
      <c r="O281" s="58"/>
      <c r="P281" s="58"/>
      <c r="Q281" s="58"/>
      <c r="R281" s="58"/>
      <c r="S281" s="58"/>
      <c r="T281" s="58"/>
      <c r="U281" s="59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T281" s="16" t="s">
        <v>147</v>
      </c>
      <c r="AU281" s="16" t="s">
        <v>145</v>
      </c>
    </row>
    <row r="282" spans="1:65" s="2" customFormat="1" ht="24" customHeight="1">
      <c r="A282" s="32"/>
      <c r="B282" s="169"/>
      <c r="C282" s="195" t="s">
        <v>224</v>
      </c>
      <c r="D282" s="195" t="s">
        <v>221</v>
      </c>
      <c r="E282" s="196" t="s">
        <v>448</v>
      </c>
      <c r="F282" s="197" t="s">
        <v>449</v>
      </c>
      <c r="G282" s="198" t="s">
        <v>338</v>
      </c>
      <c r="H282" s="199">
        <v>1.01</v>
      </c>
      <c r="I282" s="200"/>
      <c r="J282" s="201">
        <f>ROUND(I282*H282,2)</f>
        <v>0</v>
      </c>
      <c r="K282" s="202"/>
      <c r="L282" s="203"/>
      <c r="M282" s="204" t="s">
        <v>1</v>
      </c>
      <c r="N282" s="205" t="s">
        <v>43</v>
      </c>
      <c r="O282" s="58"/>
      <c r="P282" s="180">
        <f>O282*H282</f>
        <v>0</v>
      </c>
      <c r="Q282" s="180">
        <v>8.48E-2</v>
      </c>
      <c r="R282" s="180">
        <f>Q282*H282</f>
        <v>8.5648000000000002E-2</v>
      </c>
      <c r="S282" s="180">
        <v>0</v>
      </c>
      <c r="T282" s="180">
        <f>S282*H282</f>
        <v>0</v>
      </c>
      <c r="U282" s="181" t="s">
        <v>1</v>
      </c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82" t="s">
        <v>224</v>
      </c>
      <c r="AT282" s="182" t="s">
        <v>221</v>
      </c>
      <c r="AU282" s="182" t="s">
        <v>145</v>
      </c>
      <c r="AY282" s="16" t="s">
        <v>138</v>
      </c>
      <c r="BE282" s="97">
        <f>IF(N282="základná",J282,0)</f>
        <v>0</v>
      </c>
      <c r="BF282" s="97">
        <f>IF(N282="znížená",J282,0)</f>
        <v>0</v>
      </c>
      <c r="BG282" s="97">
        <f>IF(N282="zákl. prenesená",J282,0)</f>
        <v>0</v>
      </c>
      <c r="BH282" s="97">
        <f>IF(N282="zníž. prenesená",J282,0)</f>
        <v>0</v>
      </c>
      <c r="BI282" s="97">
        <f>IF(N282="nulová",J282,0)</f>
        <v>0</v>
      </c>
      <c r="BJ282" s="16" t="s">
        <v>145</v>
      </c>
      <c r="BK282" s="97">
        <f>ROUND(I282*H282,2)</f>
        <v>0</v>
      </c>
      <c r="BL282" s="16" t="s">
        <v>144</v>
      </c>
      <c r="BM282" s="182" t="s">
        <v>450</v>
      </c>
    </row>
    <row r="283" spans="1:65" s="2" customFormat="1" ht="19.5">
      <c r="A283" s="32"/>
      <c r="B283" s="33"/>
      <c r="C283" s="32"/>
      <c r="D283" s="183" t="s">
        <v>147</v>
      </c>
      <c r="E283" s="32"/>
      <c r="F283" s="184" t="s">
        <v>449</v>
      </c>
      <c r="G283" s="32"/>
      <c r="H283" s="32"/>
      <c r="I283" s="106"/>
      <c r="J283" s="32"/>
      <c r="K283" s="32"/>
      <c r="L283" s="33"/>
      <c r="M283" s="185"/>
      <c r="N283" s="186"/>
      <c r="O283" s="58"/>
      <c r="P283" s="58"/>
      <c r="Q283" s="58"/>
      <c r="R283" s="58"/>
      <c r="S283" s="58"/>
      <c r="T283" s="58"/>
      <c r="U283" s="59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T283" s="16" t="s">
        <v>147</v>
      </c>
      <c r="AU283" s="16" t="s">
        <v>145</v>
      </c>
    </row>
    <row r="284" spans="1:65" s="13" customFormat="1">
      <c r="B284" s="187"/>
      <c r="D284" s="183" t="s">
        <v>149</v>
      </c>
      <c r="F284" s="189" t="s">
        <v>451</v>
      </c>
      <c r="H284" s="190">
        <v>1.01</v>
      </c>
      <c r="I284" s="191"/>
      <c r="L284" s="187"/>
      <c r="M284" s="192"/>
      <c r="N284" s="193"/>
      <c r="O284" s="193"/>
      <c r="P284" s="193"/>
      <c r="Q284" s="193"/>
      <c r="R284" s="193"/>
      <c r="S284" s="193"/>
      <c r="T284" s="193"/>
      <c r="U284" s="194"/>
      <c r="AT284" s="188" t="s">
        <v>149</v>
      </c>
      <c r="AU284" s="188" t="s">
        <v>145</v>
      </c>
      <c r="AV284" s="13" t="s">
        <v>145</v>
      </c>
      <c r="AW284" s="13" t="s">
        <v>3</v>
      </c>
      <c r="AX284" s="13" t="s">
        <v>85</v>
      </c>
      <c r="AY284" s="188" t="s">
        <v>138</v>
      </c>
    </row>
    <row r="285" spans="1:65" s="2" customFormat="1" ht="24" customHeight="1">
      <c r="A285" s="32"/>
      <c r="B285" s="169"/>
      <c r="C285" s="195" t="s">
        <v>402</v>
      </c>
      <c r="D285" s="195" t="s">
        <v>221</v>
      </c>
      <c r="E285" s="196" t="s">
        <v>452</v>
      </c>
      <c r="F285" s="197" t="s">
        <v>453</v>
      </c>
      <c r="G285" s="198" t="s">
        <v>338</v>
      </c>
      <c r="H285" s="199">
        <v>1.01</v>
      </c>
      <c r="I285" s="200"/>
      <c r="J285" s="201">
        <f>ROUND(I285*H285,2)</f>
        <v>0</v>
      </c>
      <c r="K285" s="202"/>
      <c r="L285" s="203"/>
      <c r="M285" s="204" t="s">
        <v>1</v>
      </c>
      <c r="N285" s="205" t="s">
        <v>43</v>
      </c>
      <c r="O285" s="58"/>
      <c r="P285" s="180">
        <f>O285*H285</f>
        <v>0</v>
      </c>
      <c r="Q285" s="180">
        <v>8.48E-2</v>
      </c>
      <c r="R285" s="180">
        <f>Q285*H285</f>
        <v>8.5648000000000002E-2</v>
      </c>
      <c r="S285" s="180">
        <v>0</v>
      </c>
      <c r="T285" s="180">
        <f>S285*H285</f>
        <v>0</v>
      </c>
      <c r="U285" s="181" t="s">
        <v>1</v>
      </c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82" t="s">
        <v>224</v>
      </c>
      <c r="AT285" s="182" t="s">
        <v>221</v>
      </c>
      <c r="AU285" s="182" t="s">
        <v>145</v>
      </c>
      <c r="AY285" s="16" t="s">
        <v>138</v>
      </c>
      <c r="BE285" s="97">
        <f>IF(N285="základná",J285,0)</f>
        <v>0</v>
      </c>
      <c r="BF285" s="97">
        <f>IF(N285="znížená",J285,0)</f>
        <v>0</v>
      </c>
      <c r="BG285" s="97">
        <f>IF(N285="zákl. prenesená",J285,0)</f>
        <v>0</v>
      </c>
      <c r="BH285" s="97">
        <f>IF(N285="zníž. prenesená",J285,0)</f>
        <v>0</v>
      </c>
      <c r="BI285" s="97">
        <f>IF(N285="nulová",J285,0)</f>
        <v>0</v>
      </c>
      <c r="BJ285" s="16" t="s">
        <v>145</v>
      </c>
      <c r="BK285" s="97">
        <f>ROUND(I285*H285,2)</f>
        <v>0</v>
      </c>
      <c r="BL285" s="16" t="s">
        <v>144</v>
      </c>
      <c r="BM285" s="182" t="s">
        <v>454</v>
      </c>
    </row>
    <row r="286" spans="1:65" s="2" customFormat="1" ht="19.5">
      <c r="A286" s="32"/>
      <c r="B286" s="33"/>
      <c r="C286" s="32"/>
      <c r="D286" s="183" t="s">
        <v>147</v>
      </c>
      <c r="E286" s="32"/>
      <c r="F286" s="184" t="s">
        <v>453</v>
      </c>
      <c r="G286" s="32"/>
      <c r="H286" s="32"/>
      <c r="I286" s="106"/>
      <c r="J286" s="32"/>
      <c r="K286" s="32"/>
      <c r="L286" s="33"/>
      <c r="M286" s="185"/>
      <c r="N286" s="186"/>
      <c r="O286" s="58"/>
      <c r="P286" s="58"/>
      <c r="Q286" s="58"/>
      <c r="R286" s="58"/>
      <c r="S286" s="58"/>
      <c r="T286" s="58"/>
      <c r="U286" s="59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T286" s="16" t="s">
        <v>147</v>
      </c>
      <c r="AU286" s="16" t="s">
        <v>145</v>
      </c>
    </row>
    <row r="287" spans="1:65" s="13" customFormat="1">
      <c r="B287" s="187"/>
      <c r="D287" s="183" t="s">
        <v>149</v>
      </c>
      <c r="F287" s="189" t="s">
        <v>451</v>
      </c>
      <c r="H287" s="190">
        <v>1.01</v>
      </c>
      <c r="I287" s="191"/>
      <c r="L287" s="187"/>
      <c r="M287" s="192"/>
      <c r="N287" s="193"/>
      <c r="O287" s="193"/>
      <c r="P287" s="193"/>
      <c r="Q287" s="193"/>
      <c r="R287" s="193"/>
      <c r="S287" s="193"/>
      <c r="T287" s="193"/>
      <c r="U287" s="194"/>
      <c r="AT287" s="188" t="s">
        <v>149</v>
      </c>
      <c r="AU287" s="188" t="s">
        <v>145</v>
      </c>
      <c r="AV287" s="13" t="s">
        <v>145</v>
      </c>
      <c r="AW287" s="13" t="s">
        <v>3</v>
      </c>
      <c r="AX287" s="13" t="s">
        <v>85</v>
      </c>
      <c r="AY287" s="188" t="s">
        <v>138</v>
      </c>
    </row>
    <row r="288" spans="1:65" s="2" customFormat="1" ht="36" customHeight="1">
      <c r="A288" s="32"/>
      <c r="B288" s="169"/>
      <c r="C288" s="170" t="s">
        <v>455</v>
      </c>
      <c r="D288" s="170" t="s">
        <v>140</v>
      </c>
      <c r="E288" s="171" t="s">
        <v>435</v>
      </c>
      <c r="F288" s="172" t="s">
        <v>436</v>
      </c>
      <c r="G288" s="173" t="s">
        <v>154</v>
      </c>
      <c r="H288" s="174">
        <v>14.8</v>
      </c>
      <c r="I288" s="175"/>
      <c r="J288" s="176">
        <f>ROUND(I288*H288,2)</f>
        <v>0</v>
      </c>
      <c r="K288" s="177"/>
      <c r="L288" s="33"/>
      <c r="M288" s="178" t="s">
        <v>1</v>
      </c>
      <c r="N288" s="179" t="s">
        <v>43</v>
      </c>
      <c r="O288" s="58"/>
      <c r="P288" s="180">
        <f>O288*H288</f>
        <v>0</v>
      </c>
      <c r="Q288" s="180">
        <v>0.15814</v>
      </c>
      <c r="R288" s="180">
        <f>Q288*H288</f>
        <v>2.3404720000000001</v>
      </c>
      <c r="S288" s="180">
        <v>0</v>
      </c>
      <c r="T288" s="180">
        <f>S288*H288</f>
        <v>0</v>
      </c>
      <c r="U288" s="181" t="s">
        <v>1</v>
      </c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82" t="s">
        <v>144</v>
      </c>
      <c r="AT288" s="182" t="s">
        <v>140</v>
      </c>
      <c r="AU288" s="182" t="s">
        <v>145</v>
      </c>
      <c r="AY288" s="16" t="s">
        <v>138</v>
      </c>
      <c r="BE288" s="97">
        <f>IF(N288="základná",J288,0)</f>
        <v>0</v>
      </c>
      <c r="BF288" s="97">
        <f>IF(N288="znížená",J288,0)</f>
        <v>0</v>
      </c>
      <c r="BG288" s="97">
        <f>IF(N288="zákl. prenesená",J288,0)</f>
        <v>0</v>
      </c>
      <c r="BH288" s="97">
        <f>IF(N288="zníž. prenesená",J288,0)</f>
        <v>0</v>
      </c>
      <c r="BI288" s="97">
        <f>IF(N288="nulová",J288,0)</f>
        <v>0</v>
      </c>
      <c r="BJ288" s="16" t="s">
        <v>145</v>
      </c>
      <c r="BK288" s="97">
        <f>ROUND(I288*H288,2)</f>
        <v>0</v>
      </c>
      <c r="BL288" s="16" t="s">
        <v>144</v>
      </c>
      <c r="BM288" s="182" t="s">
        <v>456</v>
      </c>
    </row>
    <row r="289" spans="1:65" s="2" customFormat="1" ht="29.25">
      <c r="A289" s="32"/>
      <c r="B289" s="33"/>
      <c r="C289" s="32"/>
      <c r="D289" s="183" t="s">
        <v>147</v>
      </c>
      <c r="E289" s="32"/>
      <c r="F289" s="184" t="s">
        <v>438</v>
      </c>
      <c r="G289" s="32"/>
      <c r="H289" s="32"/>
      <c r="I289" s="106"/>
      <c r="J289" s="32"/>
      <c r="K289" s="32"/>
      <c r="L289" s="33"/>
      <c r="M289" s="185"/>
      <c r="N289" s="186"/>
      <c r="O289" s="58"/>
      <c r="P289" s="58"/>
      <c r="Q289" s="58"/>
      <c r="R289" s="58"/>
      <c r="S289" s="58"/>
      <c r="T289" s="58"/>
      <c r="U289" s="59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T289" s="16" t="s">
        <v>147</v>
      </c>
      <c r="AU289" s="16" t="s">
        <v>145</v>
      </c>
    </row>
    <row r="290" spans="1:65" s="13" customFormat="1">
      <c r="B290" s="187"/>
      <c r="D290" s="183" t="s">
        <v>149</v>
      </c>
      <c r="E290" s="188" t="s">
        <v>1</v>
      </c>
      <c r="F290" s="189" t="s">
        <v>457</v>
      </c>
      <c r="H290" s="190">
        <v>14.8</v>
      </c>
      <c r="I290" s="191"/>
      <c r="L290" s="187"/>
      <c r="M290" s="192"/>
      <c r="N290" s="193"/>
      <c r="O290" s="193"/>
      <c r="P290" s="193"/>
      <c r="Q290" s="193"/>
      <c r="R290" s="193"/>
      <c r="S290" s="193"/>
      <c r="T290" s="193"/>
      <c r="U290" s="194"/>
      <c r="AT290" s="188" t="s">
        <v>149</v>
      </c>
      <c r="AU290" s="188" t="s">
        <v>145</v>
      </c>
      <c r="AV290" s="13" t="s">
        <v>145</v>
      </c>
      <c r="AW290" s="13" t="s">
        <v>31</v>
      </c>
      <c r="AX290" s="13" t="s">
        <v>85</v>
      </c>
      <c r="AY290" s="188" t="s">
        <v>138</v>
      </c>
    </row>
    <row r="291" spans="1:65" s="2" customFormat="1" ht="16.5" customHeight="1">
      <c r="A291" s="32"/>
      <c r="B291" s="169"/>
      <c r="C291" s="195" t="s">
        <v>458</v>
      </c>
      <c r="D291" s="195" t="s">
        <v>221</v>
      </c>
      <c r="E291" s="196" t="s">
        <v>459</v>
      </c>
      <c r="F291" s="197" t="s">
        <v>460</v>
      </c>
      <c r="G291" s="198" t="s">
        <v>338</v>
      </c>
      <c r="H291" s="199">
        <v>14.948</v>
      </c>
      <c r="I291" s="200"/>
      <c r="J291" s="201">
        <f>ROUND(I291*H291,2)</f>
        <v>0</v>
      </c>
      <c r="K291" s="202"/>
      <c r="L291" s="203"/>
      <c r="M291" s="204" t="s">
        <v>1</v>
      </c>
      <c r="N291" s="205" t="s">
        <v>43</v>
      </c>
      <c r="O291" s="58"/>
      <c r="P291" s="180">
        <f>O291*H291</f>
        <v>0</v>
      </c>
      <c r="Q291" s="180">
        <v>6.4600000000000005E-2</v>
      </c>
      <c r="R291" s="180">
        <f>Q291*H291</f>
        <v>0.96564080000000008</v>
      </c>
      <c r="S291" s="180">
        <v>0</v>
      </c>
      <c r="T291" s="180">
        <f>S291*H291</f>
        <v>0</v>
      </c>
      <c r="U291" s="181" t="s">
        <v>1</v>
      </c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82" t="s">
        <v>224</v>
      </c>
      <c r="AT291" s="182" t="s">
        <v>221</v>
      </c>
      <c r="AU291" s="182" t="s">
        <v>145</v>
      </c>
      <c r="AY291" s="16" t="s">
        <v>138</v>
      </c>
      <c r="BE291" s="97">
        <f>IF(N291="základná",J291,0)</f>
        <v>0</v>
      </c>
      <c r="BF291" s="97">
        <f>IF(N291="znížená",J291,0)</f>
        <v>0</v>
      </c>
      <c r="BG291" s="97">
        <f>IF(N291="zákl. prenesená",J291,0)</f>
        <v>0</v>
      </c>
      <c r="BH291" s="97">
        <f>IF(N291="zníž. prenesená",J291,0)</f>
        <v>0</v>
      </c>
      <c r="BI291" s="97">
        <f>IF(N291="nulová",J291,0)</f>
        <v>0</v>
      </c>
      <c r="BJ291" s="16" t="s">
        <v>145</v>
      </c>
      <c r="BK291" s="97">
        <f>ROUND(I291*H291,2)</f>
        <v>0</v>
      </c>
      <c r="BL291" s="16" t="s">
        <v>144</v>
      </c>
      <c r="BM291" s="182" t="s">
        <v>461</v>
      </c>
    </row>
    <row r="292" spans="1:65" s="2" customFormat="1" ht="19.5">
      <c r="A292" s="32"/>
      <c r="B292" s="33"/>
      <c r="C292" s="32"/>
      <c r="D292" s="183" t="s">
        <v>147</v>
      </c>
      <c r="E292" s="32"/>
      <c r="F292" s="184" t="s">
        <v>462</v>
      </c>
      <c r="G292" s="32"/>
      <c r="H292" s="32"/>
      <c r="I292" s="106"/>
      <c r="J292" s="32"/>
      <c r="K292" s="32"/>
      <c r="L292" s="33"/>
      <c r="M292" s="185"/>
      <c r="N292" s="186"/>
      <c r="O292" s="58"/>
      <c r="P292" s="58"/>
      <c r="Q292" s="58"/>
      <c r="R292" s="58"/>
      <c r="S292" s="58"/>
      <c r="T292" s="58"/>
      <c r="U292" s="59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T292" s="16" t="s">
        <v>147</v>
      </c>
      <c r="AU292" s="16" t="s">
        <v>145</v>
      </c>
    </row>
    <row r="293" spans="1:65" s="13" customFormat="1">
      <c r="B293" s="187"/>
      <c r="D293" s="183" t="s">
        <v>149</v>
      </c>
      <c r="F293" s="189" t="s">
        <v>463</v>
      </c>
      <c r="H293" s="190">
        <v>14.948</v>
      </c>
      <c r="I293" s="191"/>
      <c r="L293" s="187"/>
      <c r="M293" s="192"/>
      <c r="N293" s="193"/>
      <c r="O293" s="193"/>
      <c r="P293" s="193"/>
      <c r="Q293" s="193"/>
      <c r="R293" s="193"/>
      <c r="S293" s="193"/>
      <c r="T293" s="193"/>
      <c r="U293" s="194"/>
      <c r="AT293" s="188" t="s">
        <v>149</v>
      </c>
      <c r="AU293" s="188" t="s">
        <v>145</v>
      </c>
      <c r="AV293" s="13" t="s">
        <v>145</v>
      </c>
      <c r="AW293" s="13" t="s">
        <v>3</v>
      </c>
      <c r="AX293" s="13" t="s">
        <v>85</v>
      </c>
      <c r="AY293" s="188" t="s">
        <v>138</v>
      </c>
    </row>
    <row r="294" spans="1:65" s="2" customFormat="1" ht="36" customHeight="1">
      <c r="A294" s="32"/>
      <c r="B294" s="169"/>
      <c r="C294" s="170" t="s">
        <v>85</v>
      </c>
      <c r="D294" s="170" t="s">
        <v>140</v>
      </c>
      <c r="E294" s="171" t="s">
        <v>464</v>
      </c>
      <c r="F294" s="172" t="s">
        <v>465</v>
      </c>
      <c r="G294" s="173" t="s">
        <v>154</v>
      </c>
      <c r="H294" s="174">
        <v>42.1</v>
      </c>
      <c r="I294" s="175"/>
      <c r="J294" s="176">
        <f>ROUND(I294*H294,2)</f>
        <v>0</v>
      </c>
      <c r="K294" s="177"/>
      <c r="L294" s="33"/>
      <c r="M294" s="178" t="s">
        <v>1</v>
      </c>
      <c r="N294" s="179" t="s">
        <v>43</v>
      </c>
      <c r="O294" s="58"/>
      <c r="P294" s="180">
        <f>O294*H294</f>
        <v>0</v>
      </c>
      <c r="Q294" s="180">
        <v>9.8530000000000006E-2</v>
      </c>
      <c r="R294" s="180">
        <f>Q294*H294</f>
        <v>4.1481130000000004</v>
      </c>
      <c r="S294" s="180">
        <v>0</v>
      </c>
      <c r="T294" s="180">
        <f>S294*H294</f>
        <v>0</v>
      </c>
      <c r="U294" s="181" t="s">
        <v>1</v>
      </c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82" t="s">
        <v>144</v>
      </c>
      <c r="AT294" s="182" t="s">
        <v>140</v>
      </c>
      <c r="AU294" s="182" t="s">
        <v>145</v>
      </c>
      <c r="AY294" s="16" t="s">
        <v>138</v>
      </c>
      <c r="BE294" s="97">
        <f>IF(N294="základná",J294,0)</f>
        <v>0</v>
      </c>
      <c r="BF294" s="97">
        <f>IF(N294="znížená",J294,0)</f>
        <v>0</v>
      </c>
      <c r="BG294" s="97">
        <f>IF(N294="zákl. prenesená",J294,0)</f>
        <v>0</v>
      </c>
      <c r="BH294" s="97">
        <f>IF(N294="zníž. prenesená",J294,0)</f>
        <v>0</v>
      </c>
      <c r="BI294" s="97">
        <f>IF(N294="nulová",J294,0)</f>
        <v>0</v>
      </c>
      <c r="BJ294" s="16" t="s">
        <v>145</v>
      </c>
      <c r="BK294" s="97">
        <f>ROUND(I294*H294,2)</f>
        <v>0</v>
      </c>
      <c r="BL294" s="16" t="s">
        <v>144</v>
      </c>
      <c r="BM294" s="182" t="s">
        <v>466</v>
      </c>
    </row>
    <row r="295" spans="1:65" s="2" customFormat="1" ht="29.25">
      <c r="A295" s="32"/>
      <c r="B295" s="33"/>
      <c r="C295" s="32"/>
      <c r="D295" s="183" t="s">
        <v>147</v>
      </c>
      <c r="E295" s="32"/>
      <c r="F295" s="184" t="s">
        <v>467</v>
      </c>
      <c r="G295" s="32"/>
      <c r="H295" s="32"/>
      <c r="I295" s="106"/>
      <c r="J295" s="32"/>
      <c r="K295" s="32"/>
      <c r="L295" s="33"/>
      <c r="M295" s="185"/>
      <c r="N295" s="186"/>
      <c r="O295" s="58"/>
      <c r="P295" s="58"/>
      <c r="Q295" s="58"/>
      <c r="R295" s="58"/>
      <c r="S295" s="58"/>
      <c r="T295" s="58"/>
      <c r="U295" s="59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6" t="s">
        <v>147</v>
      </c>
      <c r="AU295" s="16" t="s">
        <v>145</v>
      </c>
    </row>
    <row r="296" spans="1:65" s="13" customFormat="1">
      <c r="B296" s="187"/>
      <c r="D296" s="183" t="s">
        <v>149</v>
      </c>
      <c r="E296" s="188" t="s">
        <v>1</v>
      </c>
      <c r="F296" s="189" t="s">
        <v>468</v>
      </c>
      <c r="H296" s="190">
        <v>42.1</v>
      </c>
      <c r="I296" s="191"/>
      <c r="L296" s="187"/>
      <c r="M296" s="192"/>
      <c r="N296" s="193"/>
      <c r="O296" s="193"/>
      <c r="P296" s="193"/>
      <c r="Q296" s="193"/>
      <c r="R296" s="193"/>
      <c r="S296" s="193"/>
      <c r="T296" s="193"/>
      <c r="U296" s="194"/>
      <c r="AT296" s="188" t="s">
        <v>149</v>
      </c>
      <c r="AU296" s="188" t="s">
        <v>145</v>
      </c>
      <c r="AV296" s="13" t="s">
        <v>145</v>
      </c>
      <c r="AW296" s="13" t="s">
        <v>31</v>
      </c>
      <c r="AX296" s="13" t="s">
        <v>85</v>
      </c>
      <c r="AY296" s="188" t="s">
        <v>138</v>
      </c>
    </row>
    <row r="297" spans="1:65" s="2" customFormat="1" ht="24" customHeight="1">
      <c r="A297" s="32"/>
      <c r="B297" s="169"/>
      <c r="C297" s="195" t="s">
        <v>145</v>
      </c>
      <c r="D297" s="195" t="s">
        <v>221</v>
      </c>
      <c r="E297" s="196" t="s">
        <v>469</v>
      </c>
      <c r="F297" s="197" t="s">
        <v>470</v>
      </c>
      <c r="G297" s="198" t="s">
        <v>338</v>
      </c>
      <c r="H297" s="199">
        <v>42.521000000000001</v>
      </c>
      <c r="I297" s="200"/>
      <c r="J297" s="201">
        <f>ROUND(I297*H297,2)</f>
        <v>0</v>
      </c>
      <c r="K297" s="202"/>
      <c r="L297" s="203"/>
      <c r="M297" s="204" t="s">
        <v>1</v>
      </c>
      <c r="N297" s="205" t="s">
        <v>43</v>
      </c>
      <c r="O297" s="58"/>
      <c r="P297" s="180">
        <f>O297*H297</f>
        <v>0</v>
      </c>
      <c r="Q297" s="180">
        <v>2.3E-2</v>
      </c>
      <c r="R297" s="180">
        <f>Q297*H297</f>
        <v>0.97798300000000005</v>
      </c>
      <c r="S297" s="180">
        <v>0</v>
      </c>
      <c r="T297" s="180">
        <f>S297*H297</f>
        <v>0</v>
      </c>
      <c r="U297" s="181" t="s">
        <v>1</v>
      </c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82" t="s">
        <v>224</v>
      </c>
      <c r="AT297" s="182" t="s">
        <v>221</v>
      </c>
      <c r="AU297" s="182" t="s">
        <v>145</v>
      </c>
      <c r="AY297" s="16" t="s">
        <v>138</v>
      </c>
      <c r="BE297" s="97">
        <f>IF(N297="základná",J297,0)</f>
        <v>0</v>
      </c>
      <c r="BF297" s="97">
        <f>IF(N297="znížená",J297,0)</f>
        <v>0</v>
      </c>
      <c r="BG297" s="97">
        <f>IF(N297="zákl. prenesená",J297,0)</f>
        <v>0</v>
      </c>
      <c r="BH297" s="97">
        <f>IF(N297="zníž. prenesená",J297,0)</f>
        <v>0</v>
      </c>
      <c r="BI297" s="97">
        <f>IF(N297="nulová",J297,0)</f>
        <v>0</v>
      </c>
      <c r="BJ297" s="16" t="s">
        <v>145</v>
      </c>
      <c r="BK297" s="97">
        <f>ROUND(I297*H297,2)</f>
        <v>0</v>
      </c>
      <c r="BL297" s="16" t="s">
        <v>144</v>
      </c>
      <c r="BM297" s="182" t="s">
        <v>471</v>
      </c>
    </row>
    <row r="298" spans="1:65" s="2" customFormat="1">
      <c r="A298" s="32"/>
      <c r="B298" s="33"/>
      <c r="C298" s="32"/>
      <c r="D298" s="183" t="s">
        <v>147</v>
      </c>
      <c r="E298" s="32"/>
      <c r="F298" s="184" t="s">
        <v>470</v>
      </c>
      <c r="G298" s="32"/>
      <c r="H298" s="32"/>
      <c r="I298" s="106"/>
      <c r="J298" s="32"/>
      <c r="K298" s="32"/>
      <c r="L298" s="33"/>
      <c r="M298" s="185"/>
      <c r="N298" s="186"/>
      <c r="O298" s="58"/>
      <c r="P298" s="58"/>
      <c r="Q298" s="58"/>
      <c r="R298" s="58"/>
      <c r="S298" s="58"/>
      <c r="T298" s="58"/>
      <c r="U298" s="59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T298" s="16" t="s">
        <v>147</v>
      </c>
      <c r="AU298" s="16" t="s">
        <v>145</v>
      </c>
    </row>
    <row r="299" spans="1:65" s="13" customFormat="1">
      <c r="B299" s="187"/>
      <c r="D299" s="183" t="s">
        <v>149</v>
      </c>
      <c r="F299" s="189" t="s">
        <v>472</v>
      </c>
      <c r="H299" s="190">
        <v>42.521000000000001</v>
      </c>
      <c r="I299" s="191"/>
      <c r="L299" s="187"/>
      <c r="M299" s="192"/>
      <c r="N299" s="193"/>
      <c r="O299" s="193"/>
      <c r="P299" s="193"/>
      <c r="Q299" s="193"/>
      <c r="R299" s="193"/>
      <c r="S299" s="193"/>
      <c r="T299" s="193"/>
      <c r="U299" s="194"/>
      <c r="AT299" s="188" t="s">
        <v>149</v>
      </c>
      <c r="AU299" s="188" t="s">
        <v>145</v>
      </c>
      <c r="AV299" s="13" t="s">
        <v>145</v>
      </c>
      <c r="AW299" s="13" t="s">
        <v>3</v>
      </c>
      <c r="AX299" s="13" t="s">
        <v>85</v>
      </c>
      <c r="AY299" s="188" t="s">
        <v>138</v>
      </c>
    </row>
    <row r="300" spans="1:65" s="2" customFormat="1" ht="36" customHeight="1">
      <c r="A300" s="32"/>
      <c r="B300" s="169"/>
      <c r="C300" s="170" t="s">
        <v>473</v>
      </c>
      <c r="D300" s="170" t="s">
        <v>140</v>
      </c>
      <c r="E300" s="171" t="s">
        <v>474</v>
      </c>
      <c r="F300" s="172" t="s">
        <v>475</v>
      </c>
      <c r="G300" s="173" t="s">
        <v>154</v>
      </c>
      <c r="H300" s="174">
        <v>68.900000000000006</v>
      </c>
      <c r="I300" s="175"/>
      <c r="J300" s="176">
        <f>ROUND(I300*H300,2)</f>
        <v>0</v>
      </c>
      <c r="K300" s="177"/>
      <c r="L300" s="33"/>
      <c r="M300" s="178" t="s">
        <v>1</v>
      </c>
      <c r="N300" s="179" t="s">
        <v>43</v>
      </c>
      <c r="O300" s="58"/>
      <c r="P300" s="180">
        <f>O300*H300</f>
        <v>0</v>
      </c>
      <c r="Q300" s="180">
        <v>0.26990999999999998</v>
      </c>
      <c r="R300" s="180">
        <f>Q300*H300</f>
        <v>18.596799000000001</v>
      </c>
      <c r="S300" s="180">
        <v>0</v>
      </c>
      <c r="T300" s="180">
        <f>S300*H300</f>
        <v>0</v>
      </c>
      <c r="U300" s="181" t="s">
        <v>1</v>
      </c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82" t="s">
        <v>144</v>
      </c>
      <c r="AT300" s="182" t="s">
        <v>140</v>
      </c>
      <c r="AU300" s="182" t="s">
        <v>145</v>
      </c>
      <c r="AY300" s="16" t="s">
        <v>138</v>
      </c>
      <c r="BE300" s="97">
        <f>IF(N300="základná",J300,0)</f>
        <v>0</v>
      </c>
      <c r="BF300" s="97">
        <f>IF(N300="znížená",J300,0)</f>
        <v>0</v>
      </c>
      <c r="BG300" s="97">
        <f>IF(N300="zákl. prenesená",J300,0)</f>
        <v>0</v>
      </c>
      <c r="BH300" s="97">
        <f>IF(N300="zníž. prenesená",J300,0)</f>
        <v>0</v>
      </c>
      <c r="BI300" s="97">
        <f>IF(N300="nulová",J300,0)</f>
        <v>0</v>
      </c>
      <c r="BJ300" s="16" t="s">
        <v>145</v>
      </c>
      <c r="BK300" s="97">
        <f>ROUND(I300*H300,2)</f>
        <v>0</v>
      </c>
      <c r="BL300" s="16" t="s">
        <v>144</v>
      </c>
      <c r="BM300" s="182" t="s">
        <v>476</v>
      </c>
    </row>
    <row r="301" spans="1:65" s="2" customFormat="1" ht="29.25">
      <c r="A301" s="32"/>
      <c r="B301" s="33"/>
      <c r="C301" s="32"/>
      <c r="D301" s="183" t="s">
        <v>147</v>
      </c>
      <c r="E301" s="32"/>
      <c r="F301" s="184" t="s">
        <v>477</v>
      </c>
      <c r="G301" s="32"/>
      <c r="H301" s="32"/>
      <c r="I301" s="106"/>
      <c r="J301" s="32"/>
      <c r="K301" s="32"/>
      <c r="L301" s="33"/>
      <c r="M301" s="185"/>
      <c r="N301" s="186"/>
      <c r="O301" s="58"/>
      <c r="P301" s="58"/>
      <c r="Q301" s="58"/>
      <c r="R301" s="58"/>
      <c r="S301" s="58"/>
      <c r="T301" s="58"/>
      <c r="U301" s="59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T301" s="16" t="s">
        <v>147</v>
      </c>
      <c r="AU301" s="16" t="s">
        <v>145</v>
      </c>
    </row>
    <row r="302" spans="1:65" s="2" customFormat="1" ht="24" customHeight="1">
      <c r="A302" s="32"/>
      <c r="B302" s="169"/>
      <c r="C302" s="195" t="s">
        <v>478</v>
      </c>
      <c r="D302" s="195" t="s">
        <v>221</v>
      </c>
      <c r="E302" s="196" t="s">
        <v>479</v>
      </c>
      <c r="F302" s="197" t="s">
        <v>480</v>
      </c>
      <c r="G302" s="198" t="s">
        <v>338</v>
      </c>
      <c r="H302" s="199">
        <v>68.900000000000006</v>
      </c>
      <c r="I302" s="200"/>
      <c r="J302" s="201">
        <f>ROUND(I302*H302,2)</f>
        <v>0</v>
      </c>
      <c r="K302" s="202"/>
      <c r="L302" s="203"/>
      <c r="M302" s="204" t="s">
        <v>1</v>
      </c>
      <c r="N302" s="205" t="s">
        <v>43</v>
      </c>
      <c r="O302" s="58"/>
      <c r="P302" s="180">
        <f>O302*H302</f>
        <v>0</v>
      </c>
      <c r="Q302" s="180">
        <v>2.9999999999999997E-4</v>
      </c>
      <c r="R302" s="180">
        <f>Q302*H302</f>
        <v>2.0670000000000001E-2</v>
      </c>
      <c r="S302" s="180">
        <v>0</v>
      </c>
      <c r="T302" s="180">
        <f>S302*H302</f>
        <v>0</v>
      </c>
      <c r="U302" s="181" t="s">
        <v>1</v>
      </c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82" t="s">
        <v>224</v>
      </c>
      <c r="AT302" s="182" t="s">
        <v>221</v>
      </c>
      <c r="AU302" s="182" t="s">
        <v>145</v>
      </c>
      <c r="AY302" s="16" t="s">
        <v>138</v>
      </c>
      <c r="BE302" s="97">
        <f>IF(N302="základná",J302,0)</f>
        <v>0</v>
      </c>
      <c r="BF302" s="97">
        <f>IF(N302="znížená",J302,0)</f>
        <v>0</v>
      </c>
      <c r="BG302" s="97">
        <f>IF(N302="zákl. prenesená",J302,0)</f>
        <v>0</v>
      </c>
      <c r="BH302" s="97">
        <f>IF(N302="zníž. prenesená",J302,0)</f>
        <v>0</v>
      </c>
      <c r="BI302" s="97">
        <f>IF(N302="nulová",J302,0)</f>
        <v>0</v>
      </c>
      <c r="BJ302" s="16" t="s">
        <v>145</v>
      </c>
      <c r="BK302" s="97">
        <f>ROUND(I302*H302,2)</f>
        <v>0</v>
      </c>
      <c r="BL302" s="16" t="s">
        <v>144</v>
      </c>
      <c r="BM302" s="182" t="s">
        <v>481</v>
      </c>
    </row>
    <row r="303" spans="1:65" s="2" customFormat="1" ht="19.5">
      <c r="A303" s="32"/>
      <c r="B303" s="33"/>
      <c r="C303" s="32"/>
      <c r="D303" s="183" t="s">
        <v>147</v>
      </c>
      <c r="E303" s="32"/>
      <c r="F303" s="184" t="s">
        <v>480</v>
      </c>
      <c r="G303" s="32"/>
      <c r="H303" s="32"/>
      <c r="I303" s="106"/>
      <c r="J303" s="32"/>
      <c r="K303" s="32"/>
      <c r="L303" s="33"/>
      <c r="M303" s="185"/>
      <c r="N303" s="186"/>
      <c r="O303" s="58"/>
      <c r="P303" s="58"/>
      <c r="Q303" s="58"/>
      <c r="R303" s="58"/>
      <c r="S303" s="58"/>
      <c r="T303" s="58"/>
      <c r="U303" s="59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T303" s="16" t="s">
        <v>147</v>
      </c>
      <c r="AU303" s="16" t="s">
        <v>145</v>
      </c>
    </row>
    <row r="304" spans="1:65" s="2" customFormat="1" ht="48" customHeight="1">
      <c r="A304" s="32"/>
      <c r="B304" s="169"/>
      <c r="C304" s="195" t="s">
        <v>482</v>
      </c>
      <c r="D304" s="195" t="s">
        <v>221</v>
      </c>
      <c r="E304" s="196" t="s">
        <v>483</v>
      </c>
      <c r="F304" s="197" t="s">
        <v>484</v>
      </c>
      <c r="G304" s="198" t="s">
        <v>338</v>
      </c>
      <c r="H304" s="199">
        <v>137.80000000000001</v>
      </c>
      <c r="I304" s="200"/>
      <c r="J304" s="201">
        <f>ROUND(I304*H304,2)</f>
        <v>0</v>
      </c>
      <c r="K304" s="202"/>
      <c r="L304" s="203"/>
      <c r="M304" s="204" t="s">
        <v>1</v>
      </c>
      <c r="N304" s="205" t="s">
        <v>43</v>
      </c>
      <c r="O304" s="58"/>
      <c r="P304" s="180">
        <f>O304*H304</f>
        <v>0</v>
      </c>
      <c r="Q304" s="180">
        <v>4.7000000000000002E-3</v>
      </c>
      <c r="R304" s="180">
        <f>Q304*H304</f>
        <v>0.64766000000000012</v>
      </c>
      <c r="S304" s="180">
        <v>0</v>
      </c>
      <c r="T304" s="180">
        <f>S304*H304</f>
        <v>0</v>
      </c>
      <c r="U304" s="181" t="s">
        <v>1</v>
      </c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82" t="s">
        <v>224</v>
      </c>
      <c r="AT304" s="182" t="s">
        <v>221</v>
      </c>
      <c r="AU304" s="182" t="s">
        <v>145</v>
      </c>
      <c r="AY304" s="16" t="s">
        <v>138</v>
      </c>
      <c r="BE304" s="97">
        <f>IF(N304="základná",J304,0)</f>
        <v>0</v>
      </c>
      <c r="BF304" s="97">
        <f>IF(N304="znížená",J304,0)</f>
        <v>0</v>
      </c>
      <c r="BG304" s="97">
        <f>IF(N304="zákl. prenesená",J304,0)</f>
        <v>0</v>
      </c>
      <c r="BH304" s="97">
        <f>IF(N304="zníž. prenesená",J304,0)</f>
        <v>0</v>
      </c>
      <c r="BI304" s="97">
        <f>IF(N304="nulová",J304,0)</f>
        <v>0</v>
      </c>
      <c r="BJ304" s="16" t="s">
        <v>145</v>
      </c>
      <c r="BK304" s="97">
        <f>ROUND(I304*H304,2)</f>
        <v>0</v>
      </c>
      <c r="BL304" s="16" t="s">
        <v>144</v>
      </c>
      <c r="BM304" s="182" t="s">
        <v>485</v>
      </c>
    </row>
    <row r="305" spans="1:65" s="2" customFormat="1" ht="29.25">
      <c r="A305" s="32"/>
      <c r="B305" s="33"/>
      <c r="C305" s="32"/>
      <c r="D305" s="183" t="s">
        <v>147</v>
      </c>
      <c r="E305" s="32"/>
      <c r="F305" s="184" t="s">
        <v>484</v>
      </c>
      <c r="G305" s="32"/>
      <c r="H305" s="32"/>
      <c r="I305" s="106"/>
      <c r="J305" s="32"/>
      <c r="K305" s="32"/>
      <c r="L305" s="33"/>
      <c r="M305" s="185"/>
      <c r="N305" s="186"/>
      <c r="O305" s="58"/>
      <c r="P305" s="58"/>
      <c r="Q305" s="58"/>
      <c r="R305" s="58"/>
      <c r="S305" s="58"/>
      <c r="T305" s="58"/>
      <c r="U305" s="59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T305" s="16" t="s">
        <v>147</v>
      </c>
      <c r="AU305" s="16" t="s">
        <v>145</v>
      </c>
    </row>
    <row r="306" spans="1:65" s="2" customFormat="1" ht="36" customHeight="1">
      <c r="A306" s="32"/>
      <c r="B306" s="169"/>
      <c r="C306" s="195" t="s">
        <v>486</v>
      </c>
      <c r="D306" s="195" t="s">
        <v>221</v>
      </c>
      <c r="E306" s="196" t="s">
        <v>487</v>
      </c>
      <c r="F306" s="197" t="s">
        <v>488</v>
      </c>
      <c r="G306" s="198" t="s">
        <v>338</v>
      </c>
      <c r="H306" s="199">
        <v>68.900000000000006</v>
      </c>
      <c r="I306" s="200"/>
      <c r="J306" s="201">
        <f>ROUND(I306*H306,2)</f>
        <v>0</v>
      </c>
      <c r="K306" s="202"/>
      <c r="L306" s="203"/>
      <c r="M306" s="204" t="s">
        <v>1</v>
      </c>
      <c r="N306" s="205" t="s">
        <v>43</v>
      </c>
      <c r="O306" s="58"/>
      <c r="P306" s="180">
        <f>O306*H306</f>
        <v>0</v>
      </c>
      <c r="Q306" s="180">
        <v>3.6999999999999998E-2</v>
      </c>
      <c r="R306" s="180">
        <f>Q306*H306</f>
        <v>2.5493000000000001</v>
      </c>
      <c r="S306" s="180">
        <v>0</v>
      </c>
      <c r="T306" s="180">
        <f>S306*H306</f>
        <v>0</v>
      </c>
      <c r="U306" s="181" t="s">
        <v>1</v>
      </c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82" t="s">
        <v>224</v>
      </c>
      <c r="AT306" s="182" t="s">
        <v>221</v>
      </c>
      <c r="AU306" s="182" t="s">
        <v>145</v>
      </c>
      <c r="AY306" s="16" t="s">
        <v>138</v>
      </c>
      <c r="BE306" s="97">
        <f>IF(N306="základná",J306,0)</f>
        <v>0</v>
      </c>
      <c r="BF306" s="97">
        <f>IF(N306="znížená",J306,0)</f>
        <v>0</v>
      </c>
      <c r="BG306" s="97">
        <f>IF(N306="zákl. prenesená",J306,0)</f>
        <v>0</v>
      </c>
      <c r="BH306" s="97">
        <f>IF(N306="zníž. prenesená",J306,0)</f>
        <v>0</v>
      </c>
      <c r="BI306" s="97">
        <f>IF(N306="nulová",J306,0)</f>
        <v>0</v>
      </c>
      <c r="BJ306" s="16" t="s">
        <v>145</v>
      </c>
      <c r="BK306" s="97">
        <f>ROUND(I306*H306,2)</f>
        <v>0</v>
      </c>
      <c r="BL306" s="16" t="s">
        <v>144</v>
      </c>
      <c r="BM306" s="182" t="s">
        <v>489</v>
      </c>
    </row>
    <row r="307" spans="1:65" s="2" customFormat="1" ht="29.25">
      <c r="A307" s="32"/>
      <c r="B307" s="33"/>
      <c r="C307" s="32"/>
      <c r="D307" s="183" t="s">
        <v>147</v>
      </c>
      <c r="E307" s="32"/>
      <c r="F307" s="184" t="s">
        <v>488</v>
      </c>
      <c r="G307" s="32"/>
      <c r="H307" s="32"/>
      <c r="I307" s="106"/>
      <c r="J307" s="32"/>
      <c r="K307" s="32"/>
      <c r="L307" s="33"/>
      <c r="M307" s="185"/>
      <c r="N307" s="186"/>
      <c r="O307" s="58"/>
      <c r="P307" s="58"/>
      <c r="Q307" s="58"/>
      <c r="R307" s="58"/>
      <c r="S307" s="58"/>
      <c r="T307" s="58"/>
      <c r="U307" s="59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T307" s="16" t="s">
        <v>147</v>
      </c>
      <c r="AU307" s="16" t="s">
        <v>145</v>
      </c>
    </row>
    <row r="308" spans="1:65" s="2" customFormat="1" ht="16.5" customHeight="1">
      <c r="A308" s="32"/>
      <c r="B308" s="169"/>
      <c r="C308" s="170" t="s">
        <v>490</v>
      </c>
      <c r="D308" s="170" t="s">
        <v>140</v>
      </c>
      <c r="E308" s="171" t="s">
        <v>491</v>
      </c>
      <c r="F308" s="172" t="s">
        <v>492</v>
      </c>
      <c r="G308" s="173" t="s">
        <v>210</v>
      </c>
      <c r="H308" s="174">
        <v>62.347999999999999</v>
      </c>
      <c r="I308" s="175"/>
      <c r="J308" s="176">
        <f>ROUND(I308*H308,2)</f>
        <v>0</v>
      </c>
      <c r="K308" s="177"/>
      <c r="L308" s="33"/>
      <c r="M308" s="178" t="s">
        <v>1</v>
      </c>
      <c r="N308" s="179" t="s">
        <v>43</v>
      </c>
      <c r="O308" s="58"/>
      <c r="P308" s="180">
        <f>O308*H308</f>
        <v>0</v>
      </c>
      <c r="Q308" s="180">
        <v>0</v>
      </c>
      <c r="R308" s="180">
        <f>Q308*H308</f>
        <v>0</v>
      </c>
      <c r="S308" s="180">
        <v>0</v>
      </c>
      <c r="T308" s="180">
        <f>S308*H308</f>
        <v>0</v>
      </c>
      <c r="U308" s="181" t="s">
        <v>1</v>
      </c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82" t="s">
        <v>144</v>
      </c>
      <c r="AT308" s="182" t="s">
        <v>140</v>
      </c>
      <c r="AU308" s="182" t="s">
        <v>145</v>
      </c>
      <c r="AY308" s="16" t="s">
        <v>138</v>
      </c>
      <c r="BE308" s="97">
        <f>IF(N308="základná",J308,0)</f>
        <v>0</v>
      </c>
      <c r="BF308" s="97">
        <f>IF(N308="znížená",J308,0)</f>
        <v>0</v>
      </c>
      <c r="BG308" s="97">
        <f>IF(N308="zákl. prenesená",J308,0)</f>
        <v>0</v>
      </c>
      <c r="BH308" s="97">
        <f>IF(N308="zníž. prenesená",J308,0)</f>
        <v>0</v>
      </c>
      <c r="BI308" s="97">
        <f>IF(N308="nulová",J308,0)</f>
        <v>0</v>
      </c>
      <c r="BJ308" s="16" t="s">
        <v>145</v>
      </c>
      <c r="BK308" s="97">
        <f>ROUND(I308*H308,2)</f>
        <v>0</v>
      </c>
      <c r="BL308" s="16" t="s">
        <v>144</v>
      </c>
      <c r="BM308" s="182" t="s">
        <v>493</v>
      </c>
    </row>
    <row r="309" spans="1:65" s="2" customFormat="1">
      <c r="A309" s="32"/>
      <c r="B309" s="33"/>
      <c r="C309" s="32"/>
      <c r="D309" s="183" t="s">
        <v>147</v>
      </c>
      <c r="E309" s="32"/>
      <c r="F309" s="184" t="s">
        <v>492</v>
      </c>
      <c r="G309" s="32"/>
      <c r="H309" s="32"/>
      <c r="I309" s="106"/>
      <c r="J309" s="32"/>
      <c r="K309" s="32"/>
      <c r="L309" s="33"/>
      <c r="M309" s="185"/>
      <c r="N309" s="186"/>
      <c r="O309" s="58"/>
      <c r="P309" s="58"/>
      <c r="Q309" s="58"/>
      <c r="R309" s="58"/>
      <c r="S309" s="58"/>
      <c r="T309" s="58"/>
      <c r="U309" s="59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T309" s="16" t="s">
        <v>147</v>
      </c>
      <c r="AU309" s="16" t="s">
        <v>145</v>
      </c>
    </row>
    <row r="310" spans="1:65" s="2" customFormat="1" ht="24" customHeight="1">
      <c r="A310" s="32"/>
      <c r="B310" s="169"/>
      <c r="C310" s="170" t="s">
        <v>494</v>
      </c>
      <c r="D310" s="170" t="s">
        <v>140</v>
      </c>
      <c r="E310" s="171" t="s">
        <v>495</v>
      </c>
      <c r="F310" s="172" t="s">
        <v>496</v>
      </c>
      <c r="G310" s="173" t="s">
        <v>210</v>
      </c>
      <c r="H310" s="174">
        <v>62.347999999999999</v>
      </c>
      <c r="I310" s="175"/>
      <c r="J310" s="176">
        <f>ROUND(I310*H310,2)</f>
        <v>0</v>
      </c>
      <c r="K310" s="177"/>
      <c r="L310" s="33"/>
      <c r="M310" s="178" t="s">
        <v>1</v>
      </c>
      <c r="N310" s="179" t="s">
        <v>43</v>
      </c>
      <c r="O310" s="58"/>
      <c r="P310" s="180">
        <f>O310*H310</f>
        <v>0</v>
      </c>
      <c r="Q310" s="180">
        <v>0</v>
      </c>
      <c r="R310" s="180">
        <f>Q310*H310</f>
        <v>0</v>
      </c>
      <c r="S310" s="180">
        <v>0</v>
      </c>
      <c r="T310" s="180">
        <f>S310*H310</f>
        <v>0</v>
      </c>
      <c r="U310" s="181" t="s">
        <v>1</v>
      </c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82" t="s">
        <v>144</v>
      </c>
      <c r="AT310" s="182" t="s">
        <v>140</v>
      </c>
      <c r="AU310" s="182" t="s">
        <v>145</v>
      </c>
      <c r="AY310" s="16" t="s">
        <v>138</v>
      </c>
      <c r="BE310" s="97">
        <f>IF(N310="základná",J310,0)</f>
        <v>0</v>
      </c>
      <c r="BF310" s="97">
        <f>IF(N310="znížená",J310,0)</f>
        <v>0</v>
      </c>
      <c r="BG310" s="97">
        <f>IF(N310="zákl. prenesená",J310,0)</f>
        <v>0</v>
      </c>
      <c r="BH310" s="97">
        <f>IF(N310="zníž. prenesená",J310,0)</f>
        <v>0</v>
      </c>
      <c r="BI310" s="97">
        <f>IF(N310="nulová",J310,0)</f>
        <v>0</v>
      </c>
      <c r="BJ310" s="16" t="s">
        <v>145</v>
      </c>
      <c r="BK310" s="97">
        <f>ROUND(I310*H310,2)</f>
        <v>0</v>
      </c>
      <c r="BL310" s="16" t="s">
        <v>144</v>
      </c>
      <c r="BM310" s="182" t="s">
        <v>497</v>
      </c>
    </row>
    <row r="311" spans="1:65" s="2" customFormat="1">
      <c r="A311" s="32"/>
      <c r="B311" s="33"/>
      <c r="C311" s="32"/>
      <c r="D311" s="183" t="s">
        <v>147</v>
      </c>
      <c r="E311" s="32"/>
      <c r="F311" s="184" t="s">
        <v>496</v>
      </c>
      <c r="G311" s="32"/>
      <c r="H311" s="32"/>
      <c r="I311" s="106"/>
      <c r="J311" s="32"/>
      <c r="K311" s="32"/>
      <c r="L311" s="33"/>
      <c r="M311" s="185"/>
      <c r="N311" s="186"/>
      <c r="O311" s="58"/>
      <c r="P311" s="58"/>
      <c r="Q311" s="58"/>
      <c r="R311" s="58"/>
      <c r="S311" s="58"/>
      <c r="T311" s="58"/>
      <c r="U311" s="59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T311" s="16" t="s">
        <v>147</v>
      </c>
      <c r="AU311" s="16" t="s">
        <v>145</v>
      </c>
    </row>
    <row r="312" spans="1:65" s="2" customFormat="1" ht="24" customHeight="1">
      <c r="A312" s="32"/>
      <c r="B312" s="169"/>
      <c r="C312" s="170" t="s">
        <v>498</v>
      </c>
      <c r="D312" s="170" t="s">
        <v>140</v>
      </c>
      <c r="E312" s="171" t="s">
        <v>499</v>
      </c>
      <c r="F312" s="172" t="s">
        <v>500</v>
      </c>
      <c r="G312" s="173" t="s">
        <v>210</v>
      </c>
      <c r="H312" s="174">
        <v>62.347999999999999</v>
      </c>
      <c r="I312" s="175"/>
      <c r="J312" s="176">
        <f>ROUND(I312*H312,2)</f>
        <v>0</v>
      </c>
      <c r="K312" s="177"/>
      <c r="L312" s="33"/>
      <c r="M312" s="178" t="s">
        <v>1</v>
      </c>
      <c r="N312" s="179" t="s">
        <v>43</v>
      </c>
      <c r="O312" s="58"/>
      <c r="P312" s="180">
        <f>O312*H312</f>
        <v>0</v>
      </c>
      <c r="Q312" s="180">
        <v>0</v>
      </c>
      <c r="R312" s="180">
        <f>Q312*H312</f>
        <v>0</v>
      </c>
      <c r="S312" s="180">
        <v>0</v>
      </c>
      <c r="T312" s="180">
        <f>S312*H312</f>
        <v>0</v>
      </c>
      <c r="U312" s="181" t="s">
        <v>1</v>
      </c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82" t="s">
        <v>144</v>
      </c>
      <c r="AT312" s="182" t="s">
        <v>140</v>
      </c>
      <c r="AU312" s="182" t="s">
        <v>145</v>
      </c>
      <c r="AY312" s="16" t="s">
        <v>138</v>
      </c>
      <c r="BE312" s="97">
        <f>IF(N312="základná",J312,0)</f>
        <v>0</v>
      </c>
      <c r="BF312" s="97">
        <f>IF(N312="znížená",J312,0)</f>
        <v>0</v>
      </c>
      <c r="BG312" s="97">
        <f>IF(N312="zákl. prenesená",J312,0)</f>
        <v>0</v>
      </c>
      <c r="BH312" s="97">
        <f>IF(N312="zníž. prenesená",J312,0)</f>
        <v>0</v>
      </c>
      <c r="BI312" s="97">
        <f>IF(N312="nulová",J312,0)</f>
        <v>0</v>
      </c>
      <c r="BJ312" s="16" t="s">
        <v>145</v>
      </c>
      <c r="BK312" s="97">
        <f>ROUND(I312*H312,2)</f>
        <v>0</v>
      </c>
      <c r="BL312" s="16" t="s">
        <v>144</v>
      </c>
      <c r="BM312" s="182" t="s">
        <v>501</v>
      </c>
    </row>
    <row r="313" spans="1:65" s="2" customFormat="1">
      <c r="A313" s="32"/>
      <c r="B313" s="33"/>
      <c r="C313" s="32"/>
      <c r="D313" s="183" t="s">
        <v>147</v>
      </c>
      <c r="E313" s="32"/>
      <c r="F313" s="184" t="s">
        <v>500</v>
      </c>
      <c r="G313" s="32"/>
      <c r="H313" s="32"/>
      <c r="I313" s="106"/>
      <c r="J313" s="32"/>
      <c r="K313" s="32"/>
      <c r="L313" s="33"/>
      <c r="M313" s="185"/>
      <c r="N313" s="186"/>
      <c r="O313" s="58"/>
      <c r="P313" s="58"/>
      <c r="Q313" s="58"/>
      <c r="R313" s="58"/>
      <c r="S313" s="58"/>
      <c r="T313" s="58"/>
      <c r="U313" s="59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T313" s="16" t="s">
        <v>147</v>
      </c>
      <c r="AU313" s="16" t="s">
        <v>145</v>
      </c>
    </row>
    <row r="314" spans="1:65" s="2" customFormat="1" ht="24" customHeight="1">
      <c r="A314" s="32"/>
      <c r="B314" s="169"/>
      <c r="C314" s="170" t="s">
        <v>502</v>
      </c>
      <c r="D314" s="170" t="s">
        <v>140</v>
      </c>
      <c r="E314" s="171" t="s">
        <v>503</v>
      </c>
      <c r="F314" s="172" t="s">
        <v>504</v>
      </c>
      <c r="G314" s="173" t="s">
        <v>210</v>
      </c>
      <c r="H314" s="174">
        <v>62.347999999999999</v>
      </c>
      <c r="I314" s="175"/>
      <c r="J314" s="176">
        <f>ROUND(I314*H314,2)</f>
        <v>0</v>
      </c>
      <c r="K314" s="177"/>
      <c r="L314" s="33"/>
      <c r="M314" s="178" t="s">
        <v>1</v>
      </c>
      <c r="N314" s="179" t="s">
        <v>43</v>
      </c>
      <c r="O314" s="58"/>
      <c r="P314" s="180">
        <f>O314*H314</f>
        <v>0</v>
      </c>
      <c r="Q314" s="180">
        <v>0</v>
      </c>
      <c r="R314" s="180">
        <f>Q314*H314</f>
        <v>0</v>
      </c>
      <c r="S314" s="180">
        <v>0</v>
      </c>
      <c r="T314" s="180">
        <f>S314*H314</f>
        <v>0</v>
      </c>
      <c r="U314" s="181" t="s">
        <v>1</v>
      </c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82" t="s">
        <v>144</v>
      </c>
      <c r="AT314" s="182" t="s">
        <v>140</v>
      </c>
      <c r="AU314" s="182" t="s">
        <v>145</v>
      </c>
      <c r="AY314" s="16" t="s">
        <v>138</v>
      </c>
      <c r="BE314" s="97">
        <f>IF(N314="základná",J314,0)</f>
        <v>0</v>
      </c>
      <c r="BF314" s="97">
        <f>IF(N314="znížená",J314,0)</f>
        <v>0</v>
      </c>
      <c r="BG314" s="97">
        <f>IF(N314="zákl. prenesená",J314,0)</f>
        <v>0</v>
      </c>
      <c r="BH314" s="97">
        <f>IF(N314="zníž. prenesená",J314,0)</f>
        <v>0</v>
      </c>
      <c r="BI314" s="97">
        <f>IF(N314="nulová",J314,0)</f>
        <v>0</v>
      </c>
      <c r="BJ314" s="16" t="s">
        <v>145</v>
      </c>
      <c r="BK314" s="97">
        <f>ROUND(I314*H314,2)</f>
        <v>0</v>
      </c>
      <c r="BL314" s="16" t="s">
        <v>144</v>
      </c>
      <c r="BM314" s="182" t="s">
        <v>505</v>
      </c>
    </row>
    <row r="315" spans="1:65" s="2" customFormat="1" ht="19.5">
      <c r="A315" s="32"/>
      <c r="B315" s="33"/>
      <c r="C315" s="32"/>
      <c r="D315" s="183" t="s">
        <v>147</v>
      </c>
      <c r="E315" s="32"/>
      <c r="F315" s="184" t="s">
        <v>506</v>
      </c>
      <c r="G315" s="32"/>
      <c r="H315" s="32"/>
      <c r="I315" s="106"/>
      <c r="J315" s="32"/>
      <c r="K315" s="32"/>
      <c r="L315" s="33"/>
      <c r="M315" s="185"/>
      <c r="N315" s="186"/>
      <c r="O315" s="58"/>
      <c r="P315" s="58"/>
      <c r="Q315" s="58"/>
      <c r="R315" s="58"/>
      <c r="S315" s="58"/>
      <c r="T315" s="58"/>
      <c r="U315" s="59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T315" s="16" t="s">
        <v>147</v>
      </c>
      <c r="AU315" s="16" t="s">
        <v>145</v>
      </c>
    </row>
    <row r="316" spans="1:65" s="12" customFormat="1" ht="22.9" customHeight="1">
      <c r="B316" s="156"/>
      <c r="D316" s="157" t="s">
        <v>76</v>
      </c>
      <c r="E316" s="167" t="s">
        <v>507</v>
      </c>
      <c r="F316" s="167" t="s">
        <v>508</v>
      </c>
      <c r="I316" s="159"/>
      <c r="J316" s="168">
        <f>BK316</f>
        <v>0</v>
      </c>
      <c r="L316" s="156"/>
      <c r="M316" s="161"/>
      <c r="N316" s="162"/>
      <c r="O316" s="162"/>
      <c r="P316" s="163">
        <f>SUM(P317:P318)</f>
        <v>0</v>
      </c>
      <c r="Q316" s="162"/>
      <c r="R316" s="163">
        <f>SUM(R317:R318)</f>
        <v>0</v>
      </c>
      <c r="S316" s="162"/>
      <c r="T316" s="163">
        <f>SUM(T317:T318)</f>
        <v>0</v>
      </c>
      <c r="U316" s="164"/>
      <c r="AR316" s="157" t="s">
        <v>85</v>
      </c>
      <c r="AT316" s="165" t="s">
        <v>76</v>
      </c>
      <c r="AU316" s="165" t="s">
        <v>85</v>
      </c>
      <c r="AY316" s="157" t="s">
        <v>138</v>
      </c>
      <c r="BK316" s="166">
        <f>SUM(BK317:BK318)</f>
        <v>0</v>
      </c>
    </row>
    <row r="317" spans="1:65" s="2" customFormat="1" ht="24" customHeight="1">
      <c r="A317" s="32"/>
      <c r="B317" s="169"/>
      <c r="C317" s="170" t="s">
        <v>509</v>
      </c>
      <c r="D317" s="170" t="s">
        <v>140</v>
      </c>
      <c r="E317" s="171" t="s">
        <v>510</v>
      </c>
      <c r="F317" s="172" t="s">
        <v>511</v>
      </c>
      <c r="G317" s="173" t="s">
        <v>210</v>
      </c>
      <c r="H317" s="174">
        <v>439.608</v>
      </c>
      <c r="I317" s="175"/>
      <c r="J317" s="176">
        <f>ROUND(I317*H317,2)</f>
        <v>0</v>
      </c>
      <c r="K317" s="177"/>
      <c r="L317" s="33"/>
      <c r="M317" s="178" t="s">
        <v>1</v>
      </c>
      <c r="N317" s="179" t="s">
        <v>43</v>
      </c>
      <c r="O317" s="58"/>
      <c r="P317" s="180">
        <f>O317*H317</f>
        <v>0</v>
      </c>
      <c r="Q317" s="180">
        <v>0</v>
      </c>
      <c r="R317" s="180">
        <f>Q317*H317</f>
        <v>0</v>
      </c>
      <c r="S317" s="180">
        <v>0</v>
      </c>
      <c r="T317" s="180">
        <f>S317*H317</f>
        <v>0</v>
      </c>
      <c r="U317" s="181" t="s">
        <v>1</v>
      </c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82" t="s">
        <v>144</v>
      </c>
      <c r="AT317" s="182" t="s">
        <v>140</v>
      </c>
      <c r="AU317" s="182" t="s">
        <v>145</v>
      </c>
      <c r="AY317" s="16" t="s">
        <v>138</v>
      </c>
      <c r="BE317" s="97">
        <f>IF(N317="základná",J317,0)</f>
        <v>0</v>
      </c>
      <c r="BF317" s="97">
        <f>IF(N317="znížená",J317,0)</f>
        <v>0</v>
      </c>
      <c r="BG317" s="97">
        <f>IF(N317="zákl. prenesená",J317,0)</f>
        <v>0</v>
      </c>
      <c r="BH317" s="97">
        <f>IF(N317="zníž. prenesená",J317,0)</f>
        <v>0</v>
      </c>
      <c r="BI317" s="97">
        <f>IF(N317="nulová",J317,0)</f>
        <v>0</v>
      </c>
      <c r="BJ317" s="16" t="s">
        <v>145</v>
      </c>
      <c r="BK317" s="97">
        <f>ROUND(I317*H317,2)</f>
        <v>0</v>
      </c>
      <c r="BL317" s="16" t="s">
        <v>144</v>
      </c>
      <c r="BM317" s="182" t="s">
        <v>512</v>
      </c>
    </row>
    <row r="318" spans="1:65" s="2" customFormat="1" ht="19.5">
      <c r="A318" s="32"/>
      <c r="B318" s="33"/>
      <c r="C318" s="32"/>
      <c r="D318" s="183" t="s">
        <v>147</v>
      </c>
      <c r="E318" s="32"/>
      <c r="F318" s="184" t="s">
        <v>513</v>
      </c>
      <c r="G318" s="32"/>
      <c r="H318" s="32"/>
      <c r="I318" s="106"/>
      <c r="J318" s="32"/>
      <c r="K318" s="32"/>
      <c r="L318" s="33"/>
      <c r="M318" s="214"/>
      <c r="N318" s="215"/>
      <c r="O318" s="216"/>
      <c r="P318" s="216"/>
      <c r="Q318" s="216"/>
      <c r="R318" s="216"/>
      <c r="S318" s="216"/>
      <c r="T318" s="216"/>
      <c r="U318" s="217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T318" s="16" t="s">
        <v>147</v>
      </c>
      <c r="AU318" s="16" t="s">
        <v>145</v>
      </c>
    </row>
    <row r="319" spans="1:65" s="2" customFormat="1" ht="6.95" customHeight="1">
      <c r="A319" s="32"/>
      <c r="B319" s="47"/>
      <c r="C319" s="48"/>
      <c r="D319" s="48"/>
      <c r="E319" s="48"/>
      <c r="F319" s="48"/>
      <c r="G319" s="48"/>
      <c r="H319" s="48"/>
      <c r="I319" s="129"/>
      <c r="J319" s="48"/>
      <c r="K319" s="48"/>
      <c r="L319" s="33"/>
      <c r="M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</row>
  </sheetData>
  <autoFilter ref="C122:K31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3"/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89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4"/>
      <c r="J3" s="18"/>
      <c r="K3" s="18"/>
      <c r="L3" s="19"/>
      <c r="AT3" s="16" t="s">
        <v>77</v>
      </c>
    </row>
    <row r="4" spans="1:46" s="1" customFormat="1" ht="24.95" customHeight="1">
      <c r="B4" s="19"/>
      <c r="D4" s="20" t="s">
        <v>108</v>
      </c>
      <c r="I4" s="103"/>
      <c r="L4" s="19"/>
      <c r="M4" s="105" t="s">
        <v>9</v>
      </c>
      <c r="AT4" s="16" t="s">
        <v>3</v>
      </c>
    </row>
    <row r="5" spans="1:46" s="1" customFormat="1" ht="6.95" customHeight="1">
      <c r="B5" s="19"/>
      <c r="I5" s="103"/>
      <c r="L5" s="19"/>
    </row>
    <row r="6" spans="1:46" s="1" customFormat="1" ht="12" customHeight="1">
      <c r="B6" s="19"/>
      <c r="D6" s="26" t="s">
        <v>15</v>
      </c>
      <c r="I6" s="103"/>
      <c r="L6" s="19"/>
    </row>
    <row r="7" spans="1:46" s="1" customFormat="1" ht="16.5" customHeight="1">
      <c r="B7" s="19"/>
      <c r="E7" s="264" t="str">
        <f>'Rekapitulácia stavby'!K6</f>
        <v>Rekonštrukcia spevnených plôch - chodníkov</v>
      </c>
      <c r="F7" s="265"/>
      <c r="G7" s="265"/>
      <c r="H7" s="265"/>
      <c r="I7" s="103"/>
      <c r="L7" s="19"/>
    </row>
    <row r="8" spans="1:46" s="2" customFormat="1" ht="12" customHeight="1">
      <c r="A8" s="32"/>
      <c r="B8" s="33"/>
      <c r="C8" s="32"/>
      <c r="D8" s="26" t="s">
        <v>109</v>
      </c>
      <c r="E8" s="32"/>
      <c r="F8" s="32"/>
      <c r="G8" s="32"/>
      <c r="H8" s="32"/>
      <c r="I8" s="10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52" t="s">
        <v>514</v>
      </c>
      <c r="F9" s="263"/>
      <c r="G9" s="263"/>
      <c r="H9" s="263"/>
      <c r="I9" s="10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10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6" t="s">
        <v>17</v>
      </c>
      <c r="E11" s="32"/>
      <c r="F11" s="24" t="s">
        <v>1</v>
      </c>
      <c r="G11" s="32"/>
      <c r="H11" s="32"/>
      <c r="I11" s="107" t="s">
        <v>18</v>
      </c>
      <c r="J11" s="24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6" t="s">
        <v>19</v>
      </c>
      <c r="E12" s="32"/>
      <c r="F12" s="24" t="s">
        <v>20</v>
      </c>
      <c r="G12" s="32"/>
      <c r="H12" s="32"/>
      <c r="I12" s="107" t="s">
        <v>21</v>
      </c>
      <c r="J12" s="55" t="str">
        <f>'Rekapitulácia stavby'!AN8</f>
        <v>7. 6. 2021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10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6" t="s">
        <v>23</v>
      </c>
      <c r="E14" s="32"/>
      <c r="F14" s="32"/>
      <c r="G14" s="32"/>
      <c r="H14" s="32"/>
      <c r="I14" s="107" t="s">
        <v>24</v>
      </c>
      <c r="J14" s="24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4" t="s">
        <v>25</v>
      </c>
      <c r="F15" s="32"/>
      <c r="G15" s="32"/>
      <c r="H15" s="32"/>
      <c r="I15" s="107" t="s">
        <v>26</v>
      </c>
      <c r="J15" s="24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10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6" t="s">
        <v>27</v>
      </c>
      <c r="E17" s="32"/>
      <c r="F17" s="32"/>
      <c r="G17" s="32"/>
      <c r="H17" s="32"/>
      <c r="I17" s="107" t="s">
        <v>24</v>
      </c>
      <c r="J17" s="27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6" t="str">
        <f>'Rekapitulácia stavby'!E14</f>
        <v>Vyplň údaj</v>
      </c>
      <c r="F18" s="240"/>
      <c r="G18" s="240"/>
      <c r="H18" s="240"/>
      <c r="I18" s="107" t="s">
        <v>26</v>
      </c>
      <c r="J18" s="27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10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6" t="s">
        <v>29</v>
      </c>
      <c r="E20" s="32"/>
      <c r="F20" s="32"/>
      <c r="G20" s="32"/>
      <c r="H20" s="32"/>
      <c r="I20" s="107" t="s">
        <v>24</v>
      </c>
      <c r="J20" s="24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4" t="s">
        <v>30</v>
      </c>
      <c r="F21" s="32"/>
      <c r="G21" s="32"/>
      <c r="H21" s="32"/>
      <c r="I21" s="107" t="s">
        <v>26</v>
      </c>
      <c r="J21" s="24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10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6" t="s">
        <v>32</v>
      </c>
      <c r="E23" s="32"/>
      <c r="F23" s="32"/>
      <c r="G23" s="32"/>
      <c r="H23" s="32"/>
      <c r="I23" s="107" t="s">
        <v>24</v>
      </c>
      <c r="J23" s="24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4" t="s">
        <v>33</v>
      </c>
      <c r="F24" s="32"/>
      <c r="G24" s="32"/>
      <c r="H24" s="32"/>
      <c r="I24" s="107" t="s">
        <v>26</v>
      </c>
      <c r="J24" s="24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10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6" t="s">
        <v>34</v>
      </c>
      <c r="E26" s="32"/>
      <c r="F26" s="32"/>
      <c r="G26" s="32"/>
      <c r="H26" s="32"/>
      <c r="I26" s="10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8"/>
      <c r="B27" s="109"/>
      <c r="C27" s="108"/>
      <c r="D27" s="108"/>
      <c r="E27" s="244" t="s">
        <v>1</v>
      </c>
      <c r="F27" s="244"/>
      <c r="G27" s="244"/>
      <c r="H27" s="244"/>
      <c r="I27" s="110"/>
      <c r="J27" s="108"/>
      <c r="K27" s="108"/>
      <c r="L27" s="111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10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1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13" t="s">
        <v>37</v>
      </c>
      <c r="E30" s="32"/>
      <c r="F30" s="32"/>
      <c r="G30" s="32"/>
      <c r="H30" s="32"/>
      <c r="I30" s="106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1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39</v>
      </c>
      <c r="G32" s="32"/>
      <c r="H32" s="32"/>
      <c r="I32" s="114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15" t="s">
        <v>41</v>
      </c>
      <c r="E33" s="26" t="s">
        <v>42</v>
      </c>
      <c r="F33" s="116">
        <f>ROUND((SUM(BE123:BE300)),  2)</f>
        <v>0</v>
      </c>
      <c r="G33" s="32"/>
      <c r="H33" s="32"/>
      <c r="I33" s="117">
        <v>0.2</v>
      </c>
      <c r="J33" s="116">
        <f>ROUND(((SUM(BE123:BE300))*I33),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6" t="s">
        <v>43</v>
      </c>
      <c r="F34" s="116">
        <f>ROUND((SUM(BF123:BF300)),  2)</f>
        <v>0</v>
      </c>
      <c r="G34" s="32"/>
      <c r="H34" s="32"/>
      <c r="I34" s="117">
        <v>0.2</v>
      </c>
      <c r="J34" s="116">
        <f>ROUND(((SUM(BF123:BF300))*I34),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6" t="s">
        <v>44</v>
      </c>
      <c r="F35" s="116">
        <f>ROUND((SUM(BG123:BG300)),  2)</f>
        <v>0</v>
      </c>
      <c r="G35" s="32"/>
      <c r="H35" s="32"/>
      <c r="I35" s="117">
        <v>0.2</v>
      </c>
      <c r="J35" s="11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6" t="s">
        <v>45</v>
      </c>
      <c r="F36" s="116">
        <f>ROUND((SUM(BH123:BH300)),  2)</f>
        <v>0</v>
      </c>
      <c r="G36" s="32"/>
      <c r="H36" s="32"/>
      <c r="I36" s="117">
        <v>0.2</v>
      </c>
      <c r="J36" s="11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6" t="s">
        <v>46</v>
      </c>
      <c r="F37" s="116">
        <f>ROUND((SUM(BI123:BI300)),  2)</f>
        <v>0</v>
      </c>
      <c r="G37" s="32"/>
      <c r="H37" s="32"/>
      <c r="I37" s="117">
        <v>0</v>
      </c>
      <c r="J37" s="11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10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2"/>
      <c r="D39" s="118" t="s">
        <v>47</v>
      </c>
      <c r="E39" s="60"/>
      <c r="F39" s="60"/>
      <c r="G39" s="119" t="s">
        <v>48</v>
      </c>
      <c r="H39" s="120" t="s">
        <v>49</v>
      </c>
      <c r="I39" s="121"/>
      <c r="J39" s="122">
        <f>SUM(J30:J37)</f>
        <v>0</v>
      </c>
      <c r="K39" s="123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10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9"/>
      <c r="I41" s="103"/>
      <c r="L41" s="19"/>
    </row>
    <row r="42" spans="1:31" s="1" customFormat="1" ht="14.45" customHeight="1">
      <c r="B42" s="19"/>
      <c r="I42" s="103"/>
      <c r="L42" s="19"/>
    </row>
    <row r="43" spans="1:31" s="1" customFormat="1" ht="14.45" customHeight="1">
      <c r="B43" s="19"/>
      <c r="I43" s="103"/>
      <c r="L43" s="19"/>
    </row>
    <row r="44" spans="1:31" s="1" customFormat="1" ht="14.45" customHeight="1">
      <c r="B44" s="19"/>
      <c r="I44" s="103"/>
      <c r="L44" s="19"/>
    </row>
    <row r="45" spans="1:31" s="1" customFormat="1" ht="14.45" customHeight="1">
      <c r="B45" s="19"/>
      <c r="I45" s="103"/>
      <c r="L45" s="19"/>
    </row>
    <row r="46" spans="1:31" s="1" customFormat="1" ht="14.45" customHeight="1">
      <c r="B46" s="19"/>
      <c r="I46" s="103"/>
      <c r="L46" s="19"/>
    </row>
    <row r="47" spans="1:31" s="1" customFormat="1" ht="14.45" customHeight="1">
      <c r="B47" s="19"/>
      <c r="I47" s="103"/>
      <c r="L47" s="19"/>
    </row>
    <row r="48" spans="1:31" s="1" customFormat="1" ht="14.45" customHeight="1">
      <c r="B48" s="19"/>
      <c r="I48" s="103"/>
      <c r="L48" s="19"/>
    </row>
    <row r="49" spans="1:31" s="1" customFormat="1" ht="14.45" customHeight="1">
      <c r="B49" s="19"/>
      <c r="I49" s="103"/>
      <c r="L49" s="19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124"/>
      <c r="J50" s="44"/>
      <c r="K50" s="44"/>
      <c r="L50" s="42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2"/>
      <c r="B61" s="33"/>
      <c r="C61" s="32"/>
      <c r="D61" s="45" t="s">
        <v>52</v>
      </c>
      <c r="E61" s="35"/>
      <c r="F61" s="125" t="s">
        <v>53</v>
      </c>
      <c r="G61" s="45" t="s">
        <v>52</v>
      </c>
      <c r="H61" s="35"/>
      <c r="I61" s="126"/>
      <c r="J61" s="127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128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2"/>
      <c r="B76" s="33"/>
      <c r="C76" s="32"/>
      <c r="D76" s="45" t="s">
        <v>52</v>
      </c>
      <c r="E76" s="35"/>
      <c r="F76" s="125" t="s">
        <v>53</v>
      </c>
      <c r="G76" s="45" t="s">
        <v>52</v>
      </c>
      <c r="H76" s="35"/>
      <c r="I76" s="126"/>
      <c r="J76" s="127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9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3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0" t="s">
        <v>111</v>
      </c>
      <c r="D82" s="32"/>
      <c r="E82" s="32"/>
      <c r="F82" s="32"/>
      <c r="G82" s="32"/>
      <c r="H82" s="32"/>
      <c r="I82" s="10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10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6" t="s">
        <v>15</v>
      </c>
      <c r="D84" s="32"/>
      <c r="E84" s="32"/>
      <c r="F84" s="32"/>
      <c r="G84" s="32"/>
      <c r="H84" s="32"/>
      <c r="I84" s="10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4" t="str">
        <f>E7</f>
        <v>Rekonštrukcia spevnených plôch - chodníkov</v>
      </c>
      <c r="F85" s="265"/>
      <c r="G85" s="265"/>
      <c r="H85" s="265"/>
      <c r="I85" s="10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6" t="s">
        <v>109</v>
      </c>
      <c r="D86" s="32"/>
      <c r="E86" s="32"/>
      <c r="F86" s="32"/>
      <c r="G86" s="32"/>
      <c r="H86" s="32"/>
      <c r="I86" s="10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52" t="str">
        <f>E9</f>
        <v>0120212 - vetva B</v>
      </c>
      <c r="F87" s="263"/>
      <c r="G87" s="263"/>
      <c r="H87" s="263"/>
      <c r="I87" s="10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10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6" t="s">
        <v>19</v>
      </c>
      <c r="D89" s="32"/>
      <c r="E89" s="32"/>
      <c r="F89" s="24" t="str">
        <f>F12</f>
        <v xml:space="preserve">žehra </v>
      </c>
      <c r="G89" s="32"/>
      <c r="H89" s="32"/>
      <c r="I89" s="107" t="s">
        <v>21</v>
      </c>
      <c r="J89" s="55" t="str">
        <f>IF(J12="","",J12)</f>
        <v>7. 6. 2021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10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6" t="s">
        <v>23</v>
      </c>
      <c r="D91" s="32"/>
      <c r="E91" s="32"/>
      <c r="F91" s="24" t="str">
        <f>E15</f>
        <v xml:space="preserve">Obec žehra </v>
      </c>
      <c r="G91" s="32"/>
      <c r="H91" s="32"/>
      <c r="I91" s="107" t="s">
        <v>29</v>
      </c>
      <c r="J91" s="29" t="str">
        <f>E21</f>
        <v>Ing. Marek Feling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07" t="s">
        <v>32</v>
      </c>
      <c r="J92" s="29" t="str">
        <f>E24</f>
        <v>Pro- Ateliers s.r.o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10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31" t="s">
        <v>112</v>
      </c>
      <c r="D94" s="102"/>
      <c r="E94" s="102"/>
      <c r="F94" s="102"/>
      <c r="G94" s="102"/>
      <c r="H94" s="102"/>
      <c r="I94" s="132"/>
      <c r="J94" s="133" t="s">
        <v>113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10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34" t="s">
        <v>114</v>
      </c>
      <c r="D96" s="32"/>
      <c r="E96" s="32"/>
      <c r="F96" s="32"/>
      <c r="G96" s="32"/>
      <c r="H96" s="32"/>
      <c r="I96" s="106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6" t="s">
        <v>115</v>
      </c>
    </row>
    <row r="97" spans="1:31" s="9" customFormat="1" ht="24.95" customHeight="1">
      <c r="B97" s="135"/>
      <c r="D97" s="136" t="s">
        <v>116</v>
      </c>
      <c r="E97" s="137"/>
      <c r="F97" s="137"/>
      <c r="G97" s="137"/>
      <c r="H97" s="137"/>
      <c r="I97" s="138"/>
      <c r="J97" s="139">
        <f>J124</f>
        <v>0</v>
      </c>
      <c r="L97" s="135"/>
    </row>
    <row r="98" spans="1:31" s="10" customFormat="1" ht="19.899999999999999" customHeight="1">
      <c r="B98" s="140"/>
      <c r="D98" s="141" t="s">
        <v>117</v>
      </c>
      <c r="E98" s="142"/>
      <c r="F98" s="142"/>
      <c r="G98" s="142"/>
      <c r="H98" s="142"/>
      <c r="I98" s="143"/>
      <c r="J98" s="144">
        <f>J125</f>
        <v>0</v>
      </c>
      <c r="L98" s="140"/>
    </row>
    <row r="99" spans="1:31" s="10" customFormat="1" ht="19.899999999999999" customHeight="1">
      <c r="B99" s="140"/>
      <c r="D99" s="141" t="s">
        <v>118</v>
      </c>
      <c r="E99" s="142"/>
      <c r="F99" s="142"/>
      <c r="G99" s="142"/>
      <c r="H99" s="142"/>
      <c r="I99" s="143"/>
      <c r="J99" s="144">
        <f>J189</f>
        <v>0</v>
      </c>
      <c r="L99" s="140"/>
    </row>
    <row r="100" spans="1:31" s="10" customFormat="1" ht="19.899999999999999" customHeight="1">
      <c r="B100" s="140"/>
      <c r="D100" s="141" t="s">
        <v>119</v>
      </c>
      <c r="E100" s="142"/>
      <c r="F100" s="142"/>
      <c r="G100" s="142"/>
      <c r="H100" s="142"/>
      <c r="I100" s="143"/>
      <c r="J100" s="144">
        <f>J198</f>
        <v>0</v>
      </c>
      <c r="L100" s="140"/>
    </row>
    <row r="101" spans="1:31" s="10" customFormat="1" ht="19.899999999999999" customHeight="1">
      <c r="B101" s="140"/>
      <c r="D101" s="141" t="s">
        <v>120</v>
      </c>
      <c r="E101" s="142"/>
      <c r="F101" s="142"/>
      <c r="G101" s="142"/>
      <c r="H101" s="142"/>
      <c r="I101" s="143"/>
      <c r="J101" s="144">
        <f>J223</f>
        <v>0</v>
      </c>
      <c r="L101" s="140"/>
    </row>
    <row r="102" spans="1:31" s="10" customFormat="1" ht="19.899999999999999" customHeight="1">
      <c r="B102" s="140"/>
      <c r="D102" s="141" t="s">
        <v>121</v>
      </c>
      <c r="E102" s="142"/>
      <c r="F102" s="142"/>
      <c r="G102" s="142"/>
      <c r="H102" s="142"/>
      <c r="I102" s="143"/>
      <c r="J102" s="144">
        <f>J253</f>
        <v>0</v>
      </c>
      <c r="L102" s="140"/>
    </row>
    <row r="103" spans="1:31" s="10" customFormat="1" ht="19.899999999999999" customHeight="1">
      <c r="B103" s="140"/>
      <c r="D103" s="141" t="s">
        <v>122</v>
      </c>
      <c r="E103" s="142"/>
      <c r="F103" s="142"/>
      <c r="G103" s="142"/>
      <c r="H103" s="142"/>
      <c r="I103" s="143"/>
      <c r="J103" s="144">
        <f>J298</f>
        <v>0</v>
      </c>
      <c r="L103" s="140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106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129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13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>
      <c r="A110" s="32"/>
      <c r="B110" s="33"/>
      <c r="C110" s="20" t="s">
        <v>123</v>
      </c>
      <c r="D110" s="32"/>
      <c r="E110" s="32"/>
      <c r="F110" s="32"/>
      <c r="G110" s="32"/>
      <c r="H110" s="32"/>
      <c r="I110" s="10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10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6" t="s">
        <v>15</v>
      </c>
      <c r="D112" s="32"/>
      <c r="E112" s="32"/>
      <c r="F112" s="32"/>
      <c r="G112" s="32"/>
      <c r="H112" s="32"/>
      <c r="I112" s="10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64" t="str">
        <f>E7</f>
        <v>Rekonštrukcia spevnených plôch - chodníkov</v>
      </c>
      <c r="F113" s="265"/>
      <c r="G113" s="265"/>
      <c r="H113" s="265"/>
      <c r="I113" s="10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6" t="s">
        <v>109</v>
      </c>
      <c r="D114" s="32"/>
      <c r="E114" s="32"/>
      <c r="F114" s="32"/>
      <c r="G114" s="32"/>
      <c r="H114" s="32"/>
      <c r="I114" s="10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52" t="str">
        <f>E9</f>
        <v>0120212 - vetva B</v>
      </c>
      <c r="F115" s="263"/>
      <c r="G115" s="263"/>
      <c r="H115" s="263"/>
      <c r="I115" s="10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10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6" t="s">
        <v>19</v>
      </c>
      <c r="D117" s="32"/>
      <c r="E117" s="32"/>
      <c r="F117" s="24" t="str">
        <f>F12</f>
        <v xml:space="preserve">žehra </v>
      </c>
      <c r="G117" s="32"/>
      <c r="H117" s="32"/>
      <c r="I117" s="107" t="s">
        <v>21</v>
      </c>
      <c r="J117" s="55" t="str">
        <f>IF(J12="","",J12)</f>
        <v>7. 6. 2021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106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6" t="s">
        <v>23</v>
      </c>
      <c r="D119" s="32"/>
      <c r="E119" s="32"/>
      <c r="F119" s="24" t="str">
        <f>E15</f>
        <v xml:space="preserve">Obec žehra </v>
      </c>
      <c r="G119" s="32"/>
      <c r="H119" s="32"/>
      <c r="I119" s="107" t="s">
        <v>29</v>
      </c>
      <c r="J119" s="29" t="str">
        <f>E21</f>
        <v>Ing. Marek Feling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6" t="s">
        <v>27</v>
      </c>
      <c r="D120" s="32"/>
      <c r="E120" s="32"/>
      <c r="F120" s="24" t="str">
        <f>IF(E18="","",E18)</f>
        <v>Vyplň údaj</v>
      </c>
      <c r="G120" s="32"/>
      <c r="H120" s="32"/>
      <c r="I120" s="107" t="s">
        <v>32</v>
      </c>
      <c r="J120" s="29" t="str">
        <f>E24</f>
        <v>Pro- Ateliers s.r.o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106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45"/>
      <c r="B122" s="146"/>
      <c r="C122" s="147" t="s">
        <v>124</v>
      </c>
      <c r="D122" s="148" t="s">
        <v>62</v>
      </c>
      <c r="E122" s="148" t="s">
        <v>58</v>
      </c>
      <c r="F122" s="148" t="s">
        <v>59</v>
      </c>
      <c r="G122" s="148" t="s">
        <v>125</v>
      </c>
      <c r="H122" s="148" t="s">
        <v>126</v>
      </c>
      <c r="I122" s="149" t="s">
        <v>127</v>
      </c>
      <c r="J122" s="150" t="s">
        <v>113</v>
      </c>
      <c r="K122" s="151" t="s">
        <v>128</v>
      </c>
      <c r="L122" s="152"/>
      <c r="M122" s="62" t="s">
        <v>1</v>
      </c>
      <c r="N122" s="63" t="s">
        <v>41</v>
      </c>
      <c r="O122" s="63" t="s">
        <v>129</v>
      </c>
      <c r="P122" s="63" t="s">
        <v>130</v>
      </c>
      <c r="Q122" s="63" t="s">
        <v>131</v>
      </c>
      <c r="R122" s="63" t="s">
        <v>132</v>
      </c>
      <c r="S122" s="63" t="s">
        <v>133</v>
      </c>
      <c r="T122" s="63" t="s">
        <v>134</v>
      </c>
      <c r="U122" s="64" t="s">
        <v>135</v>
      </c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</row>
    <row r="123" spans="1:65" s="2" customFormat="1" ht="22.9" customHeight="1">
      <c r="A123" s="32"/>
      <c r="B123" s="33"/>
      <c r="C123" s="69" t="s">
        <v>114</v>
      </c>
      <c r="D123" s="32"/>
      <c r="E123" s="32"/>
      <c r="F123" s="32"/>
      <c r="G123" s="32"/>
      <c r="H123" s="32"/>
      <c r="I123" s="106"/>
      <c r="J123" s="153">
        <f>BK123</f>
        <v>0</v>
      </c>
      <c r="K123" s="32"/>
      <c r="L123" s="33"/>
      <c r="M123" s="65"/>
      <c r="N123" s="56"/>
      <c r="O123" s="66"/>
      <c r="P123" s="154">
        <f>P124</f>
        <v>0</v>
      </c>
      <c r="Q123" s="66"/>
      <c r="R123" s="154">
        <f>R124</f>
        <v>703.60010706000014</v>
      </c>
      <c r="S123" s="66"/>
      <c r="T123" s="154">
        <f>T124</f>
        <v>159.72310000000002</v>
      </c>
      <c r="U123" s="67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6" t="s">
        <v>76</v>
      </c>
      <c r="AU123" s="16" t="s">
        <v>115</v>
      </c>
      <c r="BK123" s="155">
        <f>BK124</f>
        <v>0</v>
      </c>
    </row>
    <row r="124" spans="1:65" s="12" customFormat="1" ht="25.9" customHeight="1">
      <c r="B124" s="156"/>
      <c r="D124" s="157" t="s">
        <v>76</v>
      </c>
      <c r="E124" s="158" t="s">
        <v>136</v>
      </c>
      <c r="F124" s="158" t="s">
        <v>137</v>
      </c>
      <c r="I124" s="159"/>
      <c r="J124" s="160">
        <f>BK124</f>
        <v>0</v>
      </c>
      <c r="L124" s="156"/>
      <c r="M124" s="161"/>
      <c r="N124" s="162"/>
      <c r="O124" s="162"/>
      <c r="P124" s="163">
        <f>P125+P189+P198+P223+P253+P298</f>
        <v>0</v>
      </c>
      <c r="Q124" s="162"/>
      <c r="R124" s="163">
        <f>R125+R189+R198+R223+R253+R298</f>
        <v>703.60010706000014</v>
      </c>
      <c r="S124" s="162"/>
      <c r="T124" s="163">
        <f>T125+T189+T198+T223+T253+T298</f>
        <v>159.72310000000002</v>
      </c>
      <c r="U124" s="164"/>
      <c r="AR124" s="157" t="s">
        <v>85</v>
      </c>
      <c r="AT124" s="165" t="s">
        <v>76</v>
      </c>
      <c r="AU124" s="165" t="s">
        <v>77</v>
      </c>
      <c r="AY124" s="157" t="s">
        <v>138</v>
      </c>
      <c r="BK124" s="166">
        <f>BK125+BK189+BK198+BK223+BK253+BK298</f>
        <v>0</v>
      </c>
    </row>
    <row r="125" spans="1:65" s="12" customFormat="1" ht="22.9" customHeight="1">
      <c r="B125" s="156"/>
      <c r="D125" s="157" t="s">
        <v>76</v>
      </c>
      <c r="E125" s="167" t="s">
        <v>85</v>
      </c>
      <c r="F125" s="167" t="s">
        <v>139</v>
      </c>
      <c r="I125" s="159"/>
      <c r="J125" s="168">
        <f>BK125</f>
        <v>0</v>
      </c>
      <c r="L125" s="156"/>
      <c r="M125" s="161"/>
      <c r="N125" s="162"/>
      <c r="O125" s="162"/>
      <c r="P125" s="163">
        <f>SUM(P126:P188)</f>
        <v>0</v>
      </c>
      <c r="Q125" s="162"/>
      <c r="R125" s="163">
        <f>SUM(R126:R188)</f>
        <v>256.16569559999999</v>
      </c>
      <c r="S125" s="162"/>
      <c r="T125" s="163">
        <f>SUM(T126:T188)</f>
        <v>159.72310000000002</v>
      </c>
      <c r="U125" s="164"/>
      <c r="AR125" s="157" t="s">
        <v>85</v>
      </c>
      <c r="AT125" s="165" t="s">
        <v>76</v>
      </c>
      <c r="AU125" s="165" t="s">
        <v>85</v>
      </c>
      <c r="AY125" s="157" t="s">
        <v>138</v>
      </c>
      <c r="BK125" s="166">
        <f>SUM(BK126:BK188)</f>
        <v>0</v>
      </c>
    </row>
    <row r="126" spans="1:65" s="2" customFormat="1" ht="24" customHeight="1">
      <c r="A126" s="32"/>
      <c r="B126" s="169"/>
      <c r="C126" s="170" t="s">
        <v>145</v>
      </c>
      <c r="D126" s="170" t="s">
        <v>140</v>
      </c>
      <c r="E126" s="171" t="s">
        <v>515</v>
      </c>
      <c r="F126" s="172" t="s">
        <v>516</v>
      </c>
      <c r="G126" s="173" t="s">
        <v>143</v>
      </c>
      <c r="H126" s="174">
        <v>171.95400000000001</v>
      </c>
      <c r="I126" s="175"/>
      <c r="J126" s="176">
        <f>ROUND(I126*H126,2)</f>
        <v>0</v>
      </c>
      <c r="K126" s="177"/>
      <c r="L126" s="33"/>
      <c r="M126" s="178" t="s">
        <v>1</v>
      </c>
      <c r="N126" s="179" t="s">
        <v>43</v>
      </c>
      <c r="O126" s="58"/>
      <c r="P126" s="180">
        <f>O126*H126</f>
        <v>0</v>
      </c>
      <c r="Q126" s="180">
        <v>0</v>
      </c>
      <c r="R126" s="180">
        <f>Q126*H126</f>
        <v>0</v>
      </c>
      <c r="S126" s="180">
        <v>0.4</v>
      </c>
      <c r="T126" s="180">
        <f>S126*H126</f>
        <v>68.781600000000012</v>
      </c>
      <c r="U126" s="181" t="s">
        <v>1</v>
      </c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82" t="s">
        <v>144</v>
      </c>
      <c r="AT126" s="182" t="s">
        <v>140</v>
      </c>
      <c r="AU126" s="182" t="s">
        <v>145</v>
      </c>
      <c r="AY126" s="16" t="s">
        <v>138</v>
      </c>
      <c r="BE126" s="97">
        <f>IF(N126="základná",J126,0)</f>
        <v>0</v>
      </c>
      <c r="BF126" s="97">
        <f>IF(N126="znížená",J126,0)</f>
        <v>0</v>
      </c>
      <c r="BG126" s="97">
        <f>IF(N126="zákl. prenesená",J126,0)</f>
        <v>0</v>
      </c>
      <c r="BH126" s="97">
        <f>IF(N126="zníž. prenesená",J126,0)</f>
        <v>0</v>
      </c>
      <c r="BI126" s="97">
        <f>IF(N126="nulová",J126,0)</f>
        <v>0</v>
      </c>
      <c r="BJ126" s="16" t="s">
        <v>145</v>
      </c>
      <c r="BK126" s="97">
        <f>ROUND(I126*H126,2)</f>
        <v>0</v>
      </c>
      <c r="BL126" s="16" t="s">
        <v>144</v>
      </c>
      <c r="BM126" s="182" t="s">
        <v>517</v>
      </c>
    </row>
    <row r="127" spans="1:65" s="2" customFormat="1" ht="39">
      <c r="A127" s="32"/>
      <c r="B127" s="33"/>
      <c r="C127" s="32"/>
      <c r="D127" s="183" t="s">
        <v>147</v>
      </c>
      <c r="E127" s="32"/>
      <c r="F127" s="184" t="s">
        <v>518</v>
      </c>
      <c r="G127" s="32"/>
      <c r="H127" s="32"/>
      <c r="I127" s="106"/>
      <c r="J127" s="32"/>
      <c r="K127" s="32"/>
      <c r="L127" s="33"/>
      <c r="M127" s="185"/>
      <c r="N127" s="186"/>
      <c r="O127" s="58"/>
      <c r="P127" s="58"/>
      <c r="Q127" s="58"/>
      <c r="R127" s="58"/>
      <c r="S127" s="58"/>
      <c r="T127" s="58"/>
      <c r="U127" s="59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T127" s="16" t="s">
        <v>147</v>
      </c>
      <c r="AU127" s="16" t="s">
        <v>145</v>
      </c>
    </row>
    <row r="128" spans="1:65" s="13" customFormat="1">
      <c r="B128" s="187"/>
      <c r="D128" s="183" t="s">
        <v>149</v>
      </c>
      <c r="E128" s="188" t="s">
        <v>1</v>
      </c>
      <c r="F128" s="189" t="s">
        <v>519</v>
      </c>
      <c r="H128" s="190">
        <v>171.95400000000001</v>
      </c>
      <c r="I128" s="191"/>
      <c r="L128" s="187"/>
      <c r="M128" s="192"/>
      <c r="N128" s="193"/>
      <c r="O128" s="193"/>
      <c r="P128" s="193"/>
      <c r="Q128" s="193"/>
      <c r="R128" s="193"/>
      <c r="S128" s="193"/>
      <c r="T128" s="193"/>
      <c r="U128" s="194"/>
      <c r="AT128" s="188" t="s">
        <v>149</v>
      </c>
      <c r="AU128" s="188" t="s">
        <v>145</v>
      </c>
      <c r="AV128" s="13" t="s">
        <v>145</v>
      </c>
      <c r="AW128" s="13" t="s">
        <v>31</v>
      </c>
      <c r="AX128" s="13" t="s">
        <v>85</v>
      </c>
      <c r="AY128" s="188" t="s">
        <v>138</v>
      </c>
    </row>
    <row r="129" spans="1:65" s="2" customFormat="1" ht="24" customHeight="1">
      <c r="A129" s="32"/>
      <c r="B129" s="169"/>
      <c r="C129" s="170" t="s">
        <v>144</v>
      </c>
      <c r="D129" s="170" t="s">
        <v>140</v>
      </c>
      <c r="E129" s="171" t="s">
        <v>158</v>
      </c>
      <c r="F129" s="172" t="s">
        <v>159</v>
      </c>
      <c r="G129" s="173" t="s">
        <v>154</v>
      </c>
      <c r="H129" s="174">
        <v>172.45</v>
      </c>
      <c r="I129" s="175"/>
      <c r="J129" s="176">
        <f>ROUND(I129*H129,2)</f>
        <v>0</v>
      </c>
      <c r="K129" s="177"/>
      <c r="L129" s="33"/>
      <c r="M129" s="178" t="s">
        <v>1</v>
      </c>
      <c r="N129" s="179" t="s">
        <v>43</v>
      </c>
      <c r="O129" s="58"/>
      <c r="P129" s="180">
        <f>O129*H129</f>
        <v>0</v>
      </c>
      <c r="Q129" s="180">
        <v>0</v>
      </c>
      <c r="R129" s="180">
        <f>Q129*H129</f>
        <v>0</v>
      </c>
      <c r="S129" s="180">
        <v>0.14499999999999999</v>
      </c>
      <c r="T129" s="180">
        <f>S129*H129</f>
        <v>25.005249999999997</v>
      </c>
      <c r="U129" s="181" t="s">
        <v>1</v>
      </c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82" t="s">
        <v>144</v>
      </c>
      <c r="AT129" s="182" t="s">
        <v>140</v>
      </c>
      <c r="AU129" s="182" t="s">
        <v>145</v>
      </c>
      <c r="AY129" s="16" t="s">
        <v>138</v>
      </c>
      <c r="BE129" s="97">
        <f>IF(N129="základná",J129,0)</f>
        <v>0</v>
      </c>
      <c r="BF129" s="97">
        <f>IF(N129="znížená",J129,0)</f>
        <v>0</v>
      </c>
      <c r="BG129" s="97">
        <f>IF(N129="zákl. prenesená",J129,0)</f>
        <v>0</v>
      </c>
      <c r="BH129" s="97">
        <f>IF(N129="zníž. prenesená",J129,0)</f>
        <v>0</v>
      </c>
      <c r="BI129" s="97">
        <f>IF(N129="nulová",J129,0)</f>
        <v>0</v>
      </c>
      <c r="BJ129" s="16" t="s">
        <v>145</v>
      </c>
      <c r="BK129" s="97">
        <f>ROUND(I129*H129,2)</f>
        <v>0</v>
      </c>
      <c r="BL129" s="16" t="s">
        <v>144</v>
      </c>
      <c r="BM129" s="182" t="s">
        <v>520</v>
      </c>
    </row>
    <row r="130" spans="1:65" s="2" customFormat="1" ht="29.25">
      <c r="A130" s="32"/>
      <c r="B130" s="33"/>
      <c r="C130" s="32"/>
      <c r="D130" s="183" t="s">
        <v>147</v>
      </c>
      <c r="E130" s="32"/>
      <c r="F130" s="184" t="s">
        <v>161</v>
      </c>
      <c r="G130" s="32"/>
      <c r="H130" s="32"/>
      <c r="I130" s="106"/>
      <c r="J130" s="32"/>
      <c r="K130" s="32"/>
      <c r="L130" s="33"/>
      <c r="M130" s="185"/>
      <c r="N130" s="186"/>
      <c r="O130" s="58"/>
      <c r="P130" s="58"/>
      <c r="Q130" s="58"/>
      <c r="R130" s="58"/>
      <c r="S130" s="58"/>
      <c r="T130" s="58"/>
      <c r="U130" s="59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6" t="s">
        <v>147</v>
      </c>
      <c r="AU130" s="16" t="s">
        <v>145</v>
      </c>
    </row>
    <row r="131" spans="1:65" s="13" customFormat="1" ht="22.5">
      <c r="B131" s="187"/>
      <c r="D131" s="183" t="s">
        <v>149</v>
      </c>
      <c r="E131" s="188" t="s">
        <v>1</v>
      </c>
      <c r="F131" s="189" t="s">
        <v>521</v>
      </c>
      <c r="H131" s="190">
        <v>172.45</v>
      </c>
      <c r="I131" s="191"/>
      <c r="L131" s="187"/>
      <c r="M131" s="192"/>
      <c r="N131" s="193"/>
      <c r="O131" s="193"/>
      <c r="P131" s="193"/>
      <c r="Q131" s="193"/>
      <c r="R131" s="193"/>
      <c r="S131" s="193"/>
      <c r="T131" s="193"/>
      <c r="U131" s="194"/>
      <c r="AT131" s="188" t="s">
        <v>149</v>
      </c>
      <c r="AU131" s="188" t="s">
        <v>145</v>
      </c>
      <c r="AV131" s="13" t="s">
        <v>145</v>
      </c>
      <c r="AW131" s="13" t="s">
        <v>31</v>
      </c>
      <c r="AX131" s="13" t="s">
        <v>85</v>
      </c>
      <c r="AY131" s="188" t="s">
        <v>138</v>
      </c>
    </row>
    <row r="132" spans="1:65" s="2" customFormat="1" ht="24" customHeight="1">
      <c r="A132" s="32"/>
      <c r="B132" s="169"/>
      <c r="C132" s="170" t="s">
        <v>275</v>
      </c>
      <c r="D132" s="170" t="s">
        <v>140</v>
      </c>
      <c r="E132" s="171" t="s">
        <v>163</v>
      </c>
      <c r="F132" s="172" t="s">
        <v>164</v>
      </c>
      <c r="G132" s="173" t="s">
        <v>143</v>
      </c>
      <c r="H132" s="174">
        <v>146.52500000000001</v>
      </c>
      <c r="I132" s="175"/>
      <c r="J132" s="176">
        <f>ROUND(I132*H132,2)</f>
        <v>0</v>
      </c>
      <c r="K132" s="177"/>
      <c r="L132" s="33"/>
      <c r="M132" s="178" t="s">
        <v>1</v>
      </c>
      <c r="N132" s="179" t="s">
        <v>43</v>
      </c>
      <c r="O132" s="58"/>
      <c r="P132" s="180">
        <f>O132*H132</f>
        <v>0</v>
      </c>
      <c r="Q132" s="180">
        <v>0</v>
      </c>
      <c r="R132" s="180">
        <f>Q132*H132</f>
        <v>0</v>
      </c>
      <c r="S132" s="180">
        <v>0.45</v>
      </c>
      <c r="T132" s="180">
        <f>S132*H132</f>
        <v>65.936250000000001</v>
      </c>
      <c r="U132" s="181" t="s">
        <v>1</v>
      </c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82" t="s">
        <v>144</v>
      </c>
      <c r="AT132" s="182" t="s">
        <v>140</v>
      </c>
      <c r="AU132" s="182" t="s">
        <v>145</v>
      </c>
      <c r="AY132" s="16" t="s">
        <v>138</v>
      </c>
      <c r="BE132" s="97">
        <f>IF(N132="základná",J132,0)</f>
        <v>0</v>
      </c>
      <c r="BF132" s="97">
        <f>IF(N132="znížená",J132,0)</f>
        <v>0</v>
      </c>
      <c r="BG132" s="97">
        <f>IF(N132="zákl. prenesená",J132,0)</f>
        <v>0</v>
      </c>
      <c r="BH132" s="97">
        <f>IF(N132="zníž. prenesená",J132,0)</f>
        <v>0</v>
      </c>
      <c r="BI132" s="97">
        <f>IF(N132="nulová",J132,0)</f>
        <v>0</v>
      </c>
      <c r="BJ132" s="16" t="s">
        <v>145</v>
      </c>
      <c r="BK132" s="97">
        <f>ROUND(I132*H132,2)</f>
        <v>0</v>
      </c>
      <c r="BL132" s="16" t="s">
        <v>144</v>
      </c>
      <c r="BM132" s="182" t="s">
        <v>522</v>
      </c>
    </row>
    <row r="133" spans="1:65" s="2" customFormat="1" ht="39">
      <c r="A133" s="32"/>
      <c r="B133" s="33"/>
      <c r="C133" s="32"/>
      <c r="D133" s="183" t="s">
        <v>147</v>
      </c>
      <c r="E133" s="32"/>
      <c r="F133" s="184" t="s">
        <v>166</v>
      </c>
      <c r="G133" s="32"/>
      <c r="H133" s="32"/>
      <c r="I133" s="106"/>
      <c r="J133" s="32"/>
      <c r="K133" s="32"/>
      <c r="L133" s="33"/>
      <c r="M133" s="185"/>
      <c r="N133" s="186"/>
      <c r="O133" s="58"/>
      <c r="P133" s="58"/>
      <c r="Q133" s="58"/>
      <c r="R133" s="58"/>
      <c r="S133" s="58"/>
      <c r="T133" s="58"/>
      <c r="U133" s="59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6" t="s">
        <v>147</v>
      </c>
      <c r="AU133" s="16" t="s">
        <v>145</v>
      </c>
    </row>
    <row r="134" spans="1:65" s="13" customFormat="1">
      <c r="B134" s="187"/>
      <c r="D134" s="183" t="s">
        <v>149</v>
      </c>
      <c r="E134" s="188" t="s">
        <v>1</v>
      </c>
      <c r="F134" s="189" t="s">
        <v>523</v>
      </c>
      <c r="H134" s="190">
        <v>146.52500000000001</v>
      </c>
      <c r="I134" s="191"/>
      <c r="L134" s="187"/>
      <c r="M134" s="192"/>
      <c r="N134" s="193"/>
      <c r="O134" s="193"/>
      <c r="P134" s="193"/>
      <c r="Q134" s="193"/>
      <c r="R134" s="193"/>
      <c r="S134" s="193"/>
      <c r="T134" s="193"/>
      <c r="U134" s="194"/>
      <c r="AT134" s="188" t="s">
        <v>149</v>
      </c>
      <c r="AU134" s="188" t="s">
        <v>145</v>
      </c>
      <c r="AV134" s="13" t="s">
        <v>145</v>
      </c>
      <c r="AW134" s="13" t="s">
        <v>31</v>
      </c>
      <c r="AX134" s="13" t="s">
        <v>85</v>
      </c>
      <c r="AY134" s="188" t="s">
        <v>138</v>
      </c>
    </row>
    <row r="135" spans="1:65" s="2" customFormat="1" ht="24" customHeight="1">
      <c r="A135" s="32"/>
      <c r="B135" s="169"/>
      <c r="C135" s="170" t="s">
        <v>440</v>
      </c>
      <c r="D135" s="170" t="s">
        <v>140</v>
      </c>
      <c r="E135" s="171" t="s">
        <v>169</v>
      </c>
      <c r="F135" s="172" t="s">
        <v>170</v>
      </c>
      <c r="G135" s="173" t="s">
        <v>171</v>
      </c>
      <c r="H135" s="174">
        <v>88.103999999999999</v>
      </c>
      <c r="I135" s="175"/>
      <c r="J135" s="176">
        <f>ROUND(I135*H135,2)</f>
        <v>0</v>
      </c>
      <c r="K135" s="177"/>
      <c r="L135" s="33"/>
      <c r="M135" s="178" t="s">
        <v>1</v>
      </c>
      <c r="N135" s="179" t="s">
        <v>43</v>
      </c>
      <c r="O135" s="58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0">
        <f>S135*H135</f>
        <v>0</v>
      </c>
      <c r="U135" s="181" t="s">
        <v>1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82" t="s">
        <v>144</v>
      </c>
      <c r="AT135" s="182" t="s">
        <v>140</v>
      </c>
      <c r="AU135" s="182" t="s">
        <v>145</v>
      </c>
      <c r="AY135" s="16" t="s">
        <v>138</v>
      </c>
      <c r="BE135" s="97">
        <f>IF(N135="základná",J135,0)</f>
        <v>0</v>
      </c>
      <c r="BF135" s="97">
        <f>IF(N135="znížená",J135,0)</f>
        <v>0</v>
      </c>
      <c r="BG135" s="97">
        <f>IF(N135="zákl. prenesená",J135,0)</f>
        <v>0</v>
      </c>
      <c r="BH135" s="97">
        <f>IF(N135="zníž. prenesená",J135,0)</f>
        <v>0</v>
      </c>
      <c r="BI135" s="97">
        <f>IF(N135="nulová",J135,0)</f>
        <v>0</v>
      </c>
      <c r="BJ135" s="16" t="s">
        <v>145</v>
      </c>
      <c r="BK135" s="97">
        <f>ROUND(I135*H135,2)</f>
        <v>0</v>
      </c>
      <c r="BL135" s="16" t="s">
        <v>144</v>
      </c>
      <c r="BM135" s="182" t="s">
        <v>524</v>
      </c>
    </row>
    <row r="136" spans="1:65" s="2" customFormat="1" ht="29.25">
      <c r="A136" s="32"/>
      <c r="B136" s="33"/>
      <c r="C136" s="32"/>
      <c r="D136" s="183" t="s">
        <v>147</v>
      </c>
      <c r="E136" s="32"/>
      <c r="F136" s="184" t="s">
        <v>173</v>
      </c>
      <c r="G136" s="32"/>
      <c r="H136" s="32"/>
      <c r="I136" s="106"/>
      <c r="J136" s="32"/>
      <c r="K136" s="32"/>
      <c r="L136" s="33"/>
      <c r="M136" s="185"/>
      <c r="N136" s="186"/>
      <c r="O136" s="58"/>
      <c r="P136" s="58"/>
      <c r="Q136" s="58"/>
      <c r="R136" s="58"/>
      <c r="S136" s="58"/>
      <c r="T136" s="58"/>
      <c r="U136" s="59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6" t="s">
        <v>147</v>
      </c>
      <c r="AU136" s="16" t="s">
        <v>145</v>
      </c>
    </row>
    <row r="137" spans="1:65" s="13" customFormat="1">
      <c r="B137" s="187"/>
      <c r="D137" s="183" t="s">
        <v>149</v>
      </c>
      <c r="E137" s="188" t="s">
        <v>1</v>
      </c>
      <c r="F137" s="189" t="s">
        <v>525</v>
      </c>
      <c r="H137" s="190">
        <v>88.103999999999999</v>
      </c>
      <c r="I137" s="191"/>
      <c r="L137" s="187"/>
      <c r="M137" s="192"/>
      <c r="N137" s="193"/>
      <c r="O137" s="193"/>
      <c r="P137" s="193"/>
      <c r="Q137" s="193"/>
      <c r="R137" s="193"/>
      <c r="S137" s="193"/>
      <c r="T137" s="193"/>
      <c r="U137" s="194"/>
      <c r="AT137" s="188" t="s">
        <v>149</v>
      </c>
      <c r="AU137" s="188" t="s">
        <v>145</v>
      </c>
      <c r="AV137" s="13" t="s">
        <v>145</v>
      </c>
      <c r="AW137" s="13" t="s">
        <v>31</v>
      </c>
      <c r="AX137" s="13" t="s">
        <v>85</v>
      </c>
      <c r="AY137" s="188" t="s">
        <v>138</v>
      </c>
    </row>
    <row r="138" spans="1:65" s="2" customFormat="1" ht="16.5" customHeight="1">
      <c r="A138" s="32"/>
      <c r="B138" s="169"/>
      <c r="C138" s="170" t="s">
        <v>446</v>
      </c>
      <c r="D138" s="170" t="s">
        <v>140</v>
      </c>
      <c r="E138" s="171" t="s">
        <v>176</v>
      </c>
      <c r="F138" s="172" t="s">
        <v>177</v>
      </c>
      <c r="G138" s="173" t="s">
        <v>171</v>
      </c>
      <c r="H138" s="174">
        <v>48.543999999999997</v>
      </c>
      <c r="I138" s="175"/>
      <c r="J138" s="176">
        <f>ROUND(I138*H138,2)</f>
        <v>0</v>
      </c>
      <c r="K138" s="177"/>
      <c r="L138" s="33"/>
      <c r="M138" s="178" t="s">
        <v>1</v>
      </c>
      <c r="N138" s="179" t="s">
        <v>43</v>
      </c>
      <c r="O138" s="58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0">
        <f>S138*H138</f>
        <v>0</v>
      </c>
      <c r="U138" s="181" t="s">
        <v>1</v>
      </c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82" t="s">
        <v>144</v>
      </c>
      <c r="AT138" s="182" t="s">
        <v>140</v>
      </c>
      <c r="AU138" s="182" t="s">
        <v>145</v>
      </c>
      <c r="AY138" s="16" t="s">
        <v>138</v>
      </c>
      <c r="BE138" s="97">
        <f>IF(N138="základná",J138,0)</f>
        <v>0</v>
      </c>
      <c r="BF138" s="97">
        <f>IF(N138="znížená",J138,0)</f>
        <v>0</v>
      </c>
      <c r="BG138" s="97">
        <f>IF(N138="zákl. prenesená",J138,0)</f>
        <v>0</v>
      </c>
      <c r="BH138" s="97">
        <f>IF(N138="zníž. prenesená",J138,0)</f>
        <v>0</v>
      </c>
      <c r="BI138" s="97">
        <f>IF(N138="nulová",J138,0)</f>
        <v>0</v>
      </c>
      <c r="BJ138" s="16" t="s">
        <v>145</v>
      </c>
      <c r="BK138" s="97">
        <f>ROUND(I138*H138,2)</f>
        <v>0</v>
      </c>
      <c r="BL138" s="16" t="s">
        <v>144</v>
      </c>
      <c r="BM138" s="182" t="s">
        <v>526</v>
      </c>
    </row>
    <row r="139" spans="1:65" s="2" customFormat="1" ht="48.75">
      <c r="A139" s="32"/>
      <c r="B139" s="33"/>
      <c r="C139" s="32"/>
      <c r="D139" s="183" t="s">
        <v>147</v>
      </c>
      <c r="E139" s="32"/>
      <c r="F139" s="184" t="s">
        <v>179</v>
      </c>
      <c r="G139" s="32"/>
      <c r="H139" s="32"/>
      <c r="I139" s="106"/>
      <c r="J139" s="32"/>
      <c r="K139" s="32"/>
      <c r="L139" s="33"/>
      <c r="M139" s="185"/>
      <c r="N139" s="186"/>
      <c r="O139" s="58"/>
      <c r="P139" s="58"/>
      <c r="Q139" s="58"/>
      <c r="R139" s="58"/>
      <c r="S139" s="58"/>
      <c r="T139" s="58"/>
      <c r="U139" s="59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6" t="s">
        <v>147</v>
      </c>
      <c r="AU139" s="16" t="s">
        <v>145</v>
      </c>
    </row>
    <row r="140" spans="1:65" s="13" customFormat="1">
      <c r="B140" s="187"/>
      <c r="D140" s="183" t="s">
        <v>149</v>
      </c>
      <c r="E140" s="188" t="s">
        <v>1</v>
      </c>
      <c r="F140" s="189" t="s">
        <v>527</v>
      </c>
      <c r="H140" s="190">
        <v>48.543999999999997</v>
      </c>
      <c r="I140" s="191"/>
      <c r="L140" s="187"/>
      <c r="M140" s="192"/>
      <c r="N140" s="193"/>
      <c r="O140" s="193"/>
      <c r="P140" s="193"/>
      <c r="Q140" s="193"/>
      <c r="R140" s="193"/>
      <c r="S140" s="193"/>
      <c r="T140" s="193"/>
      <c r="U140" s="194"/>
      <c r="AT140" s="188" t="s">
        <v>149</v>
      </c>
      <c r="AU140" s="188" t="s">
        <v>145</v>
      </c>
      <c r="AV140" s="13" t="s">
        <v>145</v>
      </c>
      <c r="AW140" s="13" t="s">
        <v>31</v>
      </c>
      <c r="AX140" s="13" t="s">
        <v>85</v>
      </c>
      <c r="AY140" s="188" t="s">
        <v>138</v>
      </c>
    </row>
    <row r="141" spans="1:65" s="2" customFormat="1" ht="16.5" customHeight="1">
      <c r="A141" s="32"/>
      <c r="B141" s="169"/>
      <c r="C141" s="170" t="s">
        <v>224</v>
      </c>
      <c r="D141" s="170" t="s">
        <v>140</v>
      </c>
      <c r="E141" s="171" t="s">
        <v>176</v>
      </c>
      <c r="F141" s="172" t="s">
        <v>177</v>
      </c>
      <c r="G141" s="173" t="s">
        <v>171</v>
      </c>
      <c r="H141" s="174">
        <v>39.869999999999997</v>
      </c>
      <c r="I141" s="175"/>
      <c r="J141" s="176">
        <f>ROUND(I141*H141,2)</f>
        <v>0</v>
      </c>
      <c r="K141" s="177"/>
      <c r="L141" s="33"/>
      <c r="M141" s="178" t="s">
        <v>1</v>
      </c>
      <c r="N141" s="179" t="s">
        <v>43</v>
      </c>
      <c r="O141" s="58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0">
        <f>S141*H141</f>
        <v>0</v>
      </c>
      <c r="U141" s="181" t="s">
        <v>1</v>
      </c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82" t="s">
        <v>144</v>
      </c>
      <c r="AT141" s="182" t="s">
        <v>140</v>
      </c>
      <c r="AU141" s="182" t="s">
        <v>145</v>
      </c>
      <c r="AY141" s="16" t="s">
        <v>138</v>
      </c>
      <c r="BE141" s="97">
        <f>IF(N141="základná",J141,0)</f>
        <v>0</v>
      </c>
      <c r="BF141" s="97">
        <f>IF(N141="znížená",J141,0)</f>
        <v>0</v>
      </c>
      <c r="BG141" s="97">
        <f>IF(N141="zákl. prenesená",J141,0)</f>
        <v>0</v>
      </c>
      <c r="BH141" s="97">
        <f>IF(N141="zníž. prenesená",J141,0)</f>
        <v>0</v>
      </c>
      <c r="BI141" s="97">
        <f>IF(N141="nulová",J141,0)</f>
        <v>0</v>
      </c>
      <c r="BJ141" s="16" t="s">
        <v>145</v>
      </c>
      <c r="BK141" s="97">
        <f>ROUND(I141*H141,2)</f>
        <v>0</v>
      </c>
      <c r="BL141" s="16" t="s">
        <v>144</v>
      </c>
      <c r="BM141" s="182" t="s">
        <v>528</v>
      </c>
    </row>
    <row r="142" spans="1:65" s="2" customFormat="1" ht="48.75">
      <c r="A142" s="32"/>
      <c r="B142" s="33"/>
      <c r="C142" s="32"/>
      <c r="D142" s="183" t="s">
        <v>147</v>
      </c>
      <c r="E142" s="32"/>
      <c r="F142" s="184" t="s">
        <v>179</v>
      </c>
      <c r="G142" s="32"/>
      <c r="H142" s="32"/>
      <c r="I142" s="106"/>
      <c r="J142" s="32"/>
      <c r="K142" s="32"/>
      <c r="L142" s="33"/>
      <c r="M142" s="185"/>
      <c r="N142" s="186"/>
      <c r="O142" s="58"/>
      <c r="P142" s="58"/>
      <c r="Q142" s="58"/>
      <c r="R142" s="58"/>
      <c r="S142" s="58"/>
      <c r="T142" s="58"/>
      <c r="U142" s="59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6" t="s">
        <v>147</v>
      </c>
      <c r="AU142" s="16" t="s">
        <v>145</v>
      </c>
    </row>
    <row r="143" spans="1:65" s="13" customFormat="1">
      <c r="B143" s="187"/>
      <c r="D143" s="183" t="s">
        <v>149</v>
      </c>
      <c r="E143" s="188" t="s">
        <v>1</v>
      </c>
      <c r="F143" s="189" t="s">
        <v>529</v>
      </c>
      <c r="H143" s="190">
        <v>39.869999999999997</v>
      </c>
      <c r="I143" s="191"/>
      <c r="L143" s="187"/>
      <c r="M143" s="192"/>
      <c r="N143" s="193"/>
      <c r="O143" s="193"/>
      <c r="P143" s="193"/>
      <c r="Q143" s="193"/>
      <c r="R143" s="193"/>
      <c r="S143" s="193"/>
      <c r="T143" s="193"/>
      <c r="U143" s="194"/>
      <c r="AT143" s="188" t="s">
        <v>149</v>
      </c>
      <c r="AU143" s="188" t="s">
        <v>145</v>
      </c>
      <c r="AV143" s="13" t="s">
        <v>145</v>
      </c>
      <c r="AW143" s="13" t="s">
        <v>31</v>
      </c>
      <c r="AX143" s="13" t="s">
        <v>85</v>
      </c>
      <c r="AY143" s="188" t="s">
        <v>138</v>
      </c>
    </row>
    <row r="144" spans="1:65" s="2" customFormat="1" ht="36" customHeight="1">
      <c r="A144" s="32"/>
      <c r="B144" s="169"/>
      <c r="C144" s="170" t="s">
        <v>402</v>
      </c>
      <c r="D144" s="170" t="s">
        <v>140</v>
      </c>
      <c r="E144" s="171" t="s">
        <v>182</v>
      </c>
      <c r="F144" s="172" t="s">
        <v>183</v>
      </c>
      <c r="G144" s="173" t="s">
        <v>171</v>
      </c>
      <c r="H144" s="174">
        <v>88.414000000000001</v>
      </c>
      <c r="I144" s="175"/>
      <c r="J144" s="176">
        <f>ROUND(I144*H144,2)</f>
        <v>0</v>
      </c>
      <c r="K144" s="177"/>
      <c r="L144" s="33"/>
      <c r="M144" s="178" t="s">
        <v>1</v>
      </c>
      <c r="N144" s="179" t="s">
        <v>43</v>
      </c>
      <c r="O144" s="58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0">
        <f>S144*H144</f>
        <v>0</v>
      </c>
      <c r="U144" s="181" t="s">
        <v>1</v>
      </c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82" t="s">
        <v>144</v>
      </c>
      <c r="AT144" s="182" t="s">
        <v>140</v>
      </c>
      <c r="AU144" s="182" t="s">
        <v>145</v>
      </c>
      <c r="AY144" s="16" t="s">
        <v>138</v>
      </c>
      <c r="BE144" s="97">
        <f>IF(N144="základná",J144,0)</f>
        <v>0</v>
      </c>
      <c r="BF144" s="97">
        <f>IF(N144="znížená",J144,0)</f>
        <v>0</v>
      </c>
      <c r="BG144" s="97">
        <f>IF(N144="zákl. prenesená",J144,0)</f>
        <v>0</v>
      </c>
      <c r="BH144" s="97">
        <f>IF(N144="zníž. prenesená",J144,0)</f>
        <v>0</v>
      </c>
      <c r="BI144" s="97">
        <f>IF(N144="nulová",J144,0)</f>
        <v>0</v>
      </c>
      <c r="BJ144" s="16" t="s">
        <v>145</v>
      </c>
      <c r="BK144" s="97">
        <f>ROUND(I144*H144,2)</f>
        <v>0</v>
      </c>
      <c r="BL144" s="16" t="s">
        <v>144</v>
      </c>
      <c r="BM144" s="182" t="s">
        <v>530</v>
      </c>
    </row>
    <row r="145" spans="1:65" s="2" customFormat="1" ht="48.75">
      <c r="A145" s="32"/>
      <c r="B145" s="33"/>
      <c r="C145" s="32"/>
      <c r="D145" s="183" t="s">
        <v>147</v>
      </c>
      <c r="E145" s="32"/>
      <c r="F145" s="184" t="s">
        <v>185</v>
      </c>
      <c r="G145" s="32"/>
      <c r="H145" s="32"/>
      <c r="I145" s="106"/>
      <c r="J145" s="32"/>
      <c r="K145" s="32"/>
      <c r="L145" s="33"/>
      <c r="M145" s="185"/>
      <c r="N145" s="186"/>
      <c r="O145" s="58"/>
      <c r="P145" s="58"/>
      <c r="Q145" s="58"/>
      <c r="R145" s="58"/>
      <c r="S145" s="58"/>
      <c r="T145" s="58"/>
      <c r="U145" s="59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T145" s="16" t="s">
        <v>147</v>
      </c>
      <c r="AU145" s="16" t="s">
        <v>145</v>
      </c>
    </row>
    <row r="146" spans="1:65" s="2" customFormat="1" ht="24" customHeight="1">
      <c r="A146" s="32"/>
      <c r="B146" s="169"/>
      <c r="C146" s="170" t="s">
        <v>455</v>
      </c>
      <c r="D146" s="170" t="s">
        <v>140</v>
      </c>
      <c r="E146" s="171" t="s">
        <v>187</v>
      </c>
      <c r="F146" s="172" t="s">
        <v>188</v>
      </c>
      <c r="G146" s="173" t="s">
        <v>143</v>
      </c>
      <c r="H146" s="174">
        <v>159.47999999999999</v>
      </c>
      <c r="I146" s="175"/>
      <c r="J146" s="176">
        <f>ROUND(I146*H146,2)</f>
        <v>0</v>
      </c>
      <c r="K146" s="177"/>
      <c r="L146" s="33"/>
      <c r="M146" s="178" t="s">
        <v>1</v>
      </c>
      <c r="N146" s="179" t="s">
        <v>43</v>
      </c>
      <c r="O146" s="58"/>
      <c r="P146" s="180">
        <f>O146*H146</f>
        <v>0</v>
      </c>
      <c r="Q146" s="180">
        <v>9.7000000000000005E-4</v>
      </c>
      <c r="R146" s="180">
        <f>Q146*H146</f>
        <v>0.15469559999999999</v>
      </c>
      <c r="S146" s="180">
        <v>0</v>
      </c>
      <c r="T146" s="180">
        <f>S146*H146</f>
        <v>0</v>
      </c>
      <c r="U146" s="181" t="s">
        <v>1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82" t="s">
        <v>144</v>
      </c>
      <c r="AT146" s="182" t="s">
        <v>140</v>
      </c>
      <c r="AU146" s="182" t="s">
        <v>145</v>
      </c>
      <c r="AY146" s="16" t="s">
        <v>138</v>
      </c>
      <c r="BE146" s="97">
        <f>IF(N146="základná",J146,0)</f>
        <v>0</v>
      </c>
      <c r="BF146" s="97">
        <f>IF(N146="znížená",J146,0)</f>
        <v>0</v>
      </c>
      <c r="BG146" s="97">
        <f>IF(N146="zákl. prenesená",J146,0)</f>
        <v>0</v>
      </c>
      <c r="BH146" s="97">
        <f>IF(N146="zníž. prenesená",J146,0)</f>
        <v>0</v>
      </c>
      <c r="BI146" s="97">
        <f>IF(N146="nulová",J146,0)</f>
        <v>0</v>
      </c>
      <c r="BJ146" s="16" t="s">
        <v>145</v>
      </c>
      <c r="BK146" s="97">
        <f>ROUND(I146*H146,2)</f>
        <v>0</v>
      </c>
      <c r="BL146" s="16" t="s">
        <v>144</v>
      </c>
      <c r="BM146" s="182" t="s">
        <v>531</v>
      </c>
    </row>
    <row r="147" spans="1:65" s="2" customFormat="1" ht="29.25">
      <c r="A147" s="32"/>
      <c r="B147" s="33"/>
      <c r="C147" s="32"/>
      <c r="D147" s="183" t="s">
        <v>147</v>
      </c>
      <c r="E147" s="32"/>
      <c r="F147" s="184" t="s">
        <v>190</v>
      </c>
      <c r="G147" s="32"/>
      <c r="H147" s="32"/>
      <c r="I147" s="106"/>
      <c r="J147" s="32"/>
      <c r="K147" s="32"/>
      <c r="L147" s="33"/>
      <c r="M147" s="185"/>
      <c r="N147" s="186"/>
      <c r="O147" s="58"/>
      <c r="P147" s="58"/>
      <c r="Q147" s="58"/>
      <c r="R147" s="58"/>
      <c r="S147" s="58"/>
      <c r="T147" s="58"/>
      <c r="U147" s="59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6" t="s">
        <v>147</v>
      </c>
      <c r="AU147" s="16" t="s">
        <v>145</v>
      </c>
    </row>
    <row r="148" spans="1:65" s="13" customFormat="1">
      <c r="B148" s="187"/>
      <c r="D148" s="183" t="s">
        <v>149</v>
      </c>
      <c r="E148" s="188" t="s">
        <v>1</v>
      </c>
      <c r="F148" s="189" t="s">
        <v>532</v>
      </c>
      <c r="H148" s="190">
        <v>159.47999999999999</v>
      </c>
      <c r="I148" s="191"/>
      <c r="L148" s="187"/>
      <c r="M148" s="192"/>
      <c r="N148" s="193"/>
      <c r="O148" s="193"/>
      <c r="P148" s="193"/>
      <c r="Q148" s="193"/>
      <c r="R148" s="193"/>
      <c r="S148" s="193"/>
      <c r="T148" s="193"/>
      <c r="U148" s="194"/>
      <c r="AT148" s="188" t="s">
        <v>149</v>
      </c>
      <c r="AU148" s="188" t="s">
        <v>145</v>
      </c>
      <c r="AV148" s="13" t="s">
        <v>145</v>
      </c>
      <c r="AW148" s="13" t="s">
        <v>31</v>
      </c>
      <c r="AX148" s="13" t="s">
        <v>85</v>
      </c>
      <c r="AY148" s="188" t="s">
        <v>138</v>
      </c>
    </row>
    <row r="149" spans="1:65" s="2" customFormat="1" ht="24" customHeight="1">
      <c r="A149" s="32"/>
      <c r="B149" s="169"/>
      <c r="C149" s="170" t="s">
        <v>458</v>
      </c>
      <c r="D149" s="170" t="s">
        <v>140</v>
      </c>
      <c r="E149" s="171" t="s">
        <v>193</v>
      </c>
      <c r="F149" s="172" t="s">
        <v>194</v>
      </c>
      <c r="G149" s="173" t="s">
        <v>143</v>
      </c>
      <c r="H149" s="174">
        <v>159.47999999999999</v>
      </c>
      <c r="I149" s="175"/>
      <c r="J149" s="176">
        <f>ROUND(I149*H149,2)</f>
        <v>0</v>
      </c>
      <c r="K149" s="177"/>
      <c r="L149" s="33"/>
      <c r="M149" s="178" t="s">
        <v>1</v>
      </c>
      <c r="N149" s="179" t="s">
        <v>43</v>
      </c>
      <c r="O149" s="58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0">
        <f>S149*H149</f>
        <v>0</v>
      </c>
      <c r="U149" s="181" t="s">
        <v>1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82" t="s">
        <v>144</v>
      </c>
      <c r="AT149" s="182" t="s">
        <v>140</v>
      </c>
      <c r="AU149" s="182" t="s">
        <v>145</v>
      </c>
      <c r="AY149" s="16" t="s">
        <v>138</v>
      </c>
      <c r="BE149" s="97">
        <f>IF(N149="základná",J149,0)</f>
        <v>0</v>
      </c>
      <c r="BF149" s="97">
        <f>IF(N149="znížená",J149,0)</f>
        <v>0</v>
      </c>
      <c r="BG149" s="97">
        <f>IF(N149="zákl. prenesená",J149,0)</f>
        <v>0</v>
      </c>
      <c r="BH149" s="97">
        <f>IF(N149="zníž. prenesená",J149,0)</f>
        <v>0</v>
      </c>
      <c r="BI149" s="97">
        <f>IF(N149="nulová",J149,0)</f>
        <v>0</v>
      </c>
      <c r="BJ149" s="16" t="s">
        <v>145</v>
      </c>
      <c r="BK149" s="97">
        <f>ROUND(I149*H149,2)</f>
        <v>0</v>
      </c>
      <c r="BL149" s="16" t="s">
        <v>144</v>
      </c>
      <c r="BM149" s="182" t="s">
        <v>533</v>
      </c>
    </row>
    <row r="150" spans="1:65" s="2" customFormat="1" ht="29.25">
      <c r="A150" s="32"/>
      <c r="B150" s="33"/>
      <c r="C150" s="32"/>
      <c r="D150" s="183" t="s">
        <v>147</v>
      </c>
      <c r="E150" s="32"/>
      <c r="F150" s="184" t="s">
        <v>196</v>
      </c>
      <c r="G150" s="32"/>
      <c r="H150" s="32"/>
      <c r="I150" s="106"/>
      <c r="J150" s="32"/>
      <c r="K150" s="32"/>
      <c r="L150" s="33"/>
      <c r="M150" s="185"/>
      <c r="N150" s="186"/>
      <c r="O150" s="58"/>
      <c r="P150" s="58"/>
      <c r="Q150" s="58"/>
      <c r="R150" s="58"/>
      <c r="S150" s="58"/>
      <c r="T150" s="58"/>
      <c r="U150" s="59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6" t="s">
        <v>147</v>
      </c>
      <c r="AU150" s="16" t="s">
        <v>145</v>
      </c>
    </row>
    <row r="151" spans="1:65" s="2" customFormat="1" ht="36" customHeight="1">
      <c r="A151" s="32"/>
      <c r="B151" s="169"/>
      <c r="C151" s="170" t="s">
        <v>473</v>
      </c>
      <c r="D151" s="170" t="s">
        <v>140</v>
      </c>
      <c r="E151" s="171" t="s">
        <v>198</v>
      </c>
      <c r="F151" s="172" t="s">
        <v>199</v>
      </c>
      <c r="G151" s="173" t="s">
        <v>171</v>
      </c>
      <c r="H151" s="174">
        <v>176.518</v>
      </c>
      <c r="I151" s="175"/>
      <c r="J151" s="176">
        <f>ROUND(I151*H151,2)</f>
        <v>0</v>
      </c>
      <c r="K151" s="177"/>
      <c r="L151" s="33"/>
      <c r="M151" s="178" t="s">
        <v>1</v>
      </c>
      <c r="N151" s="179" t="s">
        <v>43</v>
      </c>
      <c r="O151" s="58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0">
        <f>S151*H151</f>
        <v>0</v>
      </c>
      <c r="U151" s="181" t="s">
        <v>1</v>
      </c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82" t="s">
        <v>144</v>
      </c>
      <c r="AT151" s="182" t="s">
        <v>140</v>
      </c>
      <c r="AU151" s="182" t="s">
        <v>145</v>
      </c>
      <c r="AY151" s="16" t="s">
        <v>138</v>
      </c>
      <c r="BE151" s="97">
        <f>IF(N151="základná",J151,0)</f>
        <v>0</v>
      </c>
      <c r="BF151" s="97">
        <f>IF(N151="znížená",J151,0)</f>
        <v>0</v>
      </c>
      <c r="BG151" s="97">
        <f>IF(N151="zákl. prenesená",J151,0)</f>
        <v>0</v>
      </c>
      <c r="BH151" s="97">
        <f>IF(N151="zníž. prenesená",J151,0)</f>
        <v>0</v>
      </c>
      <c r="BI151" s="97">
        <f>IF(N151="nulová",J151,0)</f>
        <v>0</v>
      </c>
      <c r="BJ151" s="16" t="s">
        <v>145</v>
      </c>
      <c r="BK151" s="97">
        <f>ROUND(I151*H151,2)</f>
        <v>0</v>
      </c>
      <c r="BL151" s="16" t="s">
        <v>144</v>
      </c>
      <c r="BM151" s="182" t="s">
        <v>534</v>
      </c>
    </row>
    <row r="152" spans="1:65" s="2" customFormat="1" ht="39">
      <c r="A152" s="32"/>
      <c r="B152" s="33"/>
      <c r="C152" s="32"/>
      <c r="D152" s="183" t="s">
        <v>147</v>
      </c>
      <c r="E152" s="32"/>
      <c r="F152" s="184" t="s">
        <v>201</v>
      </c>
      <c r="G152" s="32"/>
      <c r="H152" s="32"/>
      <c r="I152" s="106"/>
      <c r="J152" s="32"/>
      <c r="K152" s="32"/>
      <c r="L152" s="33"/>
      <c r="M152" s="185"/>
      <c r="N152" s="186"/>
      <c r="O152" s="58"/>
      <c r="P152" s="58"/>
      <c r="Q152" s="58"/>
      <c r="R152" s="58"/>
      <c r="S152" s="58"/>
      <c r="T152" s="58"/>
      <c r="U152" s="59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T152" s="16" t="s">
        <v>147</v>
      </c>
      <c r="AU152" s="16" t="s">
        <v>145</v>
      </c>
    </row>
    <row r="153" spans="1:65" s="2" customFormat="1" ht="16.5" customHeight="1">
      <c r="A153" s="32"/>
      <c r="B153" s="169"/>
      <c r="C153" s="170" t="s">
        <v>478</v>
      </c>
      <c r="D153" s="170" t="s">
        <v>140</v>
      </c>
      <c r="E153" s="171" t="s">
        <v>204</v>
      </c>
      <c r="F153" s="172" t="s">
        <v>205</v>
      </c>
      <c r="G153" s="173" t="s">
        <v>171</v>
      </c>
      <c r="H153" s="174">
        <v>176.518</v>
      </c>
      <c r="I153" s="175"/>
      <c r="J153" s="176">
        <f>ROUND(I153*H153,2)</f>
        <v>0</v>
      </c>
      <c r="K153" s="177"/>
      <c r="L153" s="33"/>
      <c r="M153" s="178" t="s">
        <v>1</v>
      </c>
      <c r="N153" s="179" t="s">
        <v>43</v>
      </c>
      <c r="O153" s="58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0">
        <f>S153*H153</f>
        <v>0</v>
      </c>
      <c r="U153" s="181" t="s">
        <v>1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82" t="s">
        <v>144</v>
      </c>
      <c r="AT153" s="182" t="s">
        <v>140</v>
      </c>
      <c r="AU153" s="182" t="s">
        <v>145</v>
      </c>
      <c r="AY153" s="16" t="s">
        <v>138</v>
      </c>
      <c r="BE153" s="97">
        <f>IF(N153="základná",J153,0)</f>
        <v>0</v>
      </c>
      <c r="BF153" s="97">
        <f>IF(N153="znížená",J153,0)</f>
        <v>0</v>
      </c>
      <c r="BG153" s="97">
        <f>IF(N153="zákl. prenesená",J153,0)</f>
        <v>0</v>
      </c>
      <c r="BH153" s="97">
        <f>IF(N153="zníž. prenesená",J153,0)</f>
        <v>0</v>
      </c>
      <c r="BI153" s="97">
        <f>IF(N153="nulová",J153,0)</f>
        <v>0</v>
      </c>
      <c r="BJ153" s="16" t="s">
        <v>145</v>
      </c>
      <c r="BK153" s="97">
        <f>ROUND(I153*H153,2)</f>
        <v>0</v>
      </c>
      <c r="BL153" s="16" t="s">
        <v>144</v>
      </c>
      <c r="BM153" s="182" t="s">
        <v>535</v>
      </c>
    </row>
    <row r="154" spans="1:65" s="2" customFormat="1">
      <c r="A154" s="32"/>
      <c r="B154" s="33"/>
      <c r="C154" s="32"/>
      <c r="D154" s="183" t="s">
        <v>147</v>
      </c>
      <c r="E154" s="32"/>
      <c r="F154" s="184" t="s">
        <v>205</v>
      </c>
      <c r="G154" s="32"/>
      <c r="H154" s="32"/>
      <c r="I154" s="106"/>
      <c r="J154" s="32"/>
      <c r="K154" s="32"/>
      <c r="L154" s="33"/>
      <c r="M154" s="185"/>
      <c r="N154" s="186"/>
      <c r="O154" s="58"/>
      <c r="P154" s="58"/>
      <c r="Q154" s="58"/>
      <c r="R154" s="58"/>
      <c r="S154" s="58"/>
      <c r="T154" s="58"/>
      <c r="U154" s="59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6" t="s">
        <v>147</v>
      </c>
      <c r="AU154" s="16" t="s">
        <v>145</v>
      </c>
    </row>
    <row r="155" spans="1:65" s="2" customFormat="1" ht="24" customHeight="1">
      <c r="A155" s="32"/>
      <c r="B155" s="169"/>
      <c r="C155" s="170" t="s">
        <v>482</v>
      </c>
      <c r="D155" s="170" t="s">
        <v>140</v>
      </c>
      <c r="E155" s="171" t="s">
        <v>208</v>
      </c>
      <c r="F155" s="172" t="s">
        <v>209</v>
      </c>
      <c r="G155" s="173" t="s">
        <v>210</v>
      </c>
      <c r="H155" s="174">
        <v>317.73200000000003</v>
      </c>
      <c r="I155" s="175"/>
      <c r="J155" s="176">
        <f>ROUND(I155*H155,2)</f>
        <v>0</v>
      </c>
      <c r="K155" s="177"/>
      <c r="L155" s="33"/>
      <c r="M155" s="178" t="s">
        <v>1</v>
      </c>
      <c r="N155" s="179" t="s">
        <v>43</v>
      </c>
      <c r="O155" s="58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0">
        <f>S155*H155</f>
        <v>0</v>
      </c>
      <c r="U155" s="181" t="s">
        <v>1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82" t="s">
        <v>144</v>
      </c>
      <c r="AT155" s="182" t="s">
        <v>140</v>
      </c>
      <c r="AU155" s="182" t="s">
        <v>145</v>
      </c>
      <c r="AY155" s="16" t="s">
        <v>138</v>
      </c>
      <c r="BE155" s="97">
        <f>IF(N155="základná",J155,0)</f>
        <v>0</v>
      </c>
      <c r="BF155" s="97">
        <f>IF(N155="znížená",J155,0)</f>
        <v>0</v>
      </c>
      <c r="BG155" s="97">
        <f>IF(N155="zákl. prenesená",J155,0)</f>
        <v>0</v>
      </c>
      <c r="BH155" s="97">
        <f>IF(N155="zníž. prenesená",J155,0)</f>
        <v>0</v>
      </c>
      <c r="BI155" s="97">
        <f>IF(N155="nulová",J155,0)</f>
        <v>0</v>
      </c>
      <c r="BJ155" s="16" t="s">
        <v>145</v>
      </c>
      <c r="BK155" s="97">
        <f>ROUND(I155*H155,2)</f>
        <v>0</v>
      </c>
      <c r="BL155" s="16" t="s">
        <v>144</v>
      </c>
      <c r="BM155" s="182" t="s">
        <v>536</v>
      </c>
    </row>
    <row r="156" spans="1:65" s="2" customFormat="1" ht="19.5">
      <c r="A156" s="32"/>
      <c r="B156" s="33"/>
      <c r="C156" s="32"/>
      <c r="D156" s="183" t="s">
        <v>147</v>
      </c>
      <c r="E156" s="32"/>
      <c r="F156" s="184" t="s">
        <v>212</v>
      </c>
      <c r="G156" s="32"/>
      <c r="H156" s="32"/>
      <c r="I156" s="106"/>
      <c r="J156" s="32"/>
      <c r="K156" s="32"/>
      <c r="L156" s="33"/>
      <c r="M156" s="185"/>
      <c r="N156" s="186"/>
      <c r="O156" s="58"/>
      <c r="P156" s="58"/>
      <c r="Q156" s="58"/>
      <c r="R156" s="58"/>
      <c r="S156" s="58"/>
      <c r="T156" s="58"/>
      <c r="U156" s="59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6" t="s">
        <v>147</v>
      </c>
      <c r="AU156" s="16" t="s">
        <v>145</v>
      </c>
    </row>
    <row r="157" spans="1:65" s="13" customFormat="1">
      <c r="B157" s="187"/>
      <c r="D157" s="183" t="s">
        <v>149</v>
      </c>
      <c r="F157" s="189" t="s">
        <v>537</v>
      </c>
      <c r="H157" s="190">
        <v>317.73200000000003</v>
      </c>
      <c r="I157" s="191"/>
      <c r="L157" s="187"/>
      <c r="M157" s="192"/>
      <c r="N157" s="193"/>
      <c r="O157" s="193"/>
      <c r="P157" s="193"/>
      <c r="Q157" s="193"/>
      <c r="R157" s="193"/>
      <c r="S157" s="193"/>
      <c r="T157" s="193"/>
      <c r="U157" s="194"/>
      <c r="AT157" s="188" t="s">
        <v>149</v>
      </c>
      <c r="AU157" s="188" t="s">
        <v>145</v>
      </c>
      <c r="AV157" s="13" t="s">
        <v>145</v>
      </c>
      <c r="AW157" s="13" t="s">
        <v>3</v>
      </c>
      <c r="AX157" s="13" t="s">
        <v>85</v>
      </c>
      <c r="AY157" s="188" t="s">
        <v>138</v>
      </c>
    </row>
    <row r="158" spans="1:65" s="2" customFormat="1" ht="24" customHeight="1">
      <c r="A158" s="32"/>
      <c r="B158" s="169"/>
      <c r="C158" s="170" t="s">
        <v>486</v>
      </c>
      <c r="D158" s="170" t="s">
        <v>140</v>
      </c>
      <c r="E158" s="171" t="s">
        <v>215</v>
      </c>
      <c r="F158" s="172" t="s">
        <v>216</v>
      </c>
      <c r="G158" s="173" t="s">
        <v>171</v>
      </c>
      <c r="H158" s="174">
        <v>48.543999999999997</v>
      </c>
      <c r="I158" s="175"/>
      <c r="J158" s="176">
        <f>ROUND(I158*H158,2)</f>
        <v>0</v>
      </c>
      <c r="K158" s="177"/>
      <c r="L158" s="33"/>
      <c r="M158" s="178" t="s">
        <v>1</v>
      </c>
      <c r="N158" s="179" t="s">
        <v>43</v>
      </c>
      <c r="O158" s="58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0">
        <f>S158*H158</f>
        <v>0</v>
      </c>
      <c r="U158" s="181" t="s">
        <v>1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82" t="s">
        <v>144</v>
      </c>
      <c r="AT158" s="182" t="s">
        <v>140</v>
      </c>
      <c r="AU158" s="182" t="s">
        <v>145</v>
      </c>
      <c r="AY158" s="16" t="s">
        <v>138</v>
      </c>
      <c r="BE158" s="97">
        <f>IF(N158="základná",J158,0)</f>
        <v>0</v>
      </c>
      <c r="BF158" s="97">
        <f>IF(N158="znížená",J158,0)</f>
        <v>0</v>
      </c>
      <c r="BG158" s="97">
        <f>IF(N158="zákl. prenesená",J158,0)</f>
        <v>0</v>
      </c>
      <c r="BH158" s="97">
        <f>IF(N158="zníž. prenesená",J158,0)</f>
        <v>0</v>
      </c>
      <c r="BI158" s="97">
        <f>IF(N158="nulová",J158,0)</f>
        <v>0</v>
      </c>
      <c r="BJ158" s="16" t="s">
        <v>145</v>
      </c>
      <c r="BK158" s="97">
        <f>ROUND(I158*H158,2)</f>
        <v>0</v>
      </c>
      <c r="BL158" s="16" t="s">
        <v>144</v>
      </c>
      <c r="BM158" s="182" t="s">
        <v>538</v>
      </c>
    </row>
    <row r="159" spans="1:65" s="2" customFormat="1" ht="29.25">
      <c r="A159" s="32"/>
      <c r="B159" s="33"/>
      <c r="C159" s="32"/>
      <c r="D159" s="183" t="s">
        <v>147</v>
      </c>
      <c r="E159" s="32"/>
      <c r="F159" s="184" t="s">
        <v>218</v>
      </c>
      <c r="G159" s="32"/>
      <c r="H159" s="32"/>
      <c r="I159" s="106"/>
      <c r="J159" s="32"/>
      <c r="K159" s="32"/>
      <c r="L159" s="33"/>
      <c r="M159" s="185"/>
      <c r="N159" s="186"/>
      <c r="O159" s="58"/>
      <c r="P159" s="58"/>
      <c r="Q159" s="58"/>
      <c r="R159" s="58"/>
      <c r="S159" s="58"/>
      <c r="T159" s="58"/>
      <c r="U159" s="59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6" t="s">
        <v>147</v>
      </c>
      <c r="AU159" s="16" t="s">
        <v>145</v>
      </c>
    </row>
    <row r="160" spans="1:65" s="13" customFormat="1">
      <c r="B160" s="187"/>
      <c r="D160" s="183" t="s">
        <v>149</v>
      </c>
      <c r="E160" s="188" t="s">
        <v>1</v>
      </c>
      <c r="F160" s="189" t="s">
        <v>527</v>
      </c>
      <c r="H160" s="190">
        <v>48.543999999999997</v>
      </c>
      <c r="I160" s="191"/>
      <c r="L160" s="187"/>
      <c r="M160" s="192"/>
      <c r="N160" s="193"/>
      <c r="O160" s="193"/>
      <c r="P160" s="193"/>
      <c r="Q160" s="193"/>
      <c r="R160" s="193"/>
      <c r="S160" s="193"/>
      <c r="T160" s="193"/>
      <c r="U160" s="194"/>
      <c r="AT160" s="188" t="s">
        <v>149</v>
      </c>
      <c r="AU160" s="188" t="s">
        <v>145</v>
      </c>
      <c r="AV160" s="13" t="s">
        <v>145</v>
      </c>
      <c r="AW160" s="13" t="s">
        <v>31</v>
      </c>
      <c r="AX160" s="13" t="s">
        <v>85</v>
      </c>
      <c r="AY160" s="188" t="s">
        <v>138</v>
      </c>
    </row>
    <row r="161" spans="1:65" s="2" customFormat="1" ht="24" customHeight="1">
      <c r="A161" s="32"/>
      <c r="B161" s="169"/>
      <c r="C161" s="195" t="s">
        <v>162</v>
      </c>
      <c r="D161" s="195" t="s">
        <v>221</v>
      </c>
      <c r="E161" s="196" t="s">
        <v>222</v>
      </c>
      <c r="F161" s="197" t="s">
        <v>223</v>
      </c>
      <c r="G161" s="198" t="s">
        <v>210</v>
      </c>
      <c r="H161" s="199">
        <v>101.94199999999999</v>
      </c>
      <c r="I161" s="200"/>
      <c r="J161" s="201">
        <f>ROUND(I161*H161,2)</f>
        <v>0</v>
      </c>
      <c r="K161" s="202"/>
      <c r="L161" s="203"/>
      <c r="M161" s="204" t="s">
        <v>1</v>
      </c>
      <c r="N161" s="205" t="s">
        <v>43</v>
      </c>
      <c r="O161" s="58"/>
      <c r="P161" s="180">
        <f>O161*H161</f>
        <v>0</v>
      </c>
      <c r="Q161" s="180">
        <v>1</v>
      </c>
      <c r="R161" s="180">
        <f>Q161*H161</f>
        <v>101.94199999999999</v>
      </c>
      <c r="S161" s="180">
        <v>0</v>
      </c>
      <c r="T161" s="180">
        <f>S161*H161</f>
        <v>0</v>
      </c>
      <c r="U161" s="181" t="s">
        <v>1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82" t="s">
        <v>224</v>
      </c>
      <c r="AT161" s="182" t="s">
        <v>221</v>
      </c>
      <c r="AU161" s="182" t="s">
        <v>145</v>
      </c>
      <c r="AY161" s="16" t="s">
        <v>138</v>
      </c>
      <c r="BE161" s="97">
        <f>IF(N161="základná",J161,0)</f>
        <v>0</v>
      </c>
      <c r="BF161" s="97">
        <f>IF(N161="znížená",J161,0)</f>
        <v>0</v>
      </c>
      <c r="BG161" s="97">
        <f>IF(N161="zákl. prenesená",J161,0)</f>
        <v>0</v>
      </c>
      <c r="BH161" s="97">
        <f>IF(N161="zníž. prenesená",J161,0)</f>
        <v>0</v>
      </c>
      <c r="BI161" s="97">
        <f>IF(N161="nulová",J161,0)</f>
        <v>0</v>
      </c>
      <c r="BJ161" s="16" t="s">
        <v>145</v>
      </c>
      <c r="BK161" s="97">
        <f>ROUND(I161*H161,2)</f>
        <v>0</v>
      </c>
      <c r="BL161" s="16" t="s">
        <v>144</v>
      </c>
      <c r="BM161" s="182" t="s">
        <v>539</v>
      </c>
    </row>
    <row r="162" spans="1:65" s="2" customFormat="1">
      <c r="A162" s="32"/>
      <c r="B162" s="33"/>
      <c r="C162" s="32"/>
      <c r="D162" s="183" t="s">
        <v>147</v>
      </c>
      <c r="E162" s="32"/>
      <c r="F162" s="184" t="s">
        <v>223</v>
      </c>
      <c r="G162" s="32"/>
      <c r="H162" s="32"/>
      <c r="I162" s="106"/>
      <c r="J162" s="32"/>
      <c r="K162" s="32"/>
      <c r="L162" s="33"/>
      <c r="M162" s="185"/>
      <c r="N162" s="186"/>
      <c r="O162" s="58"/>
      <c r="P162" s="58"/>
      <c r="Q162" s="58"/>
      <c r="R162" s="58"/>
      <c r="S162" s="58"/>
      <c r="T162" s="58"/>
      <c r="U162" s="59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6" t="s">
        <v>147</v>
      </c>
      <c r="AU162" s="16" t="s">
        <v>145</v>
      </c>
    </row>
    <row r="163" spans="1:65" s="13" customFormat="1">
      <c r="B163" s="187"/>
      <c r="D163" s="183" t="s">
        <v>149</v>
      </c>
      <c r="F163" s="189" t="s">
        <v>540</v>
      </c>
      <c r="H163" s="190">
        <v>101.94199999999999</v>
      </c>
      <c r="I163" s="191"/>
      <c r="L163" s="187"/>
      <c r="M163" s="192"/>
      <c r="N163" s="193"/>
      <c r="O163" s="193"/>
      <c r="P163" s="193"/>
      <c r="Q163" s="193"/>
      <c r="R163" s="193"/>
      <c r="S163" s="193"/>
      <c r="T163" s="193"/>
      <c r="U163" s="194"/>
      <c r="AT163" s="188" t="s">
        <v>149</v>
      </c>
      <c r="AU163" s="188" t="s">
        <v>145</v>
      </c>
      <c r="AV163" s="13" t="s">
        <v>145</v>
      </c>
      <c r="AW163" s="13" t="s">
        <v>3</v>
      </c>
      <c r="AX163" s="13" t="s">
        <v>85</v>
      </c>
      <c r="AY163" s="188" t="s">
        <v>138</v>
      </c>
    </row>
    <row r="164" spans="1:65" s="2" customFormat="1" ht="24" customHeight="1">
      <c r="A164" s="32"/>
      <c r="B164" s="169"/>
      <c r="C164" s="170" t="s">
        <v>157</v>
      </c>
      <c r="D164" s="170" t="s">
        <v>140</v>
      </c>
      <c r="E164" s="171" t="s">
        <v>215</v>
      </c>
      <c r="F164" s="172" t="s">
        <v>216</v>
      </c>
      <c r="G164" s="173" t="s">
        <v>171</v>
      </c>
      <c r="H164" s="174">
        <v>30.706</v>
      </c>
      <c r="I164" s="175"/>
      <c r="J164" s="176">
        <f>ROUND(I164*H164,2)</f>
        <v>0</v>
      </c>
      <c r="K164" s="177"/>
      <c r="L164" s="33"/>
      <c r="M164" s="178" t="s">
        <v>1</v>
      </c>
      <c r="N164" s="179" t="s">
        <v>43</v>
      </c>
      <c r="O164" s="58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0">
        <f>S164*H164</f>
        <v>0</v>
      </c>
      <c r="U164" s="181" t="s">
        <v>1</v>
      </c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82" t="s">
        <v>144</v>
      </c>
      <c r="AT164" s="182" t="s">
        <v>140</v>
      </c>
      <c r="AU164" s="182" t="s">
        <v>145</v>
      </c>
      <c r="AY164" s="16" t="s">
        <v>138</v>
      </c>
      <c r="BE164" s="97">
        <f>IF(N164="základná",J164,0)</f>
        <v>0</v>
      </c>
      <c r="BF164" s="97">
        <f>IF(N164="znížená",J164,0)</f>
        <v>0</v>
      </c>
      <c r="BG164" s="97">
        <f>IF(N164="zákl. prenesená",J164,0)</f>
        <v>0</v>
      </c>
      <c r="BH164" s="97">
        <f>IF(N164="zníž. prenesená",J164,0)</f>
        <v>0</v>
      </c>
      <c r="BI164" s="97">
        <f>IF(N164="nulová",J164,0)</f>
        <v>0</v>
      </c>
      <c r="BJ164" s="16" t="s">
        <v>145</v>
      </c>
      <c r="BK164" s="97">
        <f>ROUND(I164*H164,2)</f>
        <v>0</v>
      </c>
      <c r="BL164" s="16" t="s">
        <v>144</v>
      </c>
      <c r="BM164" s="182" t="s">
        <v>541</v>
      </c>
    </row>
    <row r="165" spans="1:65" s="2" customFormat="1" ht="29.25">
      <c r="A165" s="32"/>
      <c r="B165" s="33"/>
      <c r="C165" s="32"/>
      <c r="D165" s="183" t="s">
        <v>147</v>
      </c>
      <c r="E165" s="32"/>
      <c r="F165" s="184" t="s">
        <v>218</v>
      </c>
      <c r="G165" s="32"/>
      <c r="H165" s="32"/>
      <c r="I165" s="106"/>
      <c r="J165" s="32"/>
      <c r="K165" s="32"/>
      <c r="L165" s="33"/>
      <c r="M165" s="185"/>
      <c r="N165" s="186"/>
      <c r="O165" s="58"/>
      <c r="P165" s="58"/>
      <c r="Q165" s="58"/>
      <c r="R165" s="58"/>
      <c r="S165" s="58"/>
      <c r="T165" s="58"/>
      <c r="U165" s="59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6" t="s">
        <v>147</v>
      </c>
      <c r="AU165" s="16" t="s">
        <v>145</v>
      </c>
    </row>
    <row r="166" spans="1:65" s="13" customFormat="1">
      <c r="B166" s="187"/>
      <c r="D166" s="183" t="s">
        <v>149</v>
      </c>
      <c r="E166" s="188" t="s">
        <v>1</v>
      </c>
      <c r="F166" s="189" t="s">
        <v>542</v>
      </c>
      <c r="H166" s="190">
        <v>30.706</v>
      </c>
      <c r="I166" s="191"/>
      <c r="L166" s="187"/>
      <c r="M166" s="192"/>
      <c r="N166" s="193"/>
      <c r="O166" s="193"/>
      <c r="P166" s="193"/>
      <c r="Q166" s="193"/>
      <c r="R166" s="193"/>
      <c r="S166" s="193"/>
      <c r="T166" s="193"/>
      <c r="U166" s="194"/>
      <c r="AT166" s="188" t="s">
        <v>149</v>
      </c>
      <c r="AU166" s="188" t="s">
        <v>145</v>
      </c>
      <c r="AV166" s="13" t="s">
        <v>145</v>
      </c>
      <c r="AW166" s="13" t="s">
        <v>31</v>
      </c>
      <c r="AX166" s="13" t="s">
        <v>85</v>
      </c>
      <c r="AY166" s="188" t="s">
        <v>138</v>
      </c>
    </row>
    <row r="167" spans="1:65" s="2" customFormat="1" ht="16.5" customHeight="1">
      <c r="A167" s="32"/>
      <c r="B167" s="169"/>
      <c r="C167" s="195" t="s">
        <v>151</v>
      </c>
      <c r="D167" s="195" t="s">
        <v>221</v>
      </c>
      <c r="E167" s="196" t="s">
        <v>231</v>
      </c>
      <c r="F167" s="197" t="s">
        <v>232</v>
      </c>
      <c r="G167" s="198" t="s">
        <v>210</v>
      </c>
      <c r="H167" s="199">
        <v>55.271000000000001</v>
      </c>
      <c r="I167" s="200"/>
      <c r="J167" s="201">
        <f>ROUND(I167*H167,2)</f>
        <v>0</v>
      </c>
      <c r="K167" s="202"/>
      <c r="L167" s="203"/>
      <c r="M167" s="204" t="s">
        <v>1</v>
      </c>
      <c r="N167" s="205" t="s">
        <v>43</v>
      </c>
      <c r="O167" s="58"/>
      <c r="P167" s="180">
        <f>O167*H167</f>
        <v>0</v>
      </c>
      <c r="Q167" s="180">
        <v>1</v>
      </c>
      <c r="R167" s="180">
        <f>Q167*H167</f>
        <v>55.271000000000001</v>
      </c>
      <c r="S167" s="180">
        <v>0</v>
      </c>
      <c r="T167" s="180">
        <f>S167*H167</f>
        <v>0</v>
      </c>
      <c r="U167" s="181" t="s">
        <v>1</v>
      </c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82" t="s">
        <v>224</v>
      </c>
      <c r="AT167" s="182" t="s">
        <v>221</v>
      </c>
      <c r="AU167" s="182" t="s">
        <v>145</v>
      </c>
      <c r="AY167" s="16" t="s">
        <v>138</v>
      </c>
      <c r="BE167" s="97">
        <f>IF(N167="základná",J167,0)</f>
        <v>0</v>
      </c>
      <c r="BF167" s="97">
        <f>IF(N167="znížená",J167,0)</f>
        <v>0</v>
      </c>
      <c r="BG167" s="97">
        <f>IF(N167="zákl. prenesená",J167,0)</f>
        <v>0</v>
      </c>
      <c r="BH167" s="97">
        <f>IF(N167="zníž. prenesená",J167,0)</f>
        <v>0</v>
      </c>
      <c r="BI167" s="97">
        <f>IF(N167="nulová",J167,0)</f>
        <v>0</v>
      </c>
      <c r="BJ167" s="16" t="s">
        <v>145</v>
      </c>
      <c r="BK167" s="97">
        <f>ROUND(I167*H167,2)</f>
        <v>0</v>
      </c>
      <c r="BL167" s="16" t="s">
        <v>144</v>
      </c>
      <c r="BM167" s="182" t="s">
        <v>543</v>
      </c>
    </row>
    <row r="168" spans="1:65" s="2" customFormat="1">
      <c r="A168" s="32"/>
      <c r="B168" s="33"/>
      <c r="C168" s="32"/>
      <c r="D168" s="183" t="s">
        <v>147</v>
      </c>
      <c r="E168" s="32"/>
      <c r="F168" s="184" t="s">
        <v>232</v>
      </c>
      <c r="G168" s="32"/>
      <c r="H168" s="32"/>
      <c r="I168" s="106"/>
      <c r="J168" s="32"/>
      <c r="K168" s="32"/>
      <c r="L168" s="33"/>
      <c r="M168" s="185"/>
      <c r="N168" s="186"/>
      <c r="O168" s="58"/>
      <c r="P168" s="58"/>
      <c r="Q168" s="58"/>
      <c r="R168" s="58"/>
      <c r="S168" s="58"/>
      <c r="T168" s="58"/>
      <c r="U168" s="59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6" t="s">
        <v>147</v>
      </c>
      <c r="AU168" s="16" t="s">
        <v>145</v>
      </c>
    </row>
    <row r="169" spans="1:65" s="13" customFormat="1">
      <c r="B169" s="187"/>
      <c r="D169" s="183" t="s">
        <v>149</v>
      </c>
      <c r="F169" s="189" t="s">
        <v>544</v>
      </c>
      <c r="H169" s="190">
        <v>55.271000000000001</v>
      </c>
      <c r="I169" s="191"/>
      <c r="L169" s="187"/>
      <c r="M169" s="192"/>
      <c r="N169" s="193"/>
      <c r="O169" s="193"/>
      <c r="P169" s="193"/>
      <c r="Q169" s="193"/>
      <c r="R169" s="193"/>
      <c r="S169" s="193"/>
      <c r="T169" s="193"/>
      <c r="U169" s="194"/>
      <c r="AT169" s="188" t="s">
        <v>149</v>
      </c>
      <c r="AU169" s="188" t="s">
        <v>145</v>
      </c>
      <c r="AV169" s="13" t="s">
        <v>145</v>
      </c>
      <c r="AW169" s="13" t="s">
        <v>3</v>
      </c>
      <c r="AX169" s="13" t="s">
        <v>85</v>
      </c>
      <c r="AY169" s="188" t="s">
        <v>138</v>
      </c>
    </row>
    <row r="170" spans="1:65" s="2" customFormat="1" ht="24" customHeight="1">
      <c r="A170" s="32"/>
      <c r="B170" s="169"/>
      <c r="C170" s="170" t="s">
        <v>545</v>
      </c>
      <c r="D170" s="170" t="s">
        <v>140</v>
      </c>
      <c r="E170" s="171" t="s">
        <v>215</v>
      </c>
      <c r="F170" s="172" t="s">
        <v>216</v>
      </c>
      <c r="G170" s="173" t="s">
        <v>171</v>
      </c>
      <c r="H170" s="174">
        <v>16.745000000000001</v>
      </c>
      <c r="I170" s="175"/>
      <c r="J170" s="176">
        <f>ROUND(I170*H170,2)</f>
        <v>0</v>
      </c>
      <c r="K170" s="177"/>
      <c r="L170" s="33"/>
      <c r="M170" s="178" t="s">
        <v>1</v>
      </c>
      <c r="N170" s="179" t="s">
        <v>43</v>
      </c>
      <c r="O170" s="58"/>
      <c r="P170" s="180">
        <f>O170*H170</f>
        <v>0</v>
      </c>
      <c r="Q170" s="180">
        <v>0</v>
      </c>
      <c r="R170" s="180">
        <f>Q170*H170</f>
        <v>0</v>
      </c>
      <c r="S170" s="180">
        <v>0</v>
      </c>
      <c r="T170" s="180">
        <f>S170*H170</f>
        <v>0</v>
      </c>
      <c r="U170" s="181" t="s">
        <v>1</v>
      </c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82" t="s">
        <v>144</v>
      </c>
      <c r="AT170" s="182" t="s">
        <v>140</v>
      </c>
      <c r="AU170" s="182" t="s">
        <v>145</v>
      </c>
      <c r="AY170" s="16" t="s">
        <v>138</v>
      </c>
      <c r="BE170" s="97">
        <f>IF(N170="základná",J170,0)</f>
        <v>0</v>
      </c>
      <c r="BF170" s="97">
        <f>IF(N170="znížená",J170,0)</f>
        <v>0</v>
      </c>
      <c r="BG170" s="97">
        <f>IF(N170="zákl. prenesená",J170,0)</f>
        <v>0</v>
      </c>
      <c r="BH170" s="97">
        <f>IF(N170="zníž. prenesená",J170,0)</f>
        <v>0</v>
      </c>
      <c r="BI170" s="97">
        <f>IF(N170="nulová",J170,0)</f>
        <v>0</v>
      </c>
      <c r="BJ170" s="16" t="s">
        <v>145</v>
      </c>
      <c r="BK170" s="97">
        <f>ROUND(I170*H170,2)</f>
        <v>0</v>
      </c>
      <c r="BL170" s="16" t="s">
        <v>144</v>
      </c>
      <c r="BM170" s="182" t="s">
        <v>546</v>
      </c>
    </row>
    <row r="171" spans="1:65" s="2" customFormat="1" ht="29.25">
      <c r="A171" s="32"/>
      <c r="B171" s="33"/>
      <c r="C171" s="32"/>
      <c r="D171" s="183" t="s">
        <v>147</v>
      </c>
      <c r="E171" s="32"/>
      <c r="F171" s="184" t="s">
        <v>218</v>
      </c>
      <c r="G171" s="32"/>
      <c r="H171" s="32"/>
      <c r="I171" s="106"/>
      <c r="J171" s="32"/>
      <c r="K171" s="32"/>
      <c r="L171" s="33"/>
      <c r="M171" s="185"/>
      <c r="N171" s="186"/>
      <c r="O171" s="58"/>
      <c r="P171" s="58"/>
      <c r="Q171" s="58"/>
      <c r="R171" s="58"/>
      <c r="S171" s="58"/>
      <c r="T171" s="58"/>
      <c r="U171" s="59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6" t="s">
        <v>147</v>
      </c>
      <c r="AU171" s="16" t="s">
        <v>145</v>
      </c>
    </row>
    <row r="172" spans="1:65" s="13" customFormat="1">
      <c r="B172" s="187"/>
      <c r="D172" s="183" t="s">
        <v>149</v>
      </c>
      <c r="E172" s="188" t="s">
        <v>1</v>
      </c>
      <c r="F172" s="189" t="s">
        <v>547</v>
      </c>
      <c r="H172" s="190">
        <v>16.745000000000001</v>
      </c>
      <c r="I172" s="191"/>
      <c r="L172" s="187"/>
      <c r="M172" s="192"/>
      <c r="N172" s="193"/>
      <c r="O172" s="193"/>
      <c r="P172" s="193"/>
      <c r="Q172" s="193"/>
      <c r="R172" s="193"/>
      <c r="S172" s="193"/>
      <c r="T172" s="193"/>
      <c r="U172" s="194"/>
      <c r="AT172" s="188" t="s">
        <v>149</v>
      </c>
      <c r="AU172" s="188" t="s">
        <v>145</v>
      </c>
      <c r="AV172" s="13" t="s">
        <v>145</v>
      </c>
      <c r="AW172" s="13" t="s">
        <v>31</v>
      </c>
      <c r="AX172" s="13" t="s">
        <v>85</v>
      </c>
      <c r="AY172" s="188" t="s">
        <v>138</v>
      </c>
    </row>
    <row r="173" spans="1:65" s="2" customFormat="1" ht="24" customHeight="1">
      <c r="A173" s="32"/>
      <c r="B173" s="169"/>
      <c r="C173" s="195" t="s">
        <v>7</v>
      </c>
      <c r="D173" s="195" t="s">
        <v>221</v>
      </c>
      <c r="E173" s="196" t="s">
        <v>239</v>
      </c>
      <c r="F173" s="197" t="s">
        <v>240</v>
      </c>
      <c r="G173" s="198" t="s">
        <v>210</v>
      </c>
      <c r="H173" s="199">
        <v>33.49</v>
      </c>
      <c r="I173" s="200"/>
      <c r="J173" s="201">
        <f>ROUND(I173*H173,2)</f>
        <v>0</v>
      </c>
      <c r="K173" s="202"/>
      <c r="L173" s="203"/>
      <c r="M173" s="204" t="s">
        <v>1</v>
      </c>
      <c r="N173" s="205" t="s">
        <v>43</v>
      </c>
      <c r="O173" s="58"/>
      <c r="P173" s="180">
        <f>O173*H173</f>
        <v>0</v>
      </c>
      <c r="Q173" s="180">
        <v>1</v>
      </c>
      <c r="R173" s="180">
        <f>Q173*H173</f>
        <v>33.49</v>
      </c>
      <c r="S173" s="180">
        <v>0</v>
      </c>
      <c r="T173" s="180">
        <f>S173*H173</f>
        <v>0</v>
      </c>
      <c r="U173" s="181" t="s">
        <v>1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82" t="s">
        <v>224</v>
      </c>
      <c r="AT173" s="182" t="s">
        <v>221</v>
      </c>
      <c r="AU173" s="182" t="s">
        <v>145</v>
      </c>
      <c r="AY173" s="16" t="s">
        <v>138</v>
      </c>
      <c r="BE173" s="97">
        <f>IF(N173="základná",J173,0)</f>
        <v>0</v>
      </c>
      <c r="BF173" s="97">
        <f>IF(N173="znížená",J173,0)</f>
        <v>0</v>
      </c>
      <c r="BG173" s="97">
        <f>IF(N173="zákl. prenesená",J173,0)</f>
        <v>0</v>
      </c>
      <c r="BH173" s="97">
        <f>IF(N173="zníž. prenesená",J173,0)</f>
        <v>0</v>
      </c>
      <c r="BI173" s="97">
        <f>IF(N173="nulová",J173,0)</f>
        <v>0</v>
      </c>
      <c r="BJ173" s="16" t="s">
        <v>145</v>
      </c>
      <c r="BK173" s="97">
        <f>ROUND(I173*H173,2)</f>
        <v>0</v>
      </c>
      <c r="BL173" s="16" t="s">
        <v>144</v>
      </c>
      <c r="BM173" s="182" t="s">
        <v>548</v>
      </c>
    </row>
    <row r="174" spans="1:65" s="2" customFormat="1" ht="19.5">
      <c r="A174" s="32"/>
      <c r="B174" s="33"/>
      <c r="C174" s="32"/>
      <c r="D174" s="183" t="s">
        <v>147</v>
      </c>
      <c r="E174" s="32"/>
      <c r="F174" s="184" t="s">
        <v>240</v>
      </c>
      <c r="G174" s="32"/>
      <c r="H174" s="32"/>
      <c r="I174" s="106"/>
      <c r="J174" s="32"/>
      <c r="K174" s="32"/>
      <c r="L174" s="33"/>
      <c r="M174" s="185"/>
      <c r="N174" s="186"/>
      <c r="O174" s="58"/>
      <c r="P174" s="58"/>
      <c r="Q174" s="58"/>
      <c r="R174" s="58"/>
      <c r="S174" s="58"/>
      <c r="T174" s="58"/>
      <c r="U174" s="59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6" t="s">
        <v>147</v>
      </c>
      <c r="AU174" s="16" t="s">
        <v>145</v>
      </c>
    </row>
    <row r="175" spans="1:65" s="13" customFormat="1">
      <c r="B175" s="187"/>
      <c r="D175" s="183" t="s">
        <v>149</v>
      </c>
      <c r="F175" s="189" t="s">
        <v>549</v>
      </c>
      <c r="H175" s="190">
        <v>33.49</v>
      </c>
      <c r="I175" s="191"/>
      <c r="L175" s="187"/>
      <c r="M175" s="192"/>
      <c r="N175" s="193"/>
      <c r="O175" s="193"/>
      <c r="P175" s="193"/>
      <c r="Q175" s="193"/>
      <c r="R175" s="193"/>
      <c r="S175" s="193"/>
      <c r="T175" s="193"/>
      <c r="U175" s="194"/>
      <c r="AT175" s="188" t="s">
        <v>149</v>
      </c>
      <c r="AU175" s="188" t="s">
        <v>145</v>
      </c>
      <c r="AV175" s="13" t="s">
        <v>145</v>
      </c>
      <c r="AW175" s="13" t="s">
        <v>3</v>
      </c>
      <c r="AX175" s="13" t="s">
        <v>85</v>
      </c>
      <c r="AY175" s="188" t="s">
        <v>138</v>
      </c>
    </row>
    <row r="176" spans="1:65" s="2" customFormat="1" ht="24" customHeight="1">
      <c r="A176" s="32"/>
      <c r="B176" s="169"/>
      <c r="C176" s="170" t="s">
        <v>329</v>
      </c>
      <c r="D176" s="170" t="s">
        <v>140</v>
      </c>
      <c r="E176" s="171" t="s">
        <v>215</v>
      </c>
      <c r="F176" s="172" t="s">
        <v>216</v>
      </c>
      <c r="G176" s="173" t="s">
        <v>171</v>
      </c>
      <c r="H176" s="174">
        <v>31.099</v>
      </c>
      <c r="I176" s="175"/>
      <c r="J176" s="176">
        <f>ROUND(I176*H176,2)</f>
        <v>0</v>
      </c>
      <c r="K176" s="177"/>
      <c r="L176" s="33"/>
      <c r="M176" s="178" t="s">
        <v>1</v>
      </c>
      <c r="N176" s="179" t="s">
        <v>43</v>
      </c>
      <c r="O176" s="58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0">
        <f>S176*H176</f>
        <v>0</v>
      </c>
      <c r="U176" s="181" t="s">
        <v>1</v>
      </c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82" t="s">
        <v>144</v>
      </c>
      <c r="AT176" s="182" t="s">
        <v>140</v>
      </c>
      <c r="AU176" s="182" t="s">
        <v>145</v>
      </c>
      <c r="AY176" s="16" t="s">
        <v>138</v>
      </c>
      <c r="BE176" s="97">
        <f>IF(N176="základná",J176,0)</f>
        <v>0</v>
      </c>
      <c r="BF176" s="97">
        <f>IF(N176="znížená",J176,0)</f>
        <v>0</v>
      </c>
      <c r="BG176" s="97">
        <f>IF(N176="zákl. prenesená",J176,0)</f>
        <v>0</v>
      </c>
      <c r="BH176" s="97">
        <f>IF(N176="zníž. prenesená",J176,0)</f>
        <v>0</v>
      </c>
      <c r="BI176" s="97">
        <f>IF(N176="nulová",J176,0)</f>
        <v>0</v>
      </c>
      <c r="BJ176" s="16" t="s">
        <v>145</v>
      </c>
      <c r="BK176" s="97">
        <f>ROUND(I176*H176,2)</f>
        <v>0</v>
      </c>
      <c r="BL176" s="16" t="s">
        <v>144</v>
      </c>
      <c r="BM176" s="182" t="s">
        <v>550</v>
      </c>
    </row>
    <row r="177" spans="1:65" s="2" customFormat="1" ht="29.25">
      <c r="A177" s="32"/>
      <c r="B177" s="33"/>
      <c r="C177" s="32"/>
      <c r="D177" s="183" t="s">
        <v>147</v>
      </c>
      <c r="E177" s="32"/>
      <c r="F177" s="184" t="s">
        <v>218</v>
      </c>
      <c r="G177" s="32"/>
      <c r="H177" s="32"/>
      <c r="I177" s="106"/>
      <c r="J177" s="32"/>
      <c r="K177" s="32"/>
      <c r="L177" s="33"/>
      <c r="M177" s="185"/>
      <c r="N177" s="186"/>
      <c r="O177" s="58"/>
      <c r="P177" s="58"/>
      <c r="Q177" s="58"/>
      <c r="R177" s="58"/>
      <c r="S177" s="58"/>
      <c r="T177" s="58"/>
      <c r="U177" s="59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6" t="s">
        <v>147</v>
      </c>
      <c r="AU177" s="16" t="s">
        <v>145</v>
      </c>
    </row>
    <row r="178" spans="1:65" s="13" customFormat="1">
      <c r="B178" s="187"/>
      <c r="D178" s="183" t="s">
        <v>149</v>
      </c>
      <c r="E178" s="188" t="s">
        <v>1</v>
      </c>
      <c r="F178" s="189" t="s">
        <v>551</v>
      </c>
      <c r="H178" s="190">
        <v>31.099</v>
      </c>
      <c r="I178" s="191"/>
      <c r="L178" s="187"/>
      <c r="M178" s="192"/>
      <c r="N178" s="193"/>
      <c r="O178" s="193"/>
      <c r="P178" s="193"/>
      <c r="Q178" s="193"/>
      <c r="R178" s="193"/>
      <c r="S178" s="193"/>
      <c r="T178" s="193"/>
      <c r="U178" s="194"/>
      <c r="AT178" s="188" t="s">
        <v>149</v>
      </c>
      <c r="AU178" s="188" t="s">
        <v>145</v>
      </c>
      <c r="AV178" s="13" t="s">
        <v>145</v>
      </c>
      <c r="AW178" s="13" t="s">
        <v>31</v>
      </c>
      <c r="AX178" s="13" t="s">
        <v>85</v>
      </c>
      <c r="AY178" s="188" t="s">
        <v>138</v>
      </c>
    </row>
    <row r="179" spans="1:65" s="2" customFormat="1" ht="24" customHeight="1">
      <c r="A179" s="32"/>
      <c r="B179" s="169"/>
      <c r="C179" s="195" t="s">
        <v>552</v>
      </c>
      <c r="D179" s="195" t="s">
        <v>221</v>
      </c>
      <c r="E179" s="196" t="s">
        <v>246</v>
      </c>
      <c r="F179" s="197" t="s">
        <v>247</v>
      </c>
      <c r="G179" s="198" t="s">
        <v>210</v>
      </c>
      <c r="H179" s="199">
        <v>65.308000000000007</v>
      </c>
      <c r="I179" s="200"/>
      <c r="J179" s="201">
        <f>ROUND(I179*H179,2)</f>
        <v>0</v>
      </c>
      <c r="K179" s="202"/>
      <c r="L179" s="203"/>
      <c r="M179" s="204" t="s">
        <v>1</v>
      </c>
      <c r="N179" s="205" t="s">
        <v>43</v>
      </c>
      <c r="O179" s="58"/>
      <c r="P179" s="180">
        <f>O179*H179</f>
        <v>0</v>
      </c>
      <c r="Q179" s="180">
        <v>1</v>
      </c>
      <c r="R179" s="180">
        <f>Q179*H179</f>
        <v>65.308000000000007</v>
      </c>
      <c r="S179" s="180">
        <v>0</v>
      </c>
      <c r="T179" s="180">
        <f>S179*H179</f>
        <v>0</v>
      </c>
      <c r="U179" s="181" t="s">
        <v>1</v>
      </c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82" t="s">
        <v>224</v>
      </c>
      <c r="AT179" s="182" t="s">
        <v>221</v>
      </c>
      <c r="AU179" s="182" t="s">
        <v>145</v>
      </c>
      <c r="AY179" s="16" t="s">
        <v>138</v>
      </c>
      <c r="BE179" s="97">
        <f>IF(N179="základná",J179,0)</f>
        <v>0</v>
      </c>
      <c r="BF179" s="97">
        <f>IF(N179="znížená",J179,0)</f>
        <v>0</v>
      </c>
      <c r="BG179" s="97">
        <f>IF(N179="zákl. prenesená",J179,0)</f>
        <v>0</v>
      </c>
      <c r="BH179" s="97">
        <f>IF(N179="zníž. prenesená",J179,0)</f>
        <v>0</v>
      </c>
      <c r="BI179" s="97">
        <f>IF(N179="nulová",J179,0)</f>
        <v>0</v>
      </c>
      <c r="BJ179" s="16" t="s">
        <v>145</v>
      </c>
      <c r="BK179" s="97">
        <f>ROUND(I179*H179,2)</f>
        <v>0</v>
      </c>
      <c r="BL179" s="16" t="s">
        <v>144</v>
      </c>
      <c r="BM179" s="182" t="s">
        <v>553</v>
      </c>
    </row>
    <row r="180" spans="1:65" s="2" customFormat="1" ht="19.5">
      <c r="A180" s="32"/>
      <c r="B180" s="33"/>
      <c r="C180" s="32"/>
      <c r="D180" s="183" t="s">
        <v>147</v>
      </c>
      <c r="E180" s="32"/>
      <c r="F180" s="184" t="s">
        <v>247</v>
      </c>
      <c r="G180" s="32"/>
      <c r="H180" s="32"/>
      <c r="I180" s="106"/>
      <c r="J180" s="32"/>
      <c r="K180" s="32"/>
      <c r="L180" s="33"/>
      <c r="M180" s="185"/>
      <c r="N180" s="186"/>
      <c r="O180" s="58"/>
      <c r="P180" s="58"/>
      <c r="Q180" s="58"/>
      <c r="R180" s="58"/>
      <c r="S180" s="58"/>
      <c r="T180" s="58"/>
      <c r="U180" s="59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T180" s="16" t="s">
        <v>147</v>
      </c>
      <c r="AU180" s="16" t="s">
        <v>145</v>
      </c>
    </row>
    <row r="181" spans="1:65" s="13" customFormat="1">
      <c r="B181" s="187"/>
      <c r="D181" s="183" t="s">
        <v>149</v>
      </c>
      <c r="F181" s="189" t="s">
        <v>554</v>
      </c>
      <c r="H181" s="190">
        <v>65.308000000000007</v>
      </c>
      <c r="I181" s="191"/>
      <c r="L181" s="187"/>
      <c r="M181" s="192"/>
      <c r="N181" s="193"/>
      <c r="O181" s="193"/>
      <c r="P181" s="193"/>
      <c r="Q181" s="193"/>
      <c r="R181" s="193"/>
      <c r="S181" s="193"/>
      <c r="T181" s="193"/>
      <c r="U181" s="194"/>
      <c r="AT181" s="188" t="s">
        <v>149</v>
      </c>
      <c r="AU181" s="188" t="s">
        <v>145</v>
      </c>
      <c r="AV181" s="13" t="s">
        <v>145</v>
      </c>
      <c r="AW181" s="13" t="s">
        <v>3</v>
      </c>
      <c r="AX181" s="13" t="s">
        <v>85</v>
      </c>
      <c r="AY181" s="188" t="s">
        <v>138</v>
      </c>
    </row>
    <row r="182" spans="1:65" s="2" customFormat="1" ht="24" customHeight="1">
      <c r="A182" s="32"/>
      <c r="B182" s="169"/>
      <c r="C182" s="170" t="s">
        <v>340</v>
      </c>
      <c r="D182" s="170" t="s">
        <v>140</v>
      </c>
      <c r="E182" s="171" t="s">
        <v>251</v>
      </c>
      <c r="F182" s="172" t="s">
        <v>252</v>
      </c>
      <c r="G182" s="173" t="s">
        <v>143</v>
      </c>
      <c r="H182" s="174">
        <v>333.57600000000002</v>
      </c>
      <c r="I182" s="175"/>
      <c r="J182" s="176">
        <f>ROUND(I182*H182,2)</f>
        <v>0</v>
      </c>
      <c r="K182" s="177"/>
      <c r="L182" s="33"/>
      <c r="M182" s="178" t="s">
        <v>1</v>
      </c>
      <c r="N182" s="179" t="s">
        <v>43</v>
      </c>
      <c r="O182" s="58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0">
        <f>S182*H182</f>
        <v>0</v>
      </c>
      <c r="U182" s="181" t="s">
        <v>1</v>
      </c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82" t="s">
        <v>144</v>
      </c>
      <c r="AT182" s="182" t="s">
        <v>140</v>
      </c>
      <c r="AU182" s="182" t="s">
        <v>145</v>
      </c>
      <c r="AY182" s="16" t="s">
        <v>138</v>
      </c>
      <c r="BE182" s="97">
        <f>IF(N182="základná",J182,0)</f>
        <v>0</v>
      </c>
      <c r="BF182" s="97">
        <f>IF(N182="znížená",J182,0)</f>
        <v>0</v>
      </c>
      <c r="BG182" s="97">
        <f>IF(N182="zákl. prenesená",J182,0)</f>
        <v>0</v>
      </c>
      <c r="BH182" s="97">
        <f>IF(N182="zníž. prenesená",J182,0)</f>
        <v>0</v>
      </c>
      <c r="BI182" s="97">
        <f>IF(N182="nulová",J182,0)</f>
        <v>0</v>
      </c>
      <c r="BJ182" s="16" t="s">
        <v>145</v>
      </c>
      <c r="BK182" s="97">
        <f>ROUND(I182*H182,2)</f>
        <v>0</v>
      </c>
      <c r="BL182" s="16" t="s">
        <v>144</v>
      </c>
      <c r="BM182" s="182" t="s">
        <v>555</v>
      </c>
    </row>
    <row r="183" spans="1:65" s="2" customFormat="1" ht="19.5">
      <c r="A183" s="32"/>
      <c r="B183" s="33"/>
      <c r="C183" s="32"/>
      <c r="D183" s="183" t="s">
        <v>147</v>
      </c>
      <c r="E183" s="32"/>
      <c r="F183" s="184" t="s">
        <v>254</v>
      </c>
      <c r="G183" s="32"/>
      <c r="H183" s="32"/>
      <c r="I183" s="106"/>
      <c r="J183" s="32"/>
      <c r="K183" s="32"/>
      <c r="L183" s="33"/>
      <c r="M183" s="185"/>
      <c r="N183" s="186"/>
      <c r="O183" s="58"/>
      <c r="P183" s="58"/>
      <c r="Q183" s="58"/>
      <c r="R183" s="58"/>
      <c r="S183" s="58"/>
      <c r="T183" s="58"/>
      <c r="U183" s="59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T183" s="16" t="s">
        <v>147</v>
      </c>
      <c r="AU183" s="16" t="s">
        <v>145</v>
      </c>
    </row>
    <row r="184" spans="1:65" s="13" customFormat="1">
      <c r="B184" s="187"/>
      <c r="D184" s="183" t="s">
        <v>149</v>
      </c>
      <c r="E184" s="188" t="s">
        <v>1</v>
      </c>
      <c r="F184" s="189" t="s">
        <v>556</v>
      </c>
      <c r="H184" s="190">
        <v>277.98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3"/>
      <c r="U184" s="194"/>
      <c r="AT184" s="188" t="s">
        <v>149</v>
      </c>
      <c r="AU184" s="188" t="s">
        <v>145</v>
      </c>
      <c r="AV184" s="13" t="s">
        <v>145</v>
      </c>
      <c r="AW184" s="13" t="s">
        <v>31</v>
      </c>
      <c r="AX184" s="13" t="s">
        <v>77</v>
      </c>
      <c r="AY184" s="188" t="s">
        <v>138</v>
      </c>
    </row>
    <row r="185" spans="1:65" s="13" customFormat="1">
      <c r="B185" s="187"/>
      <c r="D185" s="183" t="s">
        <v>149</v>
      </c>
      <c r="E185" s="188" t="s">
        <v>1</v>
      </c>
      <c r="F185" s="189" t="s">
        <v>557</v>
      </c>
      <c r="H185" s="190">
        <v>55.595999999999997</v>
      </c>
      <c r="I185" s="191"/>
      <c r="L185" s="187"/>
      <c r="M185" s="192"/>
      <c r="N185" s="193"/>
      <c r="O185" s="193"/>
      <c r="P185" s="193"/>
      <c r="Q185" s="193"/>
      <c r="R185" s="193"/>
      <c r="S185" s="193"/>
      <c r="T185" s="193"/>
      <c r="U185" s="194"/>
      <c r="AT185" s="188" t="s">
        <v>149</v>
      </c>
      <c r="AU185" s="188" t="s">
        <v>145</v>
      </c>
      <c r="AV185" s="13" t="s">
        <v>145</v>
      </c>
      <c r="AW185" s="13" t="s">
        <v>31</v>
      </c>
      <c r="AX185" s="13" t="s">
        <v>77</v>
      </c>
      <c r="AY185" s="188" t="s">
        <v>138</v>
      </c>
    </row>
    <row r="186" spans="1:65" s="14" customFormat="1">
      <c r="B186" s="206"/>
      <c r="D186" s="183" t="s">
        <v>149</v>
      </c>
      <c r="E186" s="207" t="s">
        <v>1</v>
      </c>
      <c r="F186" s="208" t="s">
        <v>262</v>
      </c>
      <c r="H186" s="209">
        <v>333.57600000000002</v>
      </c>
      <c r="I186" s="210"/>
      <c r="L186" s="206"/>
      <c r="M186" s="211"/>
      <c r="N186" s="212"/>
      <c r="O186" s="212"/>
      <c r="P186" s="212"/>
      <c r="Q186" s="212"/>
      <c r="R186" s="212"/>
      <c r="S186" s="212"/>
      <c r="T186" s="212"/>
      <c r="U186" s="213"/>
      <c r="AT186" s="207" t="s">
        <v>149</v>
      </c>
      <c r="AU186" s="207" t="s">
        <v>145</v>
      </c>
      <c r="AV186" s="14" t="s">
        <v>144</v>
      </c>
      <c r="AW186" s="14" t="s">
        <v>31</v>
      </c>
      <c r="AX186" s="14" t="s">
        <v>85</v>
      </c>
      <c r="AY186" s="207" t="s">
        <v>138</v>
      </c>
    </row>
    <row r="187" spans="1:65" s="2" customFormat="1" ht="24" customHeight="1">
      <c r="A187" s="32"/>
      <c r="B187" s="169"/>
      <c r="C187" s="170" t="s">
        <v>346</v>
      </c>
      <c r="D187" s="170" t="s">
        <v>140</v>
      </c>
      <c r="E187" s="171" t="s">
        <v>256</v>
      </c>
      <c r="F187" s="172" t="s">
        <v>257</v>
      </c>
      <c r="G187" s="173" t="s">
        <v>143</v>
      </c>
      <c r="H187" s="174">
        <v>333.57600000000002</v>
      </c>
      <c r="I187" s="175"/>
      <c r="J187" s="176">
        <f>ROUND(I187*H187,2)</f>
        <v>0</v>
      </c>
      <c r="K187" s="177"/>
      <c r="L187" s="33"/>
      <c r="M187" s="178" t="s">
        <v>1</v>
      </c>
      <c r="N187" s="179" t="s">
        <v>43</v>
      </c>
      <c r="O187" s="58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0">
        <f>S187*H187</f>
        <v>0</v>
      </c>
      <c r="U187" s="181" t="s">
        <v>1</v>
      </c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82" t="s">
        <v>144</v>
      </c>
      <c r="AT187" s="182" t="s">
        <v>140</v>
      </c>
      <c r="AU187" s="182" t="s">
        <v>145</v>
      </c>
      <c r="AY187" s="16" t="s">
        <v>138</v>
      </c>
      <c r="BE187" s="97">
        <f>IF(N187="základná",J187,0)</f>
        <v>0</v>
      </c>
      <c r="BF187" s="97">
        <f>IF(N187="znížená",J187,0)</f>
        <v>0</v>
      </c>
      <c r="BG187" s="97">
        <f>IF(N187="zákl. prenesená",J187,0)</f>
        <v>0</v>
      </c>
      <c r="BH187" s="97">
        <f>IF(N187="zníž. prenesená",J187,0)</f>
        <v>0</v>
      </c>
      <c r="BI187" s="97">
        <f>IF(N187="nulová",J187,0)</f>
        <v>0</v>
      </c>
      <c r="BJ187" s="16" t="s">
        <v>145</v>
      </c>
      <c r="BK187" s="97">
        <f>ROUND(I187*H187,2)</f>
        <v>0</v>
      </c>
      <c r="BL187" s="16" t="s">
        <v>144</v>
      </c>
      <c r="BM187" s="182" t="s">
        <v>558</v>
      </c>
    </row>
    <row r="188" spans="1:65" s="2" customFormat="1" ht="29.25">
      <c r="A188" s="32"/>
      <c r="B188" s="33"/>
      <c r="C188" s="32"/>
      <c r="D188" s="183" t="s">
        <v>147</v>
      </c>
      <c r="E188" s="32"/>
      <c r="F188" s="184" t="s">
        <v>259</v>
      </c>
      <c r="G188" s="32"/>
      <c r="H188" s="32"/>
      <c r="I188" s="106"/>
      <c r="J188" s="32"/>
      <c r="K188" s="32"/>
      <c r="L188" s="33"/>
      <c r="M188" s="185"/>
      <c r="N188" s="186"/>
      <c r="O188" s="58"/>
      <c r="P188" s="58"/>
      <c r="Q188" s="58"/>
      <c r="R188" s="58"/>
      <c r="S188" s="58"/>
      <c r="T188" s="58"/>
      <c r="U188" s="59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6" t="s">
        <v>147</v>
      </c>
      <c r="AU188" s="16" t="s">
        <v>145</v>
      </c>
    </row>
    <row r="189" spans="1:65" s="12" customFormat="1" ht="22.9" customHeight="1">
      <c r="B189" s="156"/>
      <c r="D189" s="157" t="s">
        <v>76</v>
      </c>
      <c r="E189" s="167" t="s">
        <v>145</v>
      </c>
      <c r="F189" s="167" t="s">
        <v>263</v>
      </c>
      <c r="I189" s="159"/>
      <c r="J189" s="168">
        <f>BK189</f>
        <v>0</v>
      </c>
      <c r="L189" s="156"/>
      <c r="M189" s="161"/>
      <c r="N189" s="162"/>
      <c r="O189" s="162"/>
      <c r="P189" s="163">
        <f>SUM(P190:P197)</f>
        <v>0</v>
      </c>
      <c r="Q189" s="162"/>
      <c r="R189" s="163">
        <f>SUM(R190:R197)</f>
        <v>24.062365440000001</v>
      </c>
      <c r="S189" s="162"/>
      <c r="T189" s="163">
        <f>SUM(T190:T197)</f>
        <v>0</v>
      </c>
      <c r="U189" s="164"/>
      <c r="AR189" s="157" t="s">
        <v>85</v>
      </c>
      <c r="AT189" s="165" t="s">
        <v>76</v>
      </c>
      <c r="AU189" s="165" t="s">
        <v>85</v>
      </c>
      <c r="AY189" s="157" t="s">
        <v>138</v>
      </c>
      <c r="BK189" s="166">
        <f>SUM(BK190:BK197)</f>
        <v>0</v>
      </c>
    </row>
    <row r="190" spans="1:65" s="2" customFormat="1" ht="24" customHeight="1">
      <c r="A190" s="32"/>
      <c r="B190" s="169"/>
      <c r="C190" s="170" t="s">
        <v>350</v>
      </c>
      <c r="D190" s="170" t="s">
        <v>140</v>
      </c>
      <c r="E190" s="171" t="s">
        <v>265</v>
      </c>
      <c r="F190" s="172" t="s">
        <v>266</v>
      </c>
      <c r="G190" s="173" t="s">
        <v>143</v>
      </c>
      <c r="H190" s="174">
        <v>198.28800000000001</v>
      </c>
      <c r="I190" s="175"/>
      <c r="J190" s="176">
        <f>ROUND(I190*H190,2)</f>
        <v>0</v>
      </c>
      <c r="K190" s="177"/>
      <c r="L190" s="33"/>
      <c r="M190" s="178" t="s">
        <v>1</v>
      </c>
      <c r="N190" s="179" t="s">
        <v>43</v>
      </c>
      <c r="O190" s="58"/>
      <c r="P190" s="180">
        <f>O190*H190</f>
        <v>0</v>
      </c>
      <c r="Q190" s="180">
        <v>1.8000000000000001E-4</v>
      </c>
      <c r="R190" s="180">
        <f>Q190*H190</f>
        <v>3.5691840000000002E-2</v>
      </c>
      <c r="S190" s="180">
        <v>0</v>
      </c>
      <c r="T190" s="180">
        <f>S190*H190</f>
        <v>0</v>
      </c>
      <c r="U190" s="181" t="s">
        <v>1</v>
      </c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82" t="s">
        <v>144</v>
      </c>
      <c r="AT190" s="182" t="s">
        <v>140</v>
      </c>
      <c r="AU190" s="182" t="s">
        <v>145</v>
      </c>
      <c r="AY190" s="16" t="s">
        <v>138</v>
      </c>
      <c r="BE190" s="97">
        <f>IF(N190="základná",J190,0)</f>
        <v>0</v>
      </c>
      <c r="BF190" s="97">
        <f>IF(N190="znížená",J190,0)</f>
        <v>0</v>
      </c>
      <c r="BG190" s="97">
        <f>IF(N190="zákl. prenesená",J190,0)</f>
        <v>0</v>
      </c>
      <c r="BH190" s="97">
        <f>IF(N190="zníž. prenesená",J190,0)</f>
        <v>0</v>
      </c>
      <c r="BI190" s="97">
        <f>IF(N190="nulová",J190,0)</f>
        <v>0</v>
      </c>
      <c r="BJ190" s="16" t="s">
        <v>145</v>
      </c>
      <c r="BK190" s="97">
        <f>ROUND(I190*H190,2)</f>
        <v>0</v>
      </c>
      <c r="BL190" s="16" t="s">
        <v>144</v>
      </c>
      <c r="BM190" s="182" t="s">
        <v>559</v>
      </c>
    </row>
    <row r="191" spans="1:65" s="2" customFormat="1" ht="29.25">
      <c r="A191" s="32"/>
      <c r="B191" s="33"/>
      <c r="C191" s="32"/>
      <c r="D191" s="183" t="s">
        <v>147</v>
      </c>
      <c r="E191" s="32"/>
      <c r="F191" s="184" t="s">
        <v>268</v>
      </c>
      <c r="G191" s="32"/>
      <c r="H191" s="32"/>
      <c r="I191" s="106"/>
      <c r="J191" s="32"/>
      <c r="K191" s="32"/>
      <c r="L191" s="33"/>
      <c r="M191" s="185"/>
      <c r="N191" s="186"/>
      <c r="O191" s="58"/>
      <c r="P191" s="58"/>
      <c r="Q191" s="58"/>
      <c r="R191" s="58"/>
      <c r="S191" s="58"/>
      <c r="T191" s="58"/>
      <c r="U191" s="59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T191" s="16" t="s">
        <v>147</v>
      </c>
      <c r="AU191" s="16" t="s">
        <v>145</v>
      </c>
    </row>
    <row r="192" spans="1:65" s="13" customFormat="1">
      <c r="B192" s="187"/>
      <c r="D192" s="183" t="s">
        <v>149</v>
      </c>
      <c r="E192" s="188" t="s">
        <v>1</v>
      </c>
      <c r="F192" s="189" t="s">
        <v>560</v>
      </c>
      <c r="H192" s="190">
        <v>198.28800000000001</v>
      </c>
      <c r="I192" s="191"/>
      <c r="L192" s="187"/>
      <c r="M192" s="192"/>
      <c r="N192" s="193"/>
      <c r="O192" s="193"/>
      <c r="P192" s="193"/>
      <c r="Q192" s="193"/>
      <c r="R192" s="193"/>
      <c r="S192" s="193"/>
      <c r="T192" s="193"/>
      <c r="U192" s="194"/>
      <c r="AT192" s="188" t="s">
        <v>149</v>
      </c>
      <c r="AU192" s="188" t="s">
        <v>145</v>
      </c>
      <c r="AV192" s="13" t="s">
        <v>145</v>
      </c>
      <c r="AW192" s="13" t="s">
        <v>31</v>
      </c>
      <c r="AX192" s="13" t="s">
        <v>85</v>
      </c>
      <c r="AY192" s="188" t="s">
        <v>138</v>
      </c>
    </row>
    <row r="193" spans="1:65" s="2" customFormat="1" ht="36" customHeight="1">
      <c r="A193" s="32"/>
      <c r="B193" s="169"/>
      <c r="C193" s="195" t="s">
        <v>355</v>
      </c>
      <c r="D193" s="195" t="s">
        <v>221</v>
      </c>
      <c r="E193" s="196" t="s">
        <v>271</v>
      </c>
      <c r="F193" s="197" t="s">
        <v>272</v>
      </c>
      <c r="G193" s="198" t="s">
        <v>143</v>
      </c>
      <c r="H193" s="199">
        <v>198.28800000000001</v>
      </c>
      <c r="I193" s="200"/>
      <c r="J193" s="201">
        <f>ROUND(I193*H193,2)</f>
        <v>0</v>
      </c>
      <c r="K193" s="202"/>
      <c r="L193" s="203"/>
      <c r="M193" s="204" t="s">
        <v>1</v>
      </c>
      <c r="N193" s="205" t="s">
        <v>43</v>
      </c>
      <c r="O193" s="58"/>
      <c r="P193" s="180">
        <f>O193*H193</f>
        <v>0</v>
      </c>
      <c r="Q193" s="180">
        <v>2.0000000000000001E-4</v>
      </c>
      <c r="R193" s="180">
        <f>Q193*H193</f>
        <v>3.9657600000000001E-2</v>
      </c>
      <c r="S193" s="180">
        <v>0</v>
      </c>
      <c r="T193" s="180">
        <f>S193*H193</f>
        <v>0</v>
      </c>
      <c r="U193" s="181" t="s">
        <v>1</v>
      </c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82" t="s">
        <v>224</v>
      </c>
      <c r="AT193" s="182" t="s">
        <v>221</v>
      </c>
      <c r="AU193" s="182" t="s">
        <v>145</v>
      </c>
      <c r="AY193" s="16" t="s">
        <v>138</v>
      </c>
      <c r="BE193" s="97">
        <f>IF(N193="základná",J193,0)</f>
        <v>0</v>
      </c>
      <c r="BF193" s="97">
        <f>IF(N193="znížená",J193,0)</f>
        <v>0</v>
      </c>
      <c r="BG193" s="97">
        <f>IF(N193="zákl. prenesená",J193,0)</f>
        <v>0</v>
      </c>
      <c r="BH193" s="97">
        <f>IF(N193="zníž. prenesená",J193,0)</f>
        <v>0</v>
      </c>
      <c r="BI193" s="97">
        <f>IF(N193="nulová",J193,0)</f>
        <v>0</v>
      </c>
      <c r="BJ193" s="16" t="s">
        <v>145</v>
      </c>
      <c r="BK193" s="97">
        <f>ROUND(I193*H193,2)</f>
        <v>0</v>
      </c>
      <c r="BL193" s="16" t="s">
        <v>144</v>
      </c>
      <c r="BM193" s="182" t="s">
        <v>561</v>
      </c>
    </row>
    <row r="194" spans="1:65" s="2" customFormat="1" ht="19.5">
      <c r="A194" s="32"/>
      <c r="B194" s="33"/>
      <c r="C194" s="32"/>
      <c r="D194" s="183" t="s">
        <v>147</v>
      </c>
      <c r="E194" s="32"/>
      <c r="F194" s="184" t="s">
        <v>272</v>
      </c>
      <c r="G194" s="32"/>
      <c r="H194" s="32"/>
      <c r="I194" s="106"/>
      <c r="J194" s="32"/>
      <c r="K194" s="32"/>
      <c r="L194" s="33"/>
      <c r="M194" s="185"/>
      <c r="N194" s="186"/>
      <c r="O194" s="58"/>
      <c r="P194" s="58"/>
      <c r="Q194" s="58"/>
      <c r="R194" s="58"/>
      <c r="S194" s="58"/>
      <c r="T194" s="58"/>
      <c r="U194" s="59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T194" s="16" t="s">
        <v>147</v>
      </c>
      <c r="AU194" s="16" t="s">
        <v>145</v>
      </c>
    </row>
    <row r="195" spans="1:65" s="2" customFormat="1" ht="16.5" customHeight="1">
      <c r="A195" s="32"/>
      <c r="B195" s="169"/>
      <c r="C195" s="170" t="s">
        <v>359</v>
      </c>
      <c r="D195" s="170" t="s">
        <v>140</v>
      </c>
      <c r="E195" s="171" t="s">
        <v>562</v>
      </c>
      <c r="F195" s="172" t="s">
        <v>563</v>
      </c>
      <c r="G195" s="173" t="s">
        <v>154</v>
      </c>
      <c r="H195" s="174">
        <v>97.2</v>
      </c>
      <c r="I195" s="175"/>
      <c r="J195" s="176">
        <f>ROUND(I195*H195,2)</f>
        <v>0</v>
      </c>
      <c r="K195" s="177"/>
      <c r="L195" s="33"/>
      <c r="M195" s="178" t="s">
        <v>1</v>
      </c>
      <c r="N195" s="179" t="s">
        <v>43</v>
      </c>
      <c r="O195" s="58"/>
      <c r="P195" s="180">
        <f>O195*H195</f>
        <v>0</v>
      </c>
      <c r="Q195" s="180">
        <v>0.24678</v>
      </c>
      <c r="R195" s="180">
        <f>Q195*H195</f>
        <v>23.987016000000001</v>
      </c>
      <c r="S195" s="180">
        <v>0</v>
      </c>
      <c r="T195" s="180">
        <f>S195*H195</f>
        <v>0</v>
      </c>
      <c r="U195" s="181" t="s">
        <v>1</v>
      </c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82" t="s">
        <v>144</v>
      </c>
      <c r="AT195" s="182" t="s">
        <v>140</v>
      </c>
      <c r="AU195" s="182" t="s">
        <v>145</v>
      </c>
      <c r="AY195" s="16" t="s">
        <v>138</v>
      </c>
      <c r="BE195" s="97">
        <f>IF(N195="základná",J195,0)</f>
        <v>0</v>
      </c>
      <c r="BF195" s="97">
        <f>IF(N195="znížená",J195,0)</f>
        <v>0</v>
      </c>
      <c r="BG195" s="97">
        <f>IF(N195="zákl. prenesená",J195,0)</f>
        <v>0</v>
      </c>
      <c r="BH195" s="97">
        <f>IF(N195="zníž. prenesená",J195,0)</f>
        <v>0</v>
      </c>
      <c r="BI195" s="97">
        <f>IF(N195="nulová",J195,0)</f>
        <v>0</v>
      </c>
      <c r="BJ195" s="16" t="s">
        <v>145</v>
      </c>
      <c r="BK195" s="97">
        <f>ROUND(I195*H195,2)</f>
        <v>0</v>
      </c>
      <c r="BL195" s="16" t="s">
        <v>144</v>
      </c>
      <c r="BM195" s="182" t="s">
        <v>564</v>
      </c>
    </row>
    <row r="196" spans="1:65" s="2" customFormat="1" ht="29.25">
      <c r="A196" s="32"/>
      <c r="B196" s="33"/>
      <c r="C196" s="32"/>
      <c r="D196" s="183" t="s">
        <v>147</v>
      </c>
      <c r="E196" s="32"/>
      <c r="F196" s="184" t="s">
        <v>565</v>
      </c>
      <c r="G196" s="32"/>
      <c r="H196" s="32"/>
      <c r="I196" s="106"/>
      <c r="J196" s="32"/>
      <c r="K196" s="32"/>
      <c r="L196" s="33"/>
      <c r="M196" s="185"/>
      <c r="N196" s="186"/>
      <c r="O196" s="58"/>
      <c r="P196" s="58"/>
      <c r="Q196" s="58"/>
      <c r="R196" s="58"/>
      <c r="S196" s="58"/>
      <c r="T196" s="58"/>
      <c r="U196" s="59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6" t="s">
        <v>147</v>
      </c>
      <c r="AU196" s="16" t="s">
        <v>145</v>
      </c>
    </row>
    <row r="197" spans="1:65" s="13" customFormat="1">
      <c r="B197" s="187"/>
      <c r="D197" s="183" t="s">
        <v>149</v>
      </c>
      <c r="E197" s="188" t="s">
        <v>1</v>
      </c>
      <c r="F197" s="189" t="s">
        <v>566</v>
      </c>
      <c r="H197" s="190">
        <v>97.2</v>
      </c>
      <c r="I197" s="191"/>
      <c r="L197" s="187"/>
      <c r="M197" s="192"/>
      <c r="N197" s="193"/>
      <c r="O197" s="193"/>
      <c r="P197" s="193"/>
      <c r="Q197" s="193"/>
      <c r="R197" s="193"/>
      <c r="S197" s="193"/>
      <c r="T197" s="193"/>
      <c r="U197" s="194"/>
      <c r="AT197" s="188" t="s">
        <v>149</v>
      </c>
      <c r="AU197" s="188" t="s">
        <v>145</v>
      </c>
      <c r="AV197" s="13" t="s">
        <v>145</v>
      </c>
      <c r="AW197" s="13" t="s">
        <v>31</v>
      </c>
      <c r="AX197" s="13" t="s">
        <v>85</v>
      </c>
      <c r="AY197" s="188" t="s">
        <v>138</v>
      </c>
    </row>
    <row r="198" spans="1:65" s="12" customFormat="1" ht="22.9" customHeight="1">
      <c r="B198" s="156"/>
      <c r="D198" s="157" t="s">
        <v>76</v>
      </c>
      <c r="E198" s="167" t="s">
        <v>275</v>
      </c>
      <c r="F198" s="167" t="s">
        <v>276</v>
      </c>
      <c r="I198" s="159"/>
      <c r="J198" s="168">
        <f>BK198</f>
        <v>0</v>
      </c>
      <c r="L198" s="156"/>
      <c r="M198" s="161"/>
      <c r="N198" s="162"/>
      <c r="O198" s="162"/>
      <c r="P198" s="163">
        <f>SUM(P199:P222)</f>
        <v>0</v>
      </c>
      <c r="Q198" s="162"/>
      <c r="R198" s="163">
        <f>SUM(R199:R222)</f>
        <v>365.55782540000013</v>
      </c>
      <c r="S198" s="162"/>
      <c r="T198" s="163">
        <f>SUM(T199:T222)</f>
        <v>0</v>
      </c>
      <c r="U198" s="164"/>
      <c r="AR198" s="157" t="s">
        <v>85</v>
      </c>
      <c r="AT198" s="165" t="s">
        <v>76</v>
      </c>
      <c r="AU198" s="165" t="s">
        <v>85</v>
      </c>
      <c r="AY198" s="157" t="s">
        <v>138</v>
      </c>
      <c r="BK198" s="166">
        <f>SUM(BK199:BK222)</f>
        <v>0</v>
      </c>
    </row>
    <row r="199" spans="1:65" s="2" customFormat="1" ht="24" customHeight="1">
      <c r="A199" s="32"/>
      <c r="B199" s="169"/>
      <c r="C199" s="170" t="s">
        <v>364</v>
      </c>
      <c r="D199" s="170" t="s">
        <v>140</v>
      </c>
      <c r="E199" s="171" t="s">
        <v>278</v>
      </c>
      <c r="F199" s="172" t="s">
        <v>279</v>
      </c>
      <c r="G199" s="173" t="s">
        <v>143</v>
      </c>
      <c r="H199" s="174">
        <v>21.07</v>
      </c>
      <c r="I199" s="175"/>
      <c r="J199" s="176">
        <f>ROUND(I199*H199,2)</f>
        <v>0</v>
      </c>
      <c r="K199" s="177"/>
      <c r="L199" s="33"/>
      <c r="M199" s="178" t="s">
        <v>1</v>
      </c>
      <c r="N199" s="179" t="s">
        <v>43</v>
      </c>
      <c r="O199" s="58"/>
      <c r="P199" s="180">
        <f>O199*H199</f>
        <v>0</v>
      </c>
      <c r="Q199" s="180">
        <v>0.36834</v>
      </c>
      <c r="R199" s="180">
        <f>Q199*H199</f>
        <v>7.7609238000000005</v>
      </c>
      <c r="S199" s="180">
        <v>0</v>
      </c>
      <c r="T199" s="180">
        <f>S199*H199</f>
        <v>0</v>
      </c>
      <c r="U199" s="181" t="s">
        <v>1</v>
      </c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82" t="s">
        <v>144</v>
      </c>
      <c r="AT199" s="182" t="s">
        <v>140</v>
      </c>
      <c r="AU199" s="182" t="s">
        <v>145</v>
      </c>
      <c r="AY199" s="16" t="s">
        <v>138</v>
      </c>
      <c r="BE199" s="97">
        <f>IF(N199="základná",J199,0)</f>
        <v>0</v>
      </c>
      <c r="BF199" s="97">
        <f>IF(N199="znížená",J199,0)</f>
        <v>0</v>
      </c>
      <c r="BG199" s="97">
        <f>IF(N199="zákl. prenesená",J199,0)</f>
        <v>0</v>
      </c>
      <c r="BH199" s="97">
        <f>IF(N199="zníž. prenesená",J199,0)</f>
        <v>0</v>
      </c>
      <c r="BI199" s="97">
        <f>IF(N199="nulová",J199,0)</f>
        <v>0</v>
      </c>
      <c r="BJ199" s="16" t="s">
        <v>145</v>
      </c>
      <c r="BK199" s="97">
        <f>ROUND(I199*H199,2)</f>
        <v>0</v>
      </c>
      <c r="BL199" s="16" t="s">
        <v>144</v>
      </c>
      <c r="BM199" s="182" t="s">
        <v>567</v>
      </c>
    </row>
    <row r="200" spans="1:65" s="2" customFormat="1" ht="29.25">
      <c r="A200" s="32"/>
      <c r="B200" s="33"/>
      <c r="C200" s="32"/>
      <c r="D200" s="183" t="s">
        <v>147</v>
      </c>
      <c r="E200" s="32"/>
      <c r="F200" s="184" t="s">
        <v>281</v>
      </c>
      <c r="G200" s="32"/>
      <c r="H200" s="32"/>
      <c r="I200" s="106"/>
      <c r="J200" s="32"/>
      <c r="K200" s="32"/>
      <c r="L200" s="33"/>
      <c r="M200" s="185"/>
      <c r="N200" s="186"/>
      <c r="O200" s="58"/>
      <c r="P200" s="58"/>
      <c r="Q200" s="58"/>
      <c r="R200" s="58"/>
      <c r="S200" s="58"/>
      <c r="T200" s="58"/>
      <c r="U200" s="59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T200" s="16" t="s">
        <v>147</v>
      </c>
      <c r="AU200" s="16" t="s">
        <v>145</v>
      </c>
    </row>
    <row r="201" spans="1:65" s="13" customFormat="1">
      <c r="B201" s="187"/>
      <c r="D201" s="183" t="s">
        <v>149</v>
      </c>
      <c r="E201" s="188" t="s">
        <v>1</v>
      </c>
      <c r="F201" s="189" t="s">
        <v>568</v>
      </c>
      <c r="H201" s="190">
        <v>21.07</v>
      </c>
      <c r="I201" s="191"/>
      <c r="L201" s="187"/>
      <c r="M201" s="192"/>
      <c r="N201" s="193"/>
      <c r="O201" s="193"/>
      <c r="P201" s="193"/>
      <c r="Q201" s="193"/>
      <c r="R201" s="193"/>
      <c r="S201" s="193"/>
      <c r="T201" s="193"/>
      <c r="U201" s="194"/>
      <c r="AT201" s="188" t="s">
        <v>149</v>
      </c>
      <c r="AU201" s="188" t="s">
        <v>145</v>
      </c>
      <c r="AV201" s="13" t="s">
        <v>145</v>
      </c>
      <c r="AW201" s="13" t="s">
        <v>31</v>
      </c>
      <c r="AX201" s="13" t="s">
        <v>85</v>
      </c>
      <c r="AY201" s="188" t="s">
        <v>138</v>
      </c>
    </row>
    <row r="202" spans="1:65" s="2" customFormat="1" ht="24" customHeight="1">
      <c r="A202" s="32"/>
      <c r="B202" s="169"/>
      <c r="C202" s="170" t="s">
        <v>569</v>
      </c>
      <c r="D202" s="170" t="s">
        <v>140</v>
      </c>
      <c r="E202" s="171" t="s">
        <v>285</v>
      </c>
      <c r="F202" s="172" t="s">
        <v>286</v>
      </c>
      <c r="G202" s="173" t="s">
        <v>143</v>
      </c>
      <c r="H202" s="174">
        <v>256.91000000000003</v>
      </c>
      <c r="I202" s="175"/>
      <c r="J202" s="176">
        <f>ROUND(I202*H202,2)</f>
        <v>0</v>
      </c>
      <c r="K202" s="177"/>
      <c r="L202" s="33"/>
      <c r="M202" s="178" t="s">
        <v>1</v>
      </c>
      <c r="N202" s="179" t="s">
        <v>43</v>
      </c>
      <c r="O202" s="58"/>
      <c r="P202" s="180">
        <f>O202*H202</f>
        <v>0</v>
      </c>
      <c r="Q202" s="180">
        <v>0.60104000000000002</v>
      </c>
      <c r="R202" s="180">
        <f>Q202*H202</f>
        <v>154.41318640000003</v>
      </c>
      <c r="S202" s="180">
        <v>0</v>
      </c>
      <c r="T202" s="180">
        <f>S202*H202</f>
        <v>0</v>
      </c>
      <c r="U202" s="181" t="s">
        <v>1</v>
      </c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82" t="s">
        <v>144</v>
      </c>
      <c r="AT202" s="182" t="s">
        <v>140</v>
      </c>
      <c r="AU202" s="182" t="s">
        <v>145</v>
      </c>
      <c r="AY202" s="16" t="s">
        <v>138</v>
      </c>
      <c r="BE202" s="97">
        <f>IF(N202="základná",J202,0)</f>
        <v>0</v>
      </c>
      <c r="BF202" s="97">
        <f>IF(N202="znížená",J202,0)</f>
        <v>0</v>
      </c>
      <c r="BG202" s="97">
        <f>IF(N202="zákl. prenesená",J202,0)</f>
        <v>0</v>
      </c>
      <c r="BH202" s="97">
        <f>IF(N202="zníž. prenesená",J202,0)</f>
        <v>0</v>
      </c>
      <c r="BI202" s="97">
        <f>IF(N202="nulová",J202,0)</f>
        <v>0</v>
      </c>
      <c r="BJ202" s="16" t="s">
        <v>145</v>
      </c>
      <c r="BK202" s="97">
        <f>ROUND(I202*H202,2)</f>
        <v>0</v>
      </c>
      <c r="BL202" s="16" t="s">
        <v>144</v>
      </c>
      <c r="BM202" s="182" t="s">
        <v>570</v>
      </c>
    </row>
    <row r="203" spans="1:65" s="2" customFormat="1" ht="29.25">
      <c r="A203" s="32"/>
      <c r="B203" s="33"/>
      <c r="C203" s="32"/>
      <c r="D203" s="183" t="s">
        <v>147</v>
      </c>
      <c r="E203" s="32"/>
      <c r="F203" s="184" t="s">
        <v>288</v>
      </c>
      <c r="G203" s="32"/>
      <c r="H203" s="32"/>
      <c r="I203" s="106"/>
      <c r="J203" s="32"/>
      <c r="K203" s="32"/>
      <c r="L203" s="33"/>
      <c r="M203" s="185"/>
      <c r="N203" s="186"/>
      <c r="O203" s="58"/>
      <c r="P203" s="58"/>
      <c r="Q203" s="58"/>
      <c r="R203" s="58"/>
      <c r="S203" s="58"/>
      <c r="T203" s="58"/>
      <c r="U203" s="59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T203" s="16" t="s">
        <v>147</v>
      </c>
      <c r="AU203" s="16" t="s">
        <v>145</v>
      </c>
    </row>
    <row r="204" spans="1:65" s="2" customFormat="1" ht="24" customHeight="1">
      <c r="A204" s="32"/>
      <c r="B204" s="169"/>
      <c r="C204" s="170" t="s">
        <v>168</v>
      </c>
      <c r="D204" s="170" t="s">
        <v>140</v>
      </c>
      <c r="E204" s="171" t="s">
        <v>291</v>
      </c>
      <c r="F204" s="172" t="s">
        <v>292</v>
      </c>
      <c r="G204" s="173" t="s">
        <v>143</v>
      </c>
      <c r="H204" s="174">
        <v>21.07</v>
      </c>
      <c r="I204" s="175"/>
      <c r="J204" s="176">
        <f>ROUND(I204*H204,2)</f>
        <v>0</v>
      </c>
      <c r="K204" s="177"/>
      <c r="L204" s="33"/>
      <c r="M204" s="178" t="s">
        <v>1</v>
      </c>
      <c r="N204" s="179" t="s">
        <v>43</v>
      </c>
      <c r="O204" s="58"/>
      <c r="P204" s="180">
        <f>O204*H204</f>
        <v>0</v>
      </c>
      <c r="Q204" s="180">
        <v>0.27994000000000002</v>
      </c>
      <c r="R204" s="180">
        <f>Q204*H204</f>
        <v>5.8983358000000008</v>
      </c>
      <c r="S204" s="180">
        <v>0</v>
      </c>
      <c r="T204" s="180">
        <f>S204*H204</f>
        <v>0</v>
      </c>
      <c r="U204" s="181" t="s">
        <v>1</v>
      </c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82" t="s">
        <v>144</v>
      </c>
      <c r="AT204" s="182" t="s">
        <v>140</v>
      </c>
      <c r="AU204" s="182" t="s">
        <v>145</v>
      </c>
      <c r="AY204" s="16" t="s">
        <v>138</v>
      </c>
      <c r="BE204" s="97">
        <f>IF(N204="základná",J204,0)</f>
        <v>0</v>
      </c>
      <c r="BF204" s="97">
        <f>IF(N204="znížená",J204,0)</f>
        <v>0</v>
      </c>
      <c r="BG204" s="97">
        <f>IF(N204="zákl. prenesená",J204,0)</f>
        <v>0</v>
      </c>
      <c r="BH204" s="97">
        <f>IF(N204="zníž. prenesená",J204,0)</f>
        <v>0</v>
      </c>
      <c r="BI204" s="97">
        <f>IF(N204="nulová",J204,0)</f>
        <v>0</v>
      </c>
      <c r="BJ204" s="16" t="s">
        <v>145</v>
      </c>
      <c r="BK204" s="97">
        <f>ROUND(I204*H204,2)</f>
        <v>0</v>
      </c>
      <c r="BL204" s="16" t="s">
        <v>144</v>
      </c>
      <c r="BM204" s="182" t="s">
        <v>571</v>
      </c>
    </row>
    <row r="205" spans="1:65" s="2" customFormat="1" ht="19.5">
      <c r="A205" s="32"/>
      <c r="B205" s="33"/>
      <c r="C205" s="32"/>
      <c r="D205" s="183" t="s">
        <v>147</v>
      </c>
      <c r="E205" s="32"/>
      <c r="F205" s="184" t="s">
        <v>294</v>
      </c>
      <c r="G205" s="32"/>
      <c r="H205" s="32"/>
      <c r="I205" s="106"/>
      <c r="J205" s="32"/>
      <c r="K205" s="32"/>
      <c r="L205" s="33"/>
      <c r="M205" s="185"/>
      <c r="N205" s="186"/>
      <c r="O205" s="58"/>
      <c r="P205" s="58"/>
      <c r="Q205" s="58"/>
      <c r="R205" s="58"/>
      <c r="S205" s="58"/>
      <c r="T205" s="58"/>
      <c r="U205" s="59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T205" s="16" t="s">
        <v>147</v>
      </c>
      <c r="AU205" s="16" t="s">
        <v>145</v>
      </c>
    </row>
    <row r="206" spans="1:65" s="13" customFormat="1">
      <c r="B206" s="187"/>
      <c r="D206" s="183" t="s">
        <v>149</v>
      </c>
      <c r="E206" s="188" t="s">
        <v>1</v>
      </c>
      <c r="F206" s="189" t="s">
        <v>568</v>
      </c>
      <c r="H206" s="190">
        <v>21.07</v>
      </c>
      <c r="I206" s="191"/>
      <c r="L206" s="187"/>
      <c r="M206" s="192"/>
      <c r="N206" s="193"/>
      <c r="O206" s="193"/>
      <c r="P206" s="193"/>
      <c r="Q206" s="193"/>
      <c r="R206" s="193"/>
      <c r="S206" s="193"/>
      <c r="T206" s="193"/>
      <c r="U206" s="194"/>
      <c r="AT206" s="188" t="s">
        <v>149</v>
      </c>
      <c r="AU206" s="188" t="s">
        <v>145</v>
      </c>
      <c r="AV206" s="13" t="s">
        <v>145</v>
      </c>
      <c r="AW206" s="13" t="s">
        <v>31</v>
      </c>
      <c r="AX206" s="13" t="s">
        <v>85</v>
      </c>
      <c r="AY206" s="188" t="s">
        <v>138</v>
      </c>
    </row>
    <row r="207" spans="1:65" s="2" customFormat="1" ht="24" customHeight="1">
      <c r="A207" s="32"/>
      <c r="B207" s="169"/>
      <c r="C207" s="170" t="s">
        <v>175</v>
      </c>
      <c r="D207" s="170" t="s">
        <v>140</v>
      </c>
      <c r="E207" s="171" t="s">
        <v>297</v>
      </c>
      <c r="F207" s="172" t="s">
        <v>298</v>
      </c>
      <c r="G207" s="173" t="s">
        <v>143</v>
      </c>
      <c r="H207" s="174">
        <v>256.91000000000003</v>
      </c>
      <c r="I207" s="175"/>
      <c r="J207" s="176">
        <f>ROUND(I207*H207,2)</f>
        <v>0</v>
      </c>
      <c r="K207" s="177"/>
      <c r="L207" s="33"/>
      <c r="M207" s="178" t="s">
        <v>1</v>
      </c>
      <c r="N207" s="179" t="s">
        <v>43</v>
      </c>
      <c r="O207" s="58"/>
      <c r="P207" s="180">
        <f>O207*H207</f>
        <v>0</v>
      </c>
      <c r="Q207" s="180">
        <v>0.37080000000000002</v>
      </c>
      <c r="R207" s="180">
        <f>Q207*H207</f>
        <v>95.262228000000007</v>
      </c>
      <c r="S207" s="180">
        <v>0</v>
      </c>
      <c r="T207" s="180">
        <f>S207*H207</f>
        <v>0</v>
      </c>
      <c r="U207" s="181" t="s">
        <v>1</v>
      </c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82" t="s">
        <v>144</v>
      </c>
      <c r="AT207" s="182" t="s">
        <v>140</v>
      </c>
      <c r="AU207" s="182" t="s">
        <v>145</v>
      </c>
      <c r="AY207" s="16" t="s">
        <v>138</v>
      </c>
      <c r="BE207" s="97">
        <f>IF(N207="základná",J207,0)</f>
        <v>0</v>
      </c>
      <c r="BF207" s="97">
        <f>IF(N207="znížená",J207,0)</f>
        <v>0</v>
      </c>
      <c r="BG207" s="97">
        <f>IF(N207="zákl. prenesená",J207,0)</f>
        <v>0</v>
      </c>
      <c r="BH207" s="97">
        <f>IF(N207="zníž. prenesená",J207,0)</f>
        <v>0</v>
      </c>
      <c r="BI207" s="97">
        <f>IF(N207="nulová",J207,0)</f>
        <v>0</v>
      </c>
      <c r="BJ207" s="16" t="s">
        <v>145</v>
      </c>
      <c r="BK207" s="97">
        <f>ROUND(I207*H207,2)</f>
        <v>0</v>
      </c>
      <c r="BL207" s="16" t="s">
        <v>144</v>
      </c>
      <c r="BM207" s="182" t="s">
        <v>572</v>
      </c>
    </row>
    <row r="208" spans="1:65" s="2" customFormat="1" ht="19.5">
      <c r="A208" s="32"/>
      <c r="B208" s="33"/>
      <c r="C208" s="32"/>
      <c r="D208" s="183" t="s">
        <v>147</v>
      </c>
      <c r="E208" s="32"/>
      <c r="F208" s="184" t="s">
        <v>300</v>
      </c>
      <c r="G208" s="32"/>
      <c r="H208" s="32"/>
      <c r="I208" s="106"/>
      <c r="J208" s="32"/>
      <c r="K208" s="32"/>
      <c r="L208" s="33"/>
      <c r="M208" s="185"/>
      <c r="N208" s="186"/>
      <c r="O208" s="58"/>
      <c r="P208" s="58"/>
      <c r="Q208" s="58"/>
      <c r="R208" s="58"/>
      <c r="S208" s="58"/>
      <c r="T208" s="58"/>
      <c r="U208" s="59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T208" s="16" t="s">
        <v>147</v>
      </c>
      <c r="AU208" s="16" t="s">
        <v>145</v>
      </c>
    </row>
    <row r="209" spans="1:65" s="2" customFormat="1" ht="24" customHeight="1">
      <c r="A209" s="32"/>
      <c r="B209" s="169"/>
      <c r="C209" s="170" t="s">
        <v>181</v>
      </c>
      <c r="D209" s="170" t="s">
        <v>140</v>
      </c>
      <c r="E209" s="171" t="s">
        <v>303</v>
      </c>
      <c r="F209" s="172" t="s">
        <v>304</v>
      </c>
      <c r="G209" s="173" t="s">
        <v>143</v>
      </c>
      <c r="H209" s="174">
        <v>555.96</v>
      </c>
      <c r="I209" s="175"/>
      <c r="J209" s="176">
        <f>ROUND(I209*H209,2)</f>
        <v>0</v>
      </c>
      <c r="K209" s="177"/>
      <c r="L209" s="33"/>
      <c r="M209" s="178" t="s">
        <v>1</v>
      </c>
      <c r="N209" s="179" t="s">
        <v>43</v>
      </c>
      <c r="O209" s="58"/>
      <c r="P209" s="180">
        <f>O209*H209</f>
        <v>0</v>
      </c>
      <c r="Q209" s="180">
        <v>8.0999999999999996E-4</v>
      </c>
      <c r="R209" s="180">
        <f>Q209*H209</f>
        <v>0.45032759999999999</v>
      </c>
      <c r="S209" s="180">
        <v>0</v>
      </c>
      <c r="T209" s="180">
        <f>S209*H209</f>
        <v>0</v>
      </c>
      <c r="U209" s="181" t="s">
        <v>1</v>
      </c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82" t="s">
        <v>144</v>
      </c>
      <c r="AT209" s="182" t="s">
        <v>140</v>
      </c>
      <c r="AU209" s="182" t="s">
        <v>145</v>
      </c>
      <c r="AY209" s="16" t="s">
        <v>138</v>
      </c>
      <c r="BE209" s="97">
        <f>IF(N209="základná",J209,0)</f>
        <v>0</v>
      </c>
      <c r="BF209" s="97">
        <f>IF(N209="znížená",J209,0)</f>
        <v>0</v>
      </c>
      <c r="BG209" s="97">
        <f>IF(N209="zákl. prenesená",J209,0)</f>
        <v>0</v>
      </c>
      <c r="BH209" s="97">
        <f>IF(N209="zníž. prenesená",J209,0)</f>
        <v>0</v>
      </c>
      <c r="BI209" s="97">
        <f>IF(N209="nulová",J209,0)</f>
        <v>0</v>
      </c>
      <c r="BJ209" s="16" t="s">
        <v>145</v>
      </c>
      <c r="BK209" s="97">
        <f>ROUND(I209*H209,2)</f>
        <v>0</v>
      </c>
      <c r="BL209" s="16" t="s">
        <v>144</v>
      </c>
      <c r="BM209" s="182" t="s">
        <v>573</v>
      </c>
    </row>
    <row r="210" spans="1:65" s="2" customFormat="1" ht="19.5">
      <c r="A210" s="32"/>
      <c r="B210" s="33"/>
      <c r="C210" s="32"/>
      <c r="D210" s="183" t="s">
        <v>147</v>
      </c>
      <c r="E210" s="32"/>
      <c r="F210" s="184" t="s">
        <v>304</v>
      </c>
      <c r="G210" s="32"/>
      <c r="H210" s="32"/>
      <c r="I210" s="106"/>
      <c r="J210" s="32"/>
      <c r="K210" s="32"/>
      <c r="L210" s="33"/>
      <c r="M210" s="185"/>
      <c r="N210" s="186"/>
      <c r="O210" s="58"/>
      <c r="P210" s="58"/>
      <c r="Q210" s="58"/>
      <c r="R210" s="58"/>
      <c r="S210" s="58"/>
      <c r="T210" s="58"/>
      <c r="U210" s="59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6" t="s">
        <v>147</v>
      </c>
      <c r="AU210" s="16" t="s">
        <v>145</v>
      </c>
    </row>
    <row r="211" spans="1:65" s="13" customFormat="1">
      <c r="B211" s="187"/>
      <c r="D211" s="183" t="s">
        <v>149</v>
      </c>
      <c r="E211" s="188" t="s">
        <v>1</v>
      </c>
      <c r="F211" s="189" t="s">
        <v>574</v>
      </c>
      <c r="H211" s="190">
        <v>555.96</v>
      </c>
      <c r="I211" s="191"/>
      <c r="L211" s="187"/>
      <c r="M211" s="192"/>
      <c r="N211" s="193"/>
      <c r="O211" s="193"/>
      <c r="P211" s="193"/>
      <c r="Q211" s="193"/>
      <c r="R211" s="193"/>
      <c r="S211" s="193"/>
      <c r="T211" s="193"/>
      <c r="U211" s="194"/>
      <c r="AT211" s="188" t="s">
        <v>149</v>
      </c>
      <c r="AU211" s="188" t="s">
        <v>145</v>
      </c>
      <c r="AV211" s="13" t="s">
        <v>145</v>
      </c>
      <c r="AW211" s="13" t="s">
        <v>31</v>
      </c>
      <c r="AX211" s="13" t="s">
        <v>85</v>
      </c>
      <c r="AY211" s="188" t="s">
        <v>138</v>
      </c>
    </row>
    <row r="212" spans="1:65" s="2" customFormat="1" ht="24" customHeight="1">
      <c r="A212" s="32"/>
      <c r="B212" s="169"/>
      <c r="C212" s="170" t="s">
        <v>186</v>
      </c>
      <c r="D212" s="170" t="s">
        <v>140</v>
      </c>
      <c r="E212" s="171" t="s">
        <v>308</v>
      </c>
      <c r="F212" s="172" t="s">
        <v>309</v>
      </c>
      <c r="G212" s="173" t="s">
        <v>143</v>
      </c>
      <c r="H212" s="174">
        <v>21.07</v>
      </c>
      <c r="I212" s="175"/>
      <c r="J212" s="176">
        <f>ROUND(I212*H212,2)</f>
        <v>0</v>
      </c>
      <c r="K212" s="177"/>
      <c r="L212" s="33"/>
      <c r="M212" s="178" t="s">
        <v>1</v>
      </c>
      <c r="N212" s="179" t="s">
        <v>43</v>
      </c>
      <c r="O212" s="58"/>
      <c r="P212" s="180">
        <f>O212*H212</f>
        <v>0</v>
      </c>
      <c r="Q212" s="180">
        <v>0.10373</v>
      </c>
      <c r="R212" s="180">
        <f>Q212*H212</f>
        <v>2.1855910999999999</v>
      </c>
      <c r="S212" s="180">
        <v>0</v>
      </c>
      <c r="T212" s="180">
        <f>S212*H212</f>
        <v>0</v>
      </c>
      <c r="U212" s="181" t="s">
        <v>1</v>
      </c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82" t="s">
        <v>144</v>
      </c>
      <c r="AT212" s="182" t="s">
        <v>140</v>
      </c>
      <c r="AU212" s="182" t="s">
        <v>145</v>
      </c>
      <c r="AY212" s="16" t="s">
        <v>138</v>
      </c>
      <c r="BE212" s="97">
        <f>IF(N212="základná",J212,0)</f>
        <v>0</v>
      </c>
      <c r="BF212" s="97">
        <f>IF(N212="znížená",J212,0)</f>
        <v>0</v>
      </c>
      <c r="BG212" s="97">
        <f>IF(N212="zákl. prenesená",J212,0)</f>
        <v>0</v>
      </c>
      <c r="BH212" s="97">
        <f>IF(N212="zníž. prenesená",J212,0)</f>
        <v>0</v>
      </c>
      <c r="BI212" s="97">
        <f>IF(N212="nulová",J212,0)</f>
        <v>0</v>
      </c>
      <c r="BJ212" s="16" t="s">
        <v>145</v>
      </c>
      <c r="BK212" s="97">
        <f>ROUND(I212*H212,2)</f>
        <v>0</v>
      </c>
      <c r="BL212" s="16" t="s">
        <v>144</v>
      </c>
      <c r="BM212" s="182" t="s">
        <v>575</v>
      </c>
    </row>
    <row r="213" spans="1:65" s="2" customFormat="1" ht="29.25">
      <c r="A213" s="32"/>
      <c r="B213" s="33"/>
      <c r="C213" s="32"/>
      <c r="D213" s="183" t="s">
        <v>147</v>
      </c>
      <c r="E213" s="32"/>
      <c r="F213" s="184" t="s">
        <v>311</v>
      </c>
      <c r="G213" s="32"/>
      <c r="H213" s="32"/>
      <c r="I213" s="106"/>
      <c r="J213" s="32"/>
      <c r="K213" s="32"/>
      <c r="L213" s="33"/>
      <c r="M213" s="185"/>
      <c r="N213" s="186"/>
      <c r="O213" s="58"/>
      <c r="P213" s="58"/>
      <c r="Q213" s="58"/>
      <c r="R213" s="58"/>
      <c r="S213" s="58"/>
      <c r="T213" s="58"/>
      <c r="U213" s="59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6" t="s">
        <v>147</v>
      </c>
      <c r="AU213" s="16" t="s">
        <v>145</v>
      </c>
    </row>
    <row r="214" spans="1:65" s="13" customFormat="1">
      <c r="B214" s="187"/>
      <c r="D214" s="183" t="s">
        <v>149</v>
      </c>
      <c r="E214" s="188" t="s">
        <v>1</v>
      </c>
      <c r="F214" s="189" t="s">
        <v>568</v>
      </c>
      <c r="H214" s="190">
        <v>21.07</v>
      </c>
      <c r="I214" s="191"/>
      <c r="L214" s="187"/>
      <c r="M214" s="192"/>
      <c r="N214" s="193"/>
      <c r="O214" s="193"/>
      <c r="P214" s="193"/>
      <c r="Q214" s="193"/>
      <c r="R214" s="193"/>
      <c r="S214" s="193"/>
      <c r="T214" s="193"/>
      <c r="U214" s="194"/>
      <c r="AT214" s="188" t="s">
        <v>149</v>
      </c>
      <c r="AU214" s="188" t="s">
        <v>145</v>
      </c>
      <c r="AV214" s="13" t="s">
        <v>145</v>
      </c>
      <c r="AW214" s="13" t="s">
        <v>31</v>
      </c>
      <c r="AX214" s="13" t="s">
        <v>85</v>
      </c>
      <c r="AY214" s="188" t="s">
        <v>138</v>
      </c>
    </row>
    <row r="215" spans="1:65" s="2" customFormat="1" ht="24" customHeight="1">
      <c r="A215" s="32"/>
      <c r="B215" s="169"/>
      <c r="C215" s="170" t="s">
        <v>192</v>
      </c>
      <c r="D215" s="170" t="s">
        <v>140</v>
      </c>
      <c r="E215" s="171" t="s">
        <v>314</v>
      </c>
      <c r="F215" s="172" t="s">
        <v>315</v>
      </c>
      <c r="G215" s="173" t="s">
        <v>143</v>
      </c>
      <c r="H215" s="174">
        <v>12.5</v>
      </c>
      <c r="I215" s="175"/>
      <c r="J215" s="176">
        <f>ROUND(I215*H215,2)</f>
        <v>0</v>
      </c>
      <c r="K215" s="177"/>
      <c r="L215" s="33"/>
      <c r="M215" s="178" t="s">
        <v>1</v>
      </c>
      <c r="N215" s="179" t="s">
        <v>43</v>
      </c>
      <c r="O215" s="58"/>
      <c r="P215" s="180">
        <f>O215*H215</f>
        <v>0</v>
      </c>
      <c r="Q215" s="180">
        <v>0.15559000000000001</v>
      </c>
      <c r="R215" s="180">
        <f>Q215*H215</f>
        <v>1.9448750000000001</v>
      </c>
      <c r="S215" s="180">
        <v>0</v>
      </c>
      <c r="T215" s="180">
        <f>S215*H215</f>
        <v>0</v>
      </c>
      <c r="U215" s="181" t="s">
        <v>1</v>
      </c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82" t="s">
        <v>144</v>
      </c>
      <c r="AT215" s="182" t="s">
        <v>140</v>
      </c>
      <c r="AU215" s="182" t="s">
        <v>145</v>
      </c>
      <c r="AY215" s="16" t="s">
        <v>138</v>
      </c>
      <c r="BE215" s="97">
        <f>IF(N215="základná",J215,0)</f>
        <v>0</v>
      </c>
      <c r="BF215" s="97">
        <f>IF(N215="znížená",J215,0)</f>
        <v>0</v>
      </c>
      <c r="BG215" s="97">
        <f>IF(N215="zákl. prenesená",J215,0)</f>
        <v>0</v>
      </c>
      <c r="BH215" s="97">
        <f>IF(N215="zníž. prenesená",J215,0)</f>
        <v>0</v>
      </c>
      <c r="BI215" s="97">
        <f>IF(N215="nulová",J215,0)</f>
        <v>0</v>
      </c>
      <c r="BJ215" s="16" t="s">
        <v>145</v>
      </c>
      <c r="BK215" s="97">
        <f>ROUND(I215*H215,2)</f>
        <v>0</v>
      </c>
      <c r="BL215" s="16" t="s">
        <v>144</v>
      </c>
      <c r="BM215" s="182" t="s">
        <v>576</v>
      </c>
    </row>
    <row r="216" spans="1:65" s="2" customFormat="1" ht="29.25">
      <c r="A216" s="32"/>
      <c r="B216" s="33"/>
      <c r="C216" s="32"/>
      <c r="D216" s="183" t="s">
        <v>147</v>
      </c>
      <c r="E216" s="32"/>
      <c r="F216" s="184" t="s">
        <v>317</v>
      </c>
      <c r="G216" s="32"/>
      <c r="H216" s="32"/>
      <c r="I216" s="106"/>
      <c r="J216" s="32"/>
      <c r="K216" s="32"/>
      <c r="L216" s="33"/>
      <c r="M216" s="185"/>
      <c r="N216" s="186"/>
      <c r="O216" s="58"/>
      <c r="P216" s="58"/>
      <c r="Q216" s="58"/>
      <c r="R216" s="58"/>
      <c r="S216" s="58"/>
      <c r="T216" s="58"/>
      <c r="U216" s="59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T216" s="16" t="s">
        <v>147</v>
      </c>
      <c r="AU216" s="16" t="s">
        <v>145</v>
      </c>
    </row>
    <row r="217" spans="1:65" s="13" customFormat="1">
      <c r="B217" s="187"/>
      <c r="D217" s="183" t="s">
        <v>149</v>
      </c>
      <c r="E217" s="188" t="s">
        <v>1</v>
      </c>
      <c r="F217" s="189" t="s">
        <v>577</v>
      </c>
      <c r="H217" s="190">
        <v>12.5</v>
      </c>
      <c r="I217" s="191"/>
      <c r="L217" s="187"/>
      <c r="M217" s="192"/>
      <c r="N217" s="193"/>
      <c r="O217" s="193"/>
      <c r="P217" s="193"/>
      <c r="Q217" s="193"/>
      <c r="R217" s="193"/>
      <c r="S217" s="193"/>
      <c r="T217" s="193"/>
      <c r="U217" s="194"/>
      <c r="AT217" s="188" t="s">
        <v>149</v>
      </c>
      <c r="AU217" s="188" t="s">
        <v>145</v>
      </c>
      <c r="AV217" s="13" t="s">
        <v>145</v>
      </c>
      <c r="AW217" s="13" t="s">
        <v>31</v>
      </c>
      <c r="AX217" s="13" t="s">
        <v>85</v>
      </c>
      <c r="AY217" s="188" t="s">
        <v>138</v>
      </c>
    </row>
    <row r="218" spans="1:65" s="2" customFormat="1" ht="24" customHeight="1">
      <c r="A218" s="32"/>
      <c r="B218" s="169"/>
      <c r="C218" s="170" t="s">
        <v>255</v>
      </c>
      <c r="D218" s="170" t="s">
        <v>140</v>
      </c>
      <c r="E218" s="171" t="s">
        <v>320</v>
      </c>
      <c r="F218" s="172" t="s">
        <v>321</v>
      </c>
      <c r="G218" s="173" t="s">
        <v>143</v>
      </c>
      <c r="H218" s="174">
        <v>256.91000000000003</v>
      </c>
      <c r="I218" s="175"/>
      <c r="J218" s="176">
        <f>ROUND(I218*H218,2)</f>
        <v>0</v>
      </c>
      <c r="K218" s="177"/>
      <c r="L218" s="33"/>
      <c r="M218" s="178" t="s">
        <v>1</v>
      </c>
      <c r="N218" s="179" t="s">
        <v>43</v>
      </c>
      <c r="O218" s="58"/>
      <c r="P218" s="180">
        <f>O218*H218</f>
        <v>0</v>
      </c>
      <c r="Q218" s="180">
        <v>0.15559000000000001</v>
      </c>
      <c r="R218" s="180">
        <f>Q218*H218</f>
        <v>39.972626900000009</v>
      </c>
      <c r="S218" s="180">
        <v>0</v>
      </c>
      <c r="T218" s="180">
        <f>S218*H218</f>
        <v>0</v>
      </c>
      <c r="U218" s="181" t="s">
        <v>1</v>
      </c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82" t="s">
        <v>144</v>
      </c>
      <c r="AT218" s="182" t="s">
        <v>140</v>
      </c>
      <c r="AU218" s="182" t="s">
        <v>145</v>
      </c>
      <c r="AY218" s="16" t="s">
        <v>138</v>
      </c>
      <c r="BE218" s="97">
        <f>IF(N218="základná",J218,0)</f>
        <v>0</v>
      </c>
      <c r="BF218" s="97">
        <f>IF(N218="znížená",J218,0)</f>
        <v>0</v>
      </c>
      <c r="BG218" s="97">
        <f>IF(N218="zákl. prenesená",J218,0)</f>
        <v>0</v>
      </c>
      <c r="BH218" s="97">
        <f>IF(N218="zníž. prenesená",J218,0)</f>
        <v>0</v>
      </c>
      <c r="BI218" s="97">
        <f>IF(N218="nulová",J218,0)</f>
        <v>0</v>
      </c>
      <c r="BJ218" s="16" t="s">
        <v>145</v>
      </c>
      <c r="BK218" s="97">
        <f>ROUND(I218*H218,2)</f>
        <v>0</v>
      </c>
      <c r="BL218" s="16" t="s">
        <v>144</v>
      </c>
      <c r="BM218" s="182" t="s">
        <v>578</v>
      </c>
    </row>
    <row r="219" spans="1:65" s="2" customFormat="1" ht="29.25">
      <c r="A219" s="32"/>
      <c r="B219" s="33"/>
      <c r="C219" s="32"/>
      <c r="D219" s="183" t="s">
        <v>147</v>
      </c>
      <c r="E219" s="32"/>
      <c r="F219" s="184" t="s">
        <v>317</v>
      </c>
      <c r="G219" s="32"/>
      <c r="H219" s="32"/>
      <c r="I219" s="106"/>
      <c r="J219" s="32"/>
      <c r="K219" s="32"/>
      <c r="L219" s="33"/>
      <c r="M219" s="185"/>
      <c r="N219" s="186"/>
      <c r="O219" s="58"/>
      <c r="P219" s="58"/>
      <c r="Q219" s="58"/>
      <c r="R219" s="58"/>
      <c r="S219" s="58"/>
      <c r="T219" s="58"/>
      <c r="U219" s="59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6" t="s">
        <v>147</v>
      </c>
      <c r="AU219" s="16" t="s">
        <v>145</v>
      </c>
    </row>
    <row r="220" spans="1:65" s="2" customFormat="1" ht="24" customHeight="1">
      <c r="A220" s="32"/>
      <c r="B220" s="169"/>
      <c r="C220" s="170" t="s">
        <v>250</v>
      </c>
      <c r="D220" s="170" t="s">
        <v>140</v>
      </c>
      <c r="E220" s="171" t="s">
        <v>324</v>
      </c>
      <c r="F220" s="172" t="s">
        <v>325</v>
      </c>
      <c r="G220" s="173" t="s">
        <v>143</v>
      </c>
      <c r="H220" s="174">
        <v>277.98</v>
      </c>
      <c r="I220" s="175"/>
      <c r="J220" s="176">
        <f>ROUND(I220*H220,2)</f>
        <v>0</v>
      </c>
      <c r="K220" s="177"/>
      <c r="L220" s="33"/>
      <c r="M220" s="178" t="s">
        <v>1</v>
      </c>
      <c r="N220" s="179" t="s">
        <v>43</v>
      </c>
      <c r="O220" s="58"/>
      <c r="P220" s="180">
        <f>O220*H220</f>
        <v>0</v>
      </c>
      <c r="Q220" s="180">
        <v>0.20746000000000001</v>
      </c>
      <c r="R220" s="180">
        <f>Q220*H220</f>
        <v>57.669730800000004</v>
      </c>
      <c r="S220" s="180">
        <v>0</v>
      </c>
      <c r="T220" s="180">
        <f>S220*H220</f>
        <v>0</v>
      </c>
      <c r="U220" s="181" t="s">
        <v>1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82" t="s">
        <v>144</v>
      </c>
      <c r="AT220" s="182" t="s">
        <v>140</v>
      </c>
      <c r="AU220" s="182" t="s">
        <v>145</v>
      </c>
      <c r="AY220" s="16" t="s">
        <v>138</v>
      </c>
      <c r="BE220" s="97">
        <f>IF(N220="základná",J220,0)</f>
        <v>0</v>
      </c>
      <c r="BF220" s="97">
        <f>IF(N220="znížená",J220,0)</f>
        <v>0</v>
      </c>
      <c r="BG220" s="97">
        <f>IF(N220="zákl. prenesená",J220,0)</f>
        <v>0</v>
      </c>
      <c r="BH220" s="97">
        <f>IF(N220="zníž. prenesená",J220,0)</f>
        <v>0</v>
      </c>
      <c r="BI220" s="97">
        <f>IF(N220="nulová",J220,0)</f>
        <v>0</v>
      </c>
      <c r="BJ220" s="16" t="s">
        <v>145</v>
      </c>
      <c r="BK220" s="97">
        <f>ROUND(I220*H220,2)</f>
        <v>0</v>
      </c>
      <c r="BL220" s="16" t="s">
        <v>144</v>
      </c>
      <c r="BM220" s="182" t="s">
        <v>579</v>
      </c>
    </row>
    <row r="221" spans="1:65" s="2" customFormat="1" ht="29.25">
      <c r="A221" s="32"/>
      <c r="B221" s="33"/>
      <c r="C221" s="32"/>
      <c r="D221" s="183" t="s">
        <v>147</v>
      </c>
      <c r="E221" s="32"/>
      <c r="F221" s="184" t="s">
        <v>327</v>
      </c>
      <c r="G221" s="32"/>
      <c r="H221" s="32"/>
      <c r="I221" s="106"/>
      <c r="J221" s="32"/>
      <c r="K221" s="32"/>
      <c r="L221" s="33"/>
      <c r="M221" s="185"/>
      <c r="N221" s="186"/>
      <c r="O221" s="58"/>
      <c r="P221" s="58"/>
      <c r="Q221" s="58"/>
      <c r="R221" s="58"/>
      <c r="S221" s="58"/>
      <c r="T221" s="58"/>
      <c r="U221" s="59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T221" s="16" t="s">
        <v>147</v>
      </c>
      <c r="AU221" s="16" t="s">
        <v>145</v>
      </c>
    </row>
    <row r="222" spans="1:65" s="13" customFormat="1">
      <c r="B222" s="187"/>
      <c r="D222" s="183" t="s">
        <v>149</v>
      </c>
      <c r="E222" s="188" t="s">
        <v>1</v>
      </c>
      <c r="F222" s="189" t="s">
        <v>580</v>
      </c>
      <c r="H222" s="190">
        <v>277.98</v>
      </c>
      <c r="I222" s="191"/>
      <c r="L222" s="187"/>
      <c r="M222" s="192"/>
      <c r="N222" s="193"/>
      <c r="O222" s="193"/>
      <c r="P222" s="193"/>
      <c r="Q222" s="193"/>
      <c r="R222" s="193"/>
      <c r="S222" s="193"/>
      <c r="T222" s="193"/>
      <c r="U222" s="194"/>
      <c r="AT222" s="188" t="s">
        <v>149</v>
      </c>
      <c r="AU222" s="188" t="s">
        <v>145</v>
      </c>
      <c r="AV222" s="13" t="s">
        <v>145</v>
      </c>
      <c r="AW222" s="13" t="s">
        <v>31</v>
      </c>
      <c r="AX222" s="13" t="s">
        <v>85</v>
      </c>
      <c r="AY222" s="188" t="s">
        <v>138</v>
      </c>
    </row>
    <row r="223" spans="1:65" s="12" customFormat="1" ht="22.9" customHeight="1">
      <c r="B223" s="156"/>
      <c r="D223" s="157" t="s">
        <v>76</v>
      </c>
      <c r="E223" s="167" t="s">
        <v>224</v>
      </c>
      <c r="F223" s="167" t="s">
        <v>334</v>
      </c>
      <c r="I223" s="159"/>
      <c r="J223" s="168">
        <f>BK223</f>
        <v>0</v>
      </c>
      <c r="L223" s="156"/>
      <c r="M223" s="161"/>
      <c r="N223" s="162"/>
      <c r="O223" s="162"/>
      <c r="P223" s="163">
        <f>SUM(P224:P252)</f>
        <v>0</v>
      </c>
      <c r="Q223" s="162"/>
      <c r="R223" s="163">
        <f>SUM(R224:R252)</f>
        <v>1.30560272</v>
      </c>
      <c r="S223" s="162"/>
      <c r="T223" s="163">
        <f>SUM(T224:T252)</f>
        <v>0</v>
      </c>
      <c r="U223" s="164"/>
      <c r="AR223" s="157" t="s">
        <v>85</v>
      </c>
      <c r="AT223" s="165" t="s">
        <v>76</v>
      </c>
      <c r="AU223" s="165" t="s">
        <v>85</v>
      </c>
      <c r="AY223" s="157" t="s">
        <v>138</v>
      </c>
      <c r="BK223" s="166">
        <f>SUM(BK224:BK252)</f>
        <v>0</v>
      </c>
    </row>
    <row r="224" spans="1:65" s="2" customFormat="1" ht="16.5" customHeight="1">
      <c r="A224" s="32"/>
      <c r="B224" s="169"/>
      <c r="C224" s="170" t="s">
        <v>581</v>
      </c>
      <c r="D224" s="170" t="s">
        <v>140</v>
      </c>
      <c r="E224" s="171" t="s">
        <v>336</v>
      </c>
      <c r="F224" s="172" t="s">
        <v>337</v>
      </c>
      <c r="G224" s="173" t="s">
        <v>338</v>
      </c>
      <c r="H224" s="174">
        <v>2</v>
      </c>
      <c r="I224" s="175"/>
      <c r="J224" s="176">
        <f>ROUND(I224*H224,2)</f>
        <v>0</v>
      </c>
      <c r="K224" s="177"/>
      <c r="L224" s="33"/>
      <c r="M224" s="178" t="s">
        <v>1</v>
      </c>
      <c r="N224" s="179" t="s">
        <v>43</v>
      </c>
      <c r="O224" s="58"/>
      <c r="P224" s="180">
        <f>O224*H224</f>
        <v>0</v>
      </c>
      <c r="Q224" s="180">
        <v>0</v>
      </c>
      <c r="R224" s="180">
        <f>Q224*H224</f>
        <v>0</v>
      </c>
      <c r="S224" s="180">
        <v>0</v>
      </c>
      <c r="T224" s="180">
        <f>S224*H224</f>
        <v>0</v>
      </c>
      <c r="U224" s="181" t="s">
        <v>1</v>
      </c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82" t="s">
        <v>144</v>
      </c>
      <c r="AT224" s="182" t="s">
        <v>140</v>
      </c>
      <c r="AU224" s="182" t="s">
        <v>145</v>
      </c>
      <c r="AY224" s="16" t="s">
        <v>138</v>
      </c>
      <c r="BE224" s="97">
        <f>IF(N224="základná",J224,0)</f>
        <v>0</v>
      </c>
      <c r="BF224" s="97">
        <f>IF(N224="znížená",J224,0)</f>
        <v>0</v>
      </c>
      <c r="BG224" s="97">
        <f>IF(N224="zákl. prenesená",J224,0)</f>
        <v>0</v>
      </c>
      <c r="BH224" s="97">
        <f>IF(N224="zníž. prenesená",J224,0)</f>
        <v>0</v>
      </c>
      <c r="BI224" s="97">
        <f>IF(N224="nulová",J224,0)</f>
        <v>0</v>
      </c>
      <c r="BJ224" s="16" t="s">
        <v>145</v>
      </c>
      <c r="BK224" s="97">
        <f>ROUND(I224*H224,2)</f>
        <v>0</v>
      </c>
      <c r="BL224" s="16" t="s">
        <v>144</v>
      </c>
      <c r="BM224" s="182" t="s">
        <v>582</v>
      </c>
    </row>
    <row r="225" spans="1:65" s="2" customFormat="1">
      <c r="A225" s="32"/>
      <c r="B225" s="33"/>
      <c r="C225" s="32"/>
      <c r="D225" s="183" t="s">
        <v>147</v>
      </c>
      <c r="E225" s="32"/>
      <c r="F225" s="184" t="s">
        <v>337</v>
      </c>
      <c r="G225" s="32"/>
      <c r="H225" s="32"/>
      <c r="I225" s="106"/>
      <c r="J225" s="32"/>
      <c r="K225" s="32"/>
      <c r="L225" s="33"/>
      <c r="M225" s="185"/>
      <c r="N225" s="186"/>
      <c r="O225" s="58"/>
      <c r="P225" s="58"/>
      <c r="Q225" s="58"/>
      <c r="R225" s="58"/>
      <c r="S225" s="58"/>
      <c r="T225" s="58"/>
      <c r="U225" s="59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T225" s="16" t="s">
        <v>147</v>
      </c>
      <c r="AU225" s="16" t="s">
        <v>145</v>
      </c>
    </row>
    <row r="226" spans="1:65" s="2" customFormat="1" ht="24" customHeight="1">
      <c r="A226" s="32"/>
      <c r="B226" s="169"/>
      <c r="C226" s="170" t="s">
        <v>207</v>
      </c>
      <c r="D226" s="170" t="s">
        <v>140</v>
      </c>
      <c r="E226" s="171" t="s">
        <v>341</v>
      </c>
      <c r="F226" s="172" t="s">
        <v>342</v>
      </c>
      <c r="G226" s="173" t="s">
        <v>154</v>
      </c>
      <c r="H226" s="174">
        <v>45.1</v>
      </c>
      <c r="I226" s="175"/>
      <c r="J226" s="176">
        <f>ROUND(I226*H226,2)</f>
        <v>0</v>
      </c>
      <c r="K226" s="177"/>
      <c r="L226" s="33"/>
      <c r="M226" s="178" t="s">
        <v>1</v>
      </c>
      <c r="N226" s="179" t="s">
        <v>43</v>
      </c>
      <c r="O226" s="58"/>
      <c r="P226" s="180">
        <f>O226*H226</f>
        <v>0</v>
      </c>
      <c r="Q226" s="180">
        <v>1.0000000000000001E-5</v>
      </c>
      <c r="R226" s="180">
        <f>Q226*H226</f>
        <v>4.5100000000000007E-4</v>
      </c>
      <c r="S226" s="180">
        <v>0</v>
      </c>
      <c r="T226" s="180">
        <f>S226*H226</f>
        <v>0</v>
      </c>
      <c r="U226" s="181" t="s">
        <v>1</v>
      </c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82" t="s">
        <v>144</v>
      </c>
      <c r="AT226" s="182" t="s">
        <v>140</v>
      </c>
      <c r="AU226" s="182" t="s">
        <v>145</v>
      </c>
      <c r="AY226" s="16" t="s">
        <v>138</v>
      </c>
      <c r="BE226" s="97">
        <f>IF(N226="základná",J226,0)</f>
        <v>0</v>
      </c>
      <c r="BF226" s="97">
        <f>IF(N226="znížená",J226,0)</f>
        <v>0</v>
      </c>
      <c r="BG226" s="97">
        <f>IF(N226="zákl. prenesená",J226,0)</f>
        <v>0</v>
      </c>
      <c r="BH226" s="97">
        <f>IF(N226="zníž. prenesená",J226,0)</f>
        <v>0</v>
      </c>
      <c r="BI226" s="97">
        <f>IF(N226="nulová",J226,0)</f>
        <v>0</v>
      </c>
      <c r="BJ226" s="16" t="s">
        <v>145</v>
      </c>
      <c r="BK226" s="97">
        <f>ROUND(I226*H226,2)</f>
        <v>0</v>
      </c>
      <c r="BL226" s="16" t="s">
        <v>144</v>
      </c>
      <c r="BM226" s="182" t="s">
        <v>583</v>
      </c>
    </row>
    <row r="227" spans="1:65" s="2" customFormat="1" ht="19.5">
      <c r="A227" s="32"/>
      <c r="B227" s="33"/>
      <c r="C227" s="32"/>
      <c r="D227" s="183" t="s">
        <v>147</v>
      </c>
      <c r="E227" s="32"/>
      <c r="F227" s="184" t="s">
        <v>344</v>
      </c>
      <c r="G227" s="32"/>
      <c r="H227" s="32"/>
      <c r="I227" s="106"/>
      <c r="J227" s="32"/>
      <c r="K227" s="32"/>
      <c r="L227" s="33"/>
      <c r="M227" s="185"/>
      <c r="N227" s="186"/>
      <c r="O227" s="58"/>
      <c r="P227" s="58"/>
      <c r="Q227" s="58"/>
      <c r="R227" s="58"/>
      <c r="S227" s="58"/>
      <c r="T227" s="58"/>
      <c r="U227" s="59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16" t="s">
        <v>147</v>
      </c>
      <c r="AU227" s="16" t="s">
        <v>145</v>
      </c>
    </row>
    <row r="228" spans="1:65" s="13" customFormat="1">
      <c r="B228" s="187"/>
      <c r="D228" s="183" t="s">
        <v>149</v>
      </c>
      <c r="E228" s="188" t="s">
        <v>1</v>
      </c>
      <c r="F228" s="189" t="s">
        <v>584</v>
      </c>
      <c r="H228" s="190">
        <v>45.1</v>
      </c>
      <c r="I228" s="191"/>
      <c r="L228" s="187"/>
      <c r="M228" s="192"/>
      <c r="N228" s="193"/>
      <c r="O228" s="193"/>
      <c r="P228" s="193"/>
      <c r="Q228" s="193"/>
      <c r="R228" s="193"/>
      <c r="S228" s="193"/>
      <c r="T228" s="193"/>
      <c r="U228" s="194"/>
      <c r="AT228" s="188" t="s">
        <v>149</v>
      </c>
      <c r="AU228" s="188" t="s">
        <v>145</v>
      </c>
      <c r="AV228" s="13" t="s">
        <v>145</v>
      </c>
      <c r="AW228" s="13" t="s">
        <v>31</v>
      </c>
      <c r="AX228" s="13" t="s">
        <v>85</v>
      </c>
      <c r="AY228" s="188" t="s">
        <v>138</v>
      </c>
    </row>
    <row r="229" spans="1:65" s="2" customFormat="1" ht="24" customHeight="1">
      <c r="A229" s="32"/>
      <c r="B229" s="169"/>
      <c r="C229" s="195" t="s">
        <v>404</v>
      </c>
      <c r="D229" s="195" t="s">
        <v>221</v>
      </c>
      <c r="E229" s="196" t="s">
        <v>347</v>
      </c>
      <c r="F229" s="197" t="s">
        <v>348</v>
      </c>
      <c r="G229" s="198" t="s">
        <v>338</v>
      </c>
      <c r="H229" s="199">
        <v>7.532</v>
      </c>
      <c r="I229" s="200"/>
      <c r="J229" s="201">
        <f>ROUND(I229*H229,2)</f>
        <v>0</v>
      </c>
      <c r="K229" s="202"/>
      <c r="L229" s="203"/>
      <c r="M229" s="204" t="s">
        <v>1</v>
      </c>
      <c r="N229" s="205" t="s">
        <v>43</v>
      </c>
      <c r="O229" s="58"/>
      <c r="P229" s="180">
        <f>O229*H229</f>
        <v>0</v>
      </c>
      <c r="Q229" s="180">
        <v>2.7709999999999999E-2</v>
      </c>
      <c r="R229" s="180">
        <f>Q229*H229</f>
        <v>0.20871171999999999</v>
      </c>
      <c r="S229" s="180">
        <v>0</v>
      </c>
      <c r="T229" s="180">
        <f>S229*H229</f>
        <v>0</v>
      </c>
      <c r="U229" s="181" t="s">
        <v>1</v>
      </c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82" t="s">
        <v>224</v>
      </c>
      <c r="AT229" s="182" t="s">
        <v>221</v>
      </c>
      <c r="AU229" s="182" t="s">
        <v>145</v>
      </c>
      <c r="AY229" s="16" t="s">
        <v>138</v>
      </c>
      <c r="BE229" s="97">
        <f>IF(N229="základná",J229,0)</f>
        <v>0</v>
      </c>
      <c r="BF229" s="97">
        <f>IF(N229="znížená",J229,0)</f>
        <v>0</v>
      </c>
      <c r="BG229" s="97">
        <f>IF(N229="zákl. prenesená",J229,0)</f>
        <v>0</v>
      </c>
      <c r="BH229" s="97">
        <f>IF(N229="zníž. prenesená",J229,0)</f>
        <v>0</v>
      </c>
      <c r="BI229" s="97">
        <f>IF(N229="nulová",J229,0)</f>
        <v>0</v>
      </c>
      <c r="BJ229" s="16" t="s">
        <v>145</v>
      </c>
      <c r="BK229" s="97">
        <f>ROUND(I229*H229,2)</f>
        <v>0</v>
      </c>
      <c r="BL229" s="16" t="s">
        <v>144</v>
      </c>
      <c r="BM229" s="182" t="s">
        <v>585</v>
      </c>
    </row>
    <row r="230" spans="1:65" s="2" customFormat="1" ht="19.5">
      <c r="A230" s="32"/>
      <c r="B230" s="33"/>
      <c r="C230" s="32"/>
      <c r="D230" s="183" t="s">
        <v>147</v>
      </c>
      <c r="E230" s="32"/>
      <c r="F230" s="184" t="s">
        <v>348</v>
      </c>
      <c r="G230" s="32"/>
      <c r="H230" s="32"/>
      <c r="I230" s="106"/>
      <c r="J230" s="32"/>
      <c r="K230" s="32"/>
      <c r="L230" s="33"/>
      <c r="M230" s="185"/>
      <c r="N230" s="186"/>
      <c r="O230" s="58"/>
      <c r="P230" s="58"/>
      <c r="Q230" s="58"/>
      <c r="R230" s="58"/>
      <c r="S230" s="58"/>
      <c r="T230" s="58"/>
      <c r="U230" s="59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16" t="s">
        <v>147</v>
      </c>
      <c r="AU230" s="16" t="s">
        <v>145</v>
      </c>
    </row>
    <row r="231" spans="1:65" s="2" customFormat="1" ht="16.5" customHeight="1">
      <c r="A231" s="32"/>
      <c r="B231" s="169"/>
      <c r="C231" s="170" t="s">
        <v>498</v>
      </c>
      <c r="D231" s="170" t="s">
        <v>140</v>
      </c>
      <c r="E231" s="171" t="s">
        <v>351</v>
      </c>
      <c r="F231" s="172" t="s">
        <v>352</v>
      </c>
      <c r="G231" s="173" t="s">
        <v>338</v>
      </c>
      <c r="H231" s="174">
        <v>2</v>
      </c>
      <c r="I231" s="175"/>
      <c r="J231" s="176">
        <f>ROUND(I231*H231,2)</f>
        <v>0</v>
      </c>
      <c r="K231" s="177"/>
      <c r="L231" s="33"/>
      <c r="M231" s="178" t="s">
        <v>1</v>
      </c>
      <c r="N231" s="179" t="s">
        <v>43</v>
      </c>
      <c r="O231" s="58"/>
      <c r="P231" s="180">
        <f>O231*H231</f>
        <v>0</v>
      </c>
      <c r="Q231" s="180">
        <v>6.9999999999999994E-5</v>
      </c>
      <c r="R231" s="180">
        <f>Q231*H231</f>
        <v>1.3999999999999999E-4</v>
      </c>
      <c r="S231" s="180">
        <v>0</v>
      </c>
      <c r="T231" s="180">
        <f>S231*H231</f>
        <v>0</v>
      </c>
      <c r="U231" s="181" t="s">
        <v>1</v>
      </c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82" t="s">
        <v>144</v>
      </c>
      <c r="AT231" s="182" t="s">
        <v>140</v>
      </c>
      <c r="AU231" s="182" t="s">
        <v>145</v>
      </c>
      <c r="AY231" s="16" t="s">
        <v>138</v>
      </c>
      <c r="BE231" s="97">
        <f>IF(N231="základná",J231,0)</f>
        <v>0</v>
      </c>
      <c r="BF231" s="97">
        <f>IF(N231="znížená",J231,0)</f>
        <v>0</v>
      </c>
      <c r="BG231" s="97">
        <f>IF(N231="zákl. prenesená",J231,0)</f>
        <v>0</v>
      </c>
      <c r="BH231" s="97">
        <f>IF(N231="zníž. prenesená",J231,0)</f>
        <v>0</v>
      </c>
      <c r="BI231" s="97">
        <f>IF(N231="nulová",J231,0)</f>
        <v>0</v>
      </c>
      <c r="BJ231" s="16" t="s">
        <v>145</v>
      </c>
      <c r="BK231" s="97">
        <f>ROUND(I231*H231,2)</f>
        <v>0</v>
      </c>
      <c r="BL231" s="16" t="s">
        <v>144</v>
      </c>
      <c r="BM231" s="182" t="s">
        <v>586</v>
      </c>
    </row>
    <row r="232" spans="1:65" s="2" customFormat="1" ht="19.5">
      <c r="A232" s="32"/>
      <c r="B232" s="33"/>
      <c r="C232" s="32"/>
      <c r="D232" s="183" t="s">
        <v>147</v>
      </c>
      <c r="E232" s="32"/>
      <c r="F232" s="184" t="s">
        <v>354</v>
      </c>
      <c r="G232" s="32"/>
      <c r="H232" s="32"/>
      <c r="I232" s="106"/>
      <c r="J232" s="32"/>
      <c r="K232" s="32"/>
      <c r="L232" s="33"/>
      <c r="M232" s="185"/>
      <c r="N232" s="186"/>
      <c r="O232" s="58"/>
      <c r="P232" s="58"/>
      <c r="Q232" s="58"/>
      <c r="R232" s="58"/>
      <c r="S232" s="58"/>
      <c r="T232" s="58"/>
      <c r="U232" s="59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6" t="s">
        <v>147</v>
      </c>
      <c r="AU232" s="16" t="s">
        <v>145</v>
      </c>
    </row>
    <row r="233" spans="1:65" s="2" customFormat="1" ht="24" customHeight="1">
      <c r="A233" s="32"/>
      <c r="B233" s="169"/>
      <c r="C233" s="195" t="s">
        <v>502</v>
      </c>
      <c r="D233" s="195" t="s">
        <v>221</v>
      </c>
      <c r="E233" s="196" t="s">
        <v>356</v>
      </c>
      <c r="F233" s="197" t="s">
        <v>357</v>
      </c>
      <c r="G233" s="198" t="s">
        <v>338</v>
      </c>
      <c r="H233" s="199">
        <v>2</v>
      </c>
      <c r="I233" s="200"/>
      <c r="J233" s="201">
        <f>ROUND(I233*H233,2)</f>
        <v>0</v>
      </c>
      <c r="K233" s="202"/>
      <c r="L233" s="203"/>
      <c r="M233" s="204" t="s">
        <v>1</v>
      </c>
      <c r="N233" s="205" t="s">
        <v>43</v>
      </c>
      <c r="O233" s="58"/>
      <c r="P233" s="180">
        <f>O233*H233</f>
        <v>0</v>
      </c>
      <c r="Q233" s="180">
        <v>1.7600000000000001E-3</v>
      </c>
      <c r="R233" s="180">
        <f>Q233*H233</f>
        <v>3.5200000000000001E-3</v>
      </c>
      <c r="S233" s="180">
        <v>0</v>
      </c>
      <c r="T233" s="180">
        <f>S233*H233</f>
        <v>0</v>
      </c>
      <c r="U233" s="181" t="s">
        <v>1</v>
      </c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82" t="s">
        <v>224</v>
      </c>
      <c r="AT233" s="182" t="s">
        <v>221</v>
      </c>
      <c r="AU233" s="182" t="s">
        <v>145</v>
      </c>
      <c r="AY233" s="16" t="s">
        <v>138</v>
      </c>
      <c r="BE233" s="97">
        <f>IF(N233="základná",J233,0)</f>
        <v>0</v>
      </c>
      <c r="BF233" s="97">
        <f>IF(N233="znížená",J233,0)</f>
        <v>0</v>
      </c>
      <c r="BG233" s="97">
        <f>IF(N233="zákl. prenesená",J233,0)</f>
        <v>0</v>
      </c>
      <c r="BH233" s="97">
        <f>IF(N233="zníž. prenesená",J233,0)</f>
        <v>0</v>
      </c>
      <c r="BI233" s="97">
        <f>IF(N233="nulová",J233,0)</f>
        <v>0</v>
      </c>
      <c r="BJ233" s="16" t="s">
        <v>145</v>
      </c>
      <c r="BK233" s="97">
        <f>ROUND(I233*H233,2)</f>
        <v>0</v>
      </c>
      <c r="BL233" s="16" t="s">
        <v>144</v>
      </c>
      <c r="BM233" s="182" t="s">
        <v>587</v>
      </c>
    </row>
    <row r="234" spans="1:65" s="2" customFormat="1" ht="19.5">
      <c r="A234" s="32"/>
      <c r="B234" s="33"/>
      <c r="C234" s="32"/>
      <c r="D234" s="183" t="s">
        <v>147</v>
      </c>
      <c r="E234" s="32"/>
      <c r="F234" s="184" t="s">
        <v>357</v>
      </c>
      <c r="G234" s="32"/>
      <c r="H234" s="32"/>
      <c r="I234" s="106"/>
      <c r="J234" s="32"/>
      <c r="K234" s="32"/>
      <c r="L234" s="33"/>
      <c r="M234" s="185"/>
      <c r="N234" s="186"/>
      <c r="O234" s="58"/>
      <c r="P234" s="58"/>
      <c r="Q234" s="58"/>
      <c r="R234" s="58"/>
      <c r="S234" s="58"/>
      <c r="T234" s="58"/>
      <c r="U234" s="59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T234" s="16" t="s">
        <v>147</v>
      </c>
      <c r="AU234" s="16" t="s">
        <v>145</v>
      </c>
    </row>
    <row r="235" spans="1:65" s="2" customFormat="1" ht="16.5" customHeight="1">
      <c r="A235" s="32"/>
      <c r="B235" s="169"/>
      <c r="C235" s="170" t="s">
        <v>509</v>
      </c>
      <c r="D235" s="170" t="s">
        <v>140</v>
      </c>
      <c r="E235" s="171" t="s">
        <v>360</v>
      </c>
      <c r="F235" s="172" t="s">
        <v>361</v>
      </c>
      <c r="G235" s="173" t="s">
        <v>338</v>
      </c>
      <c r="H235" s="174">
        <v>2</v>
      </c>
      <c r="I235" s="175"/>
      <c r="J235" s="176">
        <f>ROUND(I235*H235,2)</f>
        <v>0</v>
      </c>
      <c r="K235" s="177"/>
      <c r="L235" s="33"/>
      <c r="M235" s="178" t="s">
        <v>1</v>
      </c>
      <c r="N235" s="179" t="s">
        <v>43</v>
      </c>
      <c r="O235" s="58"/>
      <c r="P235" s="180">
        <f>O235*H235</f>
        <v>0</v>
      </c>
      <c r="Q235" s="180">
        <v>6.9999999999999994E-5</v>
      </c>
      <c r="R235" s="180">
        <f>Q235*H235</f>
        <v>1.3999999999999999E-4</v>
      </c>
      <c r="S235" s="180">
        <v>0</v>
      </c>
      <c r="T235" s="180">
        <f>S235*H235</f>
        <v>0</v>
      </c>
      <c r="U235" s="181" t="s">
        <v>1</v>
      </c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82" t="s">
        <v>144</v>
      </c>
      <c r="AT235" s="182" t="s">
        <v>140</v>
      </c>
      <c r="AU235" s="182" t="s">
        <v>145</v>
      </c>
      <c r="AY235" s="16" t="s">
        <v>138</v>
      </c>
      <c r="BE235" s="97">
        <f>IF(N235="základná",J235,0)</f>
        <v>0</v>
      </c>
      <c r="BF235" s="97">
        <f>IF(N235="znížená",J235,0)</f>
        <v>0</v>
      </c>
      <c r="BG235" s="97">
        <f>IF(N235="zákl. prenesená",J235,0)</f>
        <v>0</v>
      </c>
      <c r="BH235" s="97">
        <f>IF(N235="zníž. prenesená",J235,0)</f>
        <v>0</v>
      </c>
      <c r="BI235" s="97">
        <f>IF(N235="nulová",J235,0)</f>
        <v>0</v>
      </c>
      <c r="BJ235" s="16" t="s">
        <v>145</v>
      </c>
      <c r="BK235" s="97">
        <f>ROUND(I235*H235,2)</f>
        <v>0</v>
      </c>
      <c r="BL235" s="16" t="s">
        <v>144</v>
      </c>
      <c r="BM235" s="182" t="s">
        <v>588</v>
      </c>
    </row>
    <row r="236" spans="1:65" s="2" customFormat="1" ht="19.5">
      <c r="A236" s="32"/>
      <c r="B236" s="33"/>
      <c r="C236" s="32"/>
      <c r="D236" s="183" t="s">
        <v>147</v>
      </c>
      <c r="E236" s="32"/>
      <c r="F236" s="184" t="s">
        <v>363</v>
      </c>
      <c r="G236" s="32"/>
      <c r="H236" s="32"/>
      <c r="I236" s="106"/>
      <c r="J236" s="32"/>
      <c r="K236" s="32"/>
      <c r="L236" s="33"/>
      <c r="M236" s="185"/>
      <c r="N236" s="186"/>
      <c r="O236" s="58"/>
      <c r="P236" s="58"/>
      <c r="Q236" s="58"/>
      <c r="R236" s="58"/>
      <c r="S236" s="58"/>
      <c r="T236" s="58"/>
      <c r="U236" s="59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T236" s="16" t="s">
        <v>147</v>
      </c>
      <c r="AU236" s="16" t="s">
        <v>145</v>
      </c>
    </row>
    <row r="237" spans="1:65" s="2" customFormat="1" ht="24" customHeight="1">
      <c r="A237" s="32"/>
      <c r="B237" s="169"/>
      <c r="C237" s="195" t="s">
        <v>296</v>
      </c>
      <c r="D237" s="195" t="s">
        <v>221</v>
      </c>
      <c r="E237" s="196" t="s">
        <v>365</v>
      </c>
      <c r="F237" s="197" t="s">
        <v>366</v>
      </c>
      <c r="G237" s="198" t="s">
        <v>338</v>
      </c>
      <c r="H237" s="199">
        <v>2</v>
      </c>
      <c r="I237" s="200"/>
      <c r="J237" s="201">
        <f>ROUND(I237*H237,2)</f>
        <v>0</v>
      </c>
      <c r="K237" s="202"/>
      <c r="L237" s="203"/>
      <c r="M237" s="204" t="s">
        <v>1</v>
      </c>
      <c r="N237" s="205" t="s">
        <v>43</v>
      </c>
      <c r="O237" s="58"/>
      <c r="P237" s="180">
        <f>O237*H237</f>
        <v>0</v>
      </c>
      <c r="Q237" s="180">
        <v>3.65E-3</v>
      </c>
      <c r="R237" s="180">
        <f>Q237*H237</f>
        <v>7.3000000000000001E-3</v>
      </c>
      <c r="S237" s="180">
        <v>0</v>
      </c>
      <c r="T237" s="180">
        <f>S237*H237</f>
        <v>0</v>
      </c>
      <c r="U237" s="181" t="s">
        <v>1</v>
      </c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82" t="s">
        <v>224</v>
      </c>
      <c r="AT237" s="182" t="s">
        <v>221</v>
      </c>
      <c r="AU237" s="182" t="s">
        <v>145</v>
      </c>
      <c r="AY237" s="16" t="s">
        <v>138</v>
      </c>
      <c r="BE237" s="97">
        <f>IF(N237="základná",J237,0)</f>
        <v>0</v>
      </c>
      <c r="BF237" s="97">
        <f>IF(N237="znížená",J237,0)</f>
        <v>0</v>
      </c>
      <c r="BG237" s="97">
        <f>IF(N237="zákl. prenesená",J237,0)</f>
        <v>0</v>
      </c>
      <c r="BH237" s="97">
        <f>IF(N237="zníž. prenesená",J237,0)</f>
        <v>0</v>
      </c>
      <c r="BI237" s="97">
        <f>IF(N237="nulová",J237,0)</f>
        <v>0</v>
      </c>
      <c r="BJ237" s="16" t="s">
        <v>145</v>
      </c>
      <c r="BK237" s="97">
        <f>ROUND(I237*H237,2)</f>
        <v>0</v>
      </c>
      <c r="BL237" s="16" t="s">
        <v>144</v>
      </c>
      <c r="BM237" s="182" t="s">
        <v>589</v>
      </c>
    </row>
    <row r="238" spans="1:65" s="2" customFormat="1" ht="19.5">
      <c r="A238" s="32"/>
      <c r="B238" s="33"/>
      <c r="C238" s="32"/>
      <c r="D238" s="183" t="s">
        <v>147</v>
      </c>
      <c r="E238" s="32"/>
      <c r="F238" s="184" t="s">
        <v>366</v>
      </c>
      <c r="G238" s="32"/>
      <c r="H238" s="32"/>
      <c r="I238" s="106"/>
      <c r="J238" s="32"/>
      <c r="K238" s="32"/>
      <c r="L238" s="33"/>
      <c r="M238" s="185"/>
      <c r="N238" s="186"/>
      <c r="O238" s="58"/>
      <c r="P238" s="58"/>
      <c r="Q238" s="58"/>
      <c r="R238" s="58"/>
      <c r="S238" s="58"/>
      <c r="T238" s="58"/>
      <c r="U238" s="59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6" t="s">
        <v>147</v>
      </c>
      <c r="AU238" s="16" t="s">
        <v>145</v>
      </c>
    </row>
    <row r="239" spans="1:65" s="2" customFormat="1" ht="16.5" customHeight="1">
      <c r="A239" s="32"/>
      <c r="B239" s="169"/>
      <c r="C239" s="170" t="s">
        <v>290</v>
      </c>
      <c r="D239" s="170" t="s">
        <v>140</v>
      </c>
      <c r="E239" s="171" t="s">
        <v>369</v>
      </c>
      <c r="F239" s="172" t="s">
        <v>370</v>
      </c>
      <c r="G239" s="173" t="s">
        <v>154</v>
      </c>
      <c r="H239" s="174">
        <v>45.1</v>
      </c>
      <c r="I239" s="175"/>
      <c r="J239" s="176">
        <f>ROUND(I239*H239,2)</f>
        <v>0</v>
      </c>
      <c r="K239" s="177"/>
      <c r="L239" s="33"/>
      <c r="M239" s="178" t="s">
        <v>1</v>
      </c>
      <c r="N239" s="179" t="s">
        <v>43</v>
      </c>
      <c r="O239" s="58"/>
      <c r="P239" s="180">
        <f>O239*H239</f>
        <v>0</v>
      </c>
      <c r="Q239" s="180">
        <v>0</v>
      </c>
      <c r="R239" s="180">
        <f>Q239*H239</f>
        <v>0</v>
      </c>
      <c r="S239" s="180">
        <v>0</v>
      </c>
      <c r="T239" s="180">
        <f>S239*H239</f>
        <v>0</v>
      </c>
      <c r="U239" s="181" t="s">
        <v>1</v>
      </c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82" t="s">
        <v>144</v>
      </c>
      <c r="AT239" s="182" t="s">
        <v>140</v>
      </c>
      <c r="AU239" s="182" t="s">
        <v>145</v>
      </c>
      <c r="AY239" s="16" t="s">
        <v>138</v>
      </c>
      <c r="BE239" s="97">
        <f>IF(N239="základná",J239,0)</f>
        <v>0</v>
      </c>
      <c r="BF239" s="97">
        <f>IF(N239="znížená",J239,0)</f>
        <v>0</v>
      </c>
      <c r="BG239" s="97">
        <f>IF(N239="zákl. prenesená",J239,0)</f>
        <v>0</v>
      </c>
      <c r="BH239" s="97">
        <f>IF(N239="zníž. prenesená",J239,0)</f>
        <v>0</v>
      </c>
      <c r="BI239" s="97">
        <f>IF(N239="nulová",J239,0)</f>
        <v>0</v>
      </c>
      <c r="BJ239" s="16" t="s">
        <v>145</v>
      </c>
      <c r="BK239" s="97">
        <f>ROUND(I239*H239,2)</f>
        <v>0</v>
      </c>
      <c r="BL239" s="16" t="s">
        <v>144</v>
      </c>
      <c r="BM239" s="182" t="s">
        <v>590</v>
      </c>
    </row>
    <row r="240" spans="1:65" s="2" customFormat="1">
      <c r="A240" s="32"/>
      <c r="B240" s="33"/>
      <c r="C240" s="32"/>
      <c r="D240" s="183" t="s">
        <v>147</v>
      </c>
      <c r="E240" s="32"/>
      <c r="F240" s="184" t="s">
        <v>372</v>
      </c>
      <c r="G240" s="32"/>
      <c r="H240" s="32"/>
      <c r="I240" s="106"/>
      <c r="J240" s="32"/>
      <c r="K240" s="32"/>
      <c r="L240" s="33"/>
      <c r="M240" s="185"/>
      <c r="N240" s="186"/>
      <c r="O240" s="58"/>
      <c r="P240" s="58"/>
      <c r="Q240" s="58"/>
      <c r="R240" s="58"/>
      <c r="S240" s="58"/>
      <c r="T240" s="58"/>
      <c r="U240" s="59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T240" s="16" t="s">
        <v>147</v>
      </c>
      <c r="AU240" s="16" t="s">
        <v>145</v>
      </c>
    </row>
    <row r="241" spans="1:65" s="2" customFormat="1" ht="24" customHeight="1">
      <c r="A241" s="32"/>
      <c r="B241" s="169"/>
      <c r="C241" s="170" t="s">
        <v>302</v>
      </c>
      <c r="D241" s="170" t="s">
        <v>140</v>
      </c>
      <c r="E241" s="171" t="s">
        <v>374</v>
      </c>
      <c r="F241" s="172" t="s">
        <v>375</v>
      </c>
      <c r="G241" s="173" t="s">
        <v>338</v>
      </c>
      <c r="H241" s="174">
        <v>2</v>
      </c>
      <c r="I241" s="175"/>
      <c r="J241" s="176">
        <f>ROUND(I241*H241,2)</f>
        <v>0</v>
      </c>
      <c r="K241" s="177"/>
      <c r="L241" s="33"/>
      <c r="M241" s="178" t="s">
        <v>1</v>
      </c>
      <c r="N241" s="179" t="s">
        <v>43</v>
      </c>
      <c r="O241" s="58"/>
      <c r="P241" s="180">
        <f>O241*H241</f>
        <v>0</v>
      </c>
      <c r="Q241" s="180">
        <v>0.34099000000000002</v>
      </c>
      <c r="R241" s="180">
        <f>Q241*H241</f>
        <v>0.68198000000000003</v>
      </c>
      <c r="S241" s="180">
        <v>0</v>
      </c>
      <c r="T241" s="180">
        <f>S241*H241</f>
        <v>0</v>
      </c>
      <c r="U241" s="181" t="s">
        <v>1</v>
      </c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82" t="s">
        <v>144</v>
      </c>
      <c r="AT241" s="182" t="s">
        <v>140</v>
      </c>
      <c r="AU241" s="182" t="s">
        <v>145</v>
      </c>
      <c r="AY241" s="16" t="s">
        <v>138</v>
      </c>
      <c r="BE241" s="97">
        <f>IF(N241="základná",J241,0)</f>
        <v>0</v>
      </c>
      <c r="BF241" s="97">
        <f>IF(N241="znížená",J241,0)</f>
        <v>0</v>
      </c>
      <c r="BG241" s="97">
        <f>IF(N241="zákl. prenesená",J241,0)</f>
        <v>0</v>
      </c>
      <c r="BH241" s="97">
        <f>IF(N241="zníž. prenesená",J241,0)</f>
        <v>0</v>
      </c>
      <c r="BI241" s="97">
        <f>IF(N241="nulová",J241,0)</f>
        <v>0</v>
      </c>
      <c r="BJ241" s="16" t="s">
        <v>145</v>
      </c>
      <c r="BK241" s="97">
        <f>ROUND(I241*H241,2)</f>
        <v>0</v>
      </c>
      <c r="BL241" s="16" t="s">
        <v>144</v>
      </c>
      <c r="BM241" s="182" t="s">
        <v>591</v>
      </c>
    </row>
    <row r="242" spans="1:65" s="2" customFormat="1" ht="19.5">
      <c r="A242" s="32"/>
      <c r="B242" s="33"/>
      <c r="C242" s="32"/>
      <c r="D242" s="183" t="s">
        <v>147</v>
      </c>
      <c r="E242" s="32"/>
      <c r="F242" s="184" t="s">
        <v>377</v>
      </c>
      <c r="G242" s="32"/>
      <c r="H242" s="32"/>
      <c r="I242" s="106"/>
      <c r="J242" s="32"/>
      <c r="K242" s="32"/>
      <c r="L242" s="33"/>
      <c r="M242" s="185"/>
      <c r="N242" s="186"/>
      <c r="O242" s="58"/>
      <c r="P242" s="58"/>
      <c r="Q242" s="58"/>
      <c r="R242" s="58"/>
      <c r="S242" s="58"/>
      <c r="T242" s="58"/>
      <c r="U242" s="59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6" t="s">
        <v>147</v>
      </c>
      <c r="AU242" s="16" t="s">
        <v>145</v>
      </c>
    </row>
    <row r="243" spans="1:65" s="2" customFormat="1" ht="36" customHeight="1">
      <c r="A243" s="32"/>
      <c r="B243" s="169"/>
      <c r="C243" s="195" t="s">
        <v>319</v>
      </c>
      <c r="D243" s="195" t="s">
        <v>221</v>
      </c>
      <c r="E243" s="196" t="s">
        <v>379</v>
      </c>
      <c r="F243" s="197" t="s">
        <v>380</v>
      </c>
      <c r="G243" s="198" t="s">
        <v>338</v>
      </c>
      <c r="H243" s="199">
        <v>2</v>
      </c>
      <c r="I243" s="200"/>
      <c r="J243" s="201">
        <f>ROUND(I243*H243,2)</f>
        <v>0</v>
      </c>
      <c r="K243" s="202"/>
      <c r="L243" s="203"/>
      <c r="M243" s="204" t="s">
        <v>1</v>
      </c>
      <c r="N243" s="205" t="s">
        <v>43</v>
      </c>
      <c r="O243" s="58"/>
      <c r="P243" s="180">
        <f>O243*H243</f>
        <v>0</v>
      </c>
      <c r="Q243" s="180">
        <v>0.125</v>
      </c>
      <c r="R243" s="180">
        <f>Q243*H243</f>
        <v>0.25</v>
      </c>
      <c r="S243" s="180">
        <v>0</v>
      </c>
      <c r="T243" s="180">
        <f>S243*H243</f>
        <v>0</v>
      </c>
      <c r="U243" s="181" t="s">
        <v>1</v>
      </c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82" t="s">
        <v>224</v>
      </c>
      <c r="AT243" s="182" t="s">
        <v>221</v>
      </c>
      <c r="AU243" s="182" t="s">
        <v>145</v>
      </c>
      <c r="AY243" s="16" t="s">
        <v>138</v>
      </c>
      <c r="BE243" s="97">
        <f>IF(N243="základná",J243,0)</f>
        <v>0</v>
      </c>
      <c r="BF243" s="97">
        <f>IF(N243="znížená",J243,0)</f>
        <v>0</v>
      </c>
      <c r="BG243" s="97">
        <f>IF(N243="zákl. prenesená",J243,0)</f>
        <v>0</v>
      </c>
      <c r="BH243" s="97">
        <f>IF(N243="zníž. prenesená",J243,0)</f>
        <v>0</v>
      </c>
      <c r="BI243" s="97">
        <f>IF(N243="nulová",J243,0)</f>
        <v>0</v>
      </c>
      <c r="BJ243" s="16" t="s">
        <v>145</v>
      </c>
      <c r="BK243" s="97">
        <f>ROUND(I243*H243,2)</f>
        <v>0</v>
      </c>
      <c r="BL243" s="16" t="s">
        <v>144</v>
      </c>
      <c r="BM243" s="182" t="s">
        <v>592</v>
      </c>
    </row>
    <row r="244" spans="1:65" s="2" customFormat="1">
      <c r="A244" s="32"/>
      <c r="B244" s="33"/>
      <c r="C244" s="32"/>
      <c r="D244" s="183" t="s">
        <v>147</v>
      </c>
      <c r="E244" s="32"/>
      <c r="F244" s="184" t="s">
        <v>382</v>
      </c>
      <c r="G244" s="32"/>
      <c r="H244" s="32"/>
      <c r="I244" s="106"/>
      <c r="J244" s="32"/>
      <c r="K244" s="32"/>
      <c r="L244" s="33"/>
      <c r="M244" s="185"/>
      <c r="N244" s="186"/>
      <c r="O244" s="58"/>
      <c r="P244" s="58"/>
      <c r="Q244" s="58"/>
      <c r="R244" s="58"/>
      <c r="S244" s="58"/>
      <c r="T244" s="58"/>
      <c r="U244" s="59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T244" s="16" t="s">
        <v>147</v>
      </c>
      <c r="AU244" s="16" t="s">
        <v>145</v>
      </c>
    </row>
    <row r="245" spans="1:65" s="2" customFormat="1" ht="16.5" customHeight="1">
      <c r="A245" s="32"/>
      <c r="B245" s="169"/>
      <c r="C245" s="170" t="s">
        <v>307</v>
      </c>
      <c r="D245" s="170" t="s">
        <v>140</v>
      </c>
      <c r="E245" s="171" t="s">
        <v>384</v>
      </c>
      <c r="F245" s="172" t="s">
        <v>385</v>
      </c>
      <c r="G245" s="173" t="s">
        <v>338</v>
      </c>
      <c r="H245" s="174">
        <v>2</v>
      </c>
      <c r="I245" s="175"/>
      <c r="J245" s="176">
        <f>ROUND(I245*H245,2)</f>
        <v>0</v>
      </c>
      <c r="K245" s="177"/>
      <c r="L245" s="33"/>
      <c r="M245" s="178" t="s">
        <v>1</v>
      </c>
      <c r="N245" s="179" t="s">
        <v>43</v>
      </c>
      <c r="O245" s="58"/>
      <c r="P245" s="180">
        <f>O245*H245</f>
        <v>0</v>
      </c>
      <c r="Q245" s="180">
        <v>2.0000000000000002E-5</v>
      </c>
      <c r="R245" s="180">
        <f>Q245*H245</f>
        <v>4.0000000000000003E-5</v>
      </c>
      <c r="S245" s="180">
        <v>0</v>
      </c>
      <c r="T245" s="180">
        <f>S245*H245</f>
        <v>0</v>
      </c>
      <c r="U245" s="181" t="s">
        <v>1</v>
      </c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82" t="s">
        <v>144</v>
      </c>
      <c r="AT245" s="182" t="s">
        <v>140</v>
      </c>
      <c r="AU245" s="182" t="s">
        <v>145</v>
      </c>
      <c r="AY245" s="16" t="s">
        <v>138</v>
      </c>
      <c r="BE245" s="97">
        <f>IF(N245="základná",J245,0)</f>
        <v>0</v>
      </c>
      <c r="BF245" s="97">
        <f>IF(N245="znížená",J245,0)</f>
        <v>0</v>
      </c>
      <c r="BG245" s="97">
        <f>IF(N245="zákl. prenesená",J245,0)</f>
        <v>0</v>
      </c>
      <c r="BH245" s="97">
        <f>IF(N245="zníž. prenesená",J245,0)</f>
        <v>0</v>
      </c>
      <c r="BI245" s="97">
        <f>IF(N245="nulová",J245,0)</f>
        <v>0</v>
      </c>
      <c r="BJ245" s="16" t="s">
        <v>145</v>
      </c>
      <c r="BK245" s="97">
        <f>ROUND(I245*H245,2)</f>
        <v>0</v>
      </c>
      <c r="BL245" s="16" t="s">
        <v>144</v>
      </c>
      <c r="BM245" s="182" t="s">
        <v>593</v>
      </c>
    </row>
    <row r="246" spans="1:65" s="2" customFormat="1">
      <c r="A246" s="32"/>
      <c r="B246" s="33"/>
      <c r="C246" s="32"/>
      <c r="D246" s="183" t="s">
        <v>147</v>
      </c>
      <c r="E246" s="32"/>
      <c r="F246" s="184" t="s">
        <v>387</v>
      </c>
      <c r="G246" s="32"/>
      <c r="H246" s="32"/>
      <c r="I246" s="106"/>
      <c r="J246" s="32"/>
      <c r="K246" s="32"/>
      <c r="L246" s="33"/>
      <c r="M246" s="185"/>
      <c r="N246" s="186"/>
      <c r="O246" s="58"/>
      <c r="P246" s="58"/>
      <c r="Q246" s="58"/>
      <c r="R246" s="58"/>
      <c r="S246" s="58"/>
      <c r="T246" s="58"/>
      <c r="U246" s="59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T246" s="16" t="s">
        <v>147</v>
      </c>
      <c r="AU246" s="16" t="s">
        <v>145</v>
      </c>
    </row>
    <row r="247" spans="1:65" s="2" customFormat="1" ht="16.5" customHeight="1">
      <c r="A247" s="32"/>
      <c r="B247" s="169"/>
      <c r="C247" s="195" t="s">
        <v>323</v>
      </c>
      <c r="D247" s="195" t="s">
        <v>221</v>
      </c>
      <c r="E247" s="196" t="s">
        <v>389</v>
      </c>
      <c r="F247" s="197" t="s">
        <v>390</v>
      </c>
      <c r="G247" s="198" t="s">
        <v>338</v>
      </c>
      <c r="H247" s="199">
        <v>2</v>
      </c>
      <c r="I247" s="200"/>
      <c r="J247" s="201">
        <f>ROUND(I247*H247,2)</f>
        <v>0</v>
      </c>
      <c r="K247" s="202"/>
      <c r="L247" s="203"/>
      <c r="M247" s="204" t="s">
        <v>1</v>
      </c>
      <c r="N247" s="205" t="s">
        <v>43</v>
      </c>
      <c r="O247" s="58"/>
      <c r="P247" s="180">
        <f>O247*H247</f>
        <v>0</v>
      </c>
      <c r="Q247" s="180">
        <v>6.4000000000000005E-4</v>
      </c>
      <c r="R247" s="180">
        <f>Q247*H247</f>
        <v>1.2800000000000001E-3</v>
      </c>
      <c r="S247" s="180">
        <v>0</v>
      </c>
      <c r="T247" s="180">
        <f>S247*H247</f>
        <v>0</v>
      </c>
      <c r="U247" s="181" t="s">
        <v>1</v>
      </c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82" t="s">
        <v>224</v>
      </c>
      <c r="AT247" s="182" t="s">
        <v>221</v>
      </c>
      <c r="AU247" s="182" t="s">
        <v>145</v>
      </c>
      <c r="AY247" s="16" t="s">
        <v>138</v>
      </c>
      <c r="BE247" s="97">
        <f>IF(N247="základná",J247,0)</f>
        <v>0</v>
      </c>
      <c r="BF247" s="97">
        <f>IF(N247="znížená",J247,0)</f>
        <v>0</v>
      </c>
      <c r="BG247" s="97">
        <f>IF(N247="zákl. prenesená",J247,0)</f>
        <v>0</v>
      </c>
      <c r="BH247" s="97">
        <f>IF(N247="zníž. prenesená",J247,0)</f>
        <v>0</v>
      </c>
      <c r="BI247" s="97">
        <f>IF(N247="nulová",J247,0)</f>
        <v>0</v>
      </c>
      <c r="BJ247" s="16" t="s">
        <v>145</v>
      </c>
      <c r="BK247" s="97">
        <f>ROUND(I247*H247,2)</f>
        <v>0</v>
      </c>
      <c r="BL247" s="16" t="s">
        <v>144</v>
      </c>
      <c r="BM247" s="182" t="s">
        <v>594</v>
      </c>
    </row>
    <row r="248" spans="1:65" s="2" customFormat="1">
      <c r="A248" s="32"/>
      <c r="B248" s="33"/>
      <c r="C248" s="32"/>
      <c r="D248" s="183" t="s">
        <v>147</v>
      </c>
      <c r="E248" s="32"/>
      <c r="F248" s="184" t="s">
        <v>392</v>
      </c>
      <c r="G248" s="32"/>
      <c r="H248" s="32"/>
      <c r="I248" s="106"/>
      <c r="J248" s="32"/>
      <c r="K248" s="32"/>
      <c r="L248" s="33"/>
      <c r="M248" s="185"/>
      <c r="N248" s="186"/>
      <c r="O248" s="58"/>
      <c r="P248" s="58"/>
      <c r="Q248" s="58"/>
      <c r="R248" s="58"/>
      <c r="S248" s="58"/>
      <c r="T248" s="58"/>
      <c r="U248" s="59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T248" s="16" t="s">
        <v>147</v>
      </c>
      <c r="AU248" s="16" t="s">
        <v>145</v>
      </c>
    </row>
    <row r="249" spans="1:65" s="2" customFormat="1" ht="24" customHeight="1">
      <c r="A249" s="32"/>
      <c r="B249" s="169"/>
      <c r="C249" s="170" t="s">
        <v>313</v>
      </c>
      <c r="D249" s="170" t="s">
        <v>140</v>
      </c>
      <c r="E249" s="171" t="s">
        <v>394</v>
      </c>
      <c r="F249" s="172" t="s">
        <v>395</v>
      </c>
      <c r="G249" s="173" t="s">
        <v>338</v>
      </c>
      <c r="H249" s="174">
        <v>2</v>
      </c>
      <c r="I249" s="175"/>
      <c r="J249" s="176">
        <f>ROUND(I249*H249,2)</f>
        <v>0</v>
      </c>
      <c r="K249" s="177"/>
      <c r="L249" s="33"/>
      <c r="M249" s="178" t="s">
        <v>1</v>
      </c>
      <c r="N249" s="179" t="s">
        <v>43</v>
      </c>
      <c r="O249" s="58"/>
      <c r="P249" s="180">
        <f>O249*H249</f>
        <v>0</v>
      </c>
      <c r="Q249" s="180">
        <v>2.0000000000000002E-5</v>
      </c>
      <c r="R249" s="180">
        <f>Q249*H249</f>
        <v>4.0000000000000003E-5</v>
      </c>
      <c r="S249" s="180">
        <v>0</v>
      </c>
      <c r="T249" s="180">
        <f>S249*H249</f>
        <v>0</v>
      </c>
      <c r="U249" s="181" t="s">
        <v>1</v>
      </c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82" t="s">
        <v>144</v>
      </c>
      <c r="AT249" s="182" t="s">
        <v>140</v>
      </c>
      <c r="AU249" s="182" t="s">
        <v>145</v>
      </c>
      <c r="AY249" s="16" t="s">
        <v>138</v>
      </c>
      <c r="BE249" s="97">
        <f>IF(N249="základná",J249,0)</f>
        <v>0</v>
      </c>
      <c r="BF249" s="97">
        <f>IF(N249="znížená",J249,0)</f>
        <v>0</v>
      </c>
      <c r="BG249" s="97">
        <f>IF(N249="zákl. prenesená",J249,0)</f>
        <v>0</v>
      </c>
      <c r="BH249" s="97">
        <f>IF(N249="zníž. prenesená",J249,0)</f>
        <v>0</v>
      </c>
      <c r="BI249" s="97">
        <f>IF(N249="nulová",J249,0)</f>
        <v>0</v>
      </c>
      <c r="BJ249" s="16" t="s">
        <v>145</v>
      </c>
      <c r="BK249" s="97">
        <f>ROUND(I249*H249,2)</f>
        <v>0</v>
      </c>
      <c r="BL249" s="16" t="s">
        <v>144</v>
      </c>
      <c r="BM249" s="182" t="s">
        <v>595</v>
      </c>
    </row>
    <row r="250" spans="1:65" s="2" customFormat="1" ht="19.5">
      <c r="A250" s="32"/>
      <c r="B250" s="33"/>
      <c r="C250" s="32"/>
      <c r="D250" s="183" t="s">
        <v>147</v>
      </c>
      <c r="E250" s="32"/>
      <c r="F250" s="184" t="s">
        <v>397</v>
      </c>
      <c r="G250" s="32"/>
      <c r="H250" s="32"/>
      <c r="I250" s="106"/>
      <c r="J250" s="32"/>
      <c r="K250" s="32"/>
      <c r="L250" s="33"/>
      <c r="M250" s="185"/>
      <c r="N250" s="186"/>
      <c r="O250" s="58"/>
      <c r="P250" s="58"/>
      <c r="Q250" s="58"/>
      <c r="R250" s="58"/>
      <c r="S250" s="58"/>
      <c r="T250" s="58"/>
      <c r="U250" s="59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T250" s="16" t="s">
        <v>147</v>
      </c>
      <c r="AU250" s="16" t="s">
        <v>145</v>
      </c>
    </row>
    <row r="251" spans="1:65" s="2" customFormat="1" ht="24" customHeight="1">
      <c r="A251" s="32"/>
      <c r="B251" s="169"/>
      <c r="C251" s="195" t="s">
        <v>214</v>
      </c>
      <c r="D251" s="195" t="s">
        <v>221</v>
      </c>
      <c r="E251" s="196" t="s">
        <v>399</v>
      </c>
      <c r="F251" s="197" t="s">
        <v>400</v>
      </c>
      <c r="G251" s="198" t="s">
        <v>338</v>
      </c>
      <c r="H251" s="199">
        <v>2</v>
      </c>
      <c r="I251" s="200"/>
      <c r="J251" s="201">
        <f>ROUND(I251*H251,2)</f>
        <v>0</v>
      </c>
      <c r="K251" s="202"/>
      <c r="L251" s="203"/>
      <c r="M251" s="204" t="s">
        <v>1</v>
      </c>
      <c r="N251" s="205" t="s">
        <v>43</v>
      </c>
      <c r="O251" s="58"/>
      <c r="P251" s="180">
        <f>O251*H251</f>
        <v>0</v>
      </c>
      <c r="Q251" s="180">
        <v>7.5999999999999998E-2</v>
      </c>
      <c r="R251" s="180">
        <f>Q251*H251</f>
        <v>0.152</v>
      </c>
      <c r="S251" s="180">
        <v>0</v>
      </c>
      <c r="T251" s="180">
        <f>S251*H251</f>
        <v>0</v>
      </c>
      <c r="U251" s="181" t="s">
        <v>1</v>
      </c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82" t="s">
        <v>224</v>
      </c>
      <c r="AT251" s="182" t="s">
        <v>221</v>
      </c>
      <c r="AU251" s="182" t="s">
        <v>145</v>
      </c>
      <c r="AY251" s="16" t="s">
        <v>138</v>
      </c>
      <c r="BE251" s="97">
        <f>IF(N251="základná",J251,0)</f>
        <v>0</v>
      </c>
      <c r="BF251" s="97">
        <f>IF(N251="znížená",J251,0)</f>
        <v>0</v>
      </c>
      <c r="BG251" s="97">
        <f>IF(N251="zákl. prenesená",J251,0)</f>
        <v>0</v>
      </c>
      <c r="BH251" s="97">
        <f>IF(N251="zníž. prenesená",J251,0)</f>
        <v>0</v>
      </c>
      <c r="BI251" s="97">
        <f>IF(N251="nulová",J251,0)</f>
        <v>0</v>
      </c>
      <c r="BJ251" s="16" t="s">
        <v>145</v>
      </c>
      <c r="BK251" s="97">
        <f>ROUND(I251*H251,2)</f>
        <v>0</v>
      </c>
      <c r="BL251" s="16" t="s">
        <v>144</v>
      </c>
      <c r="BM251" s="182" t="s">
        <v>596</v>
      </c>
    </row>
    <row r="252" spans="1:65" s="2" customFormat="1" ht="19.5">
      <c r="A252" s="32"/>
      <c r="B252" s="33"/>
      <c r="C252" s="32"/>
      <c r="D252" s="183" t="s">
        <v>147</v>
      </c>
      <c r="E252" s="32"/>
      <c r="F252" s="184" t="s">
        <v>400</v>
      </c>
      <c r="G252" s="32"/>
      <c r="H252" s="32"/>
      <c r="I252" s="106"/>
      <c r="J252" s="32"/>
      <c r="K252" s="32"/>
      <c r="L252" s="33"/>
      <c r="M252" s="185"/>
      <c r="N252" s="186"/>
      <c r="O252" s="58"/>
      <c r="P252" s="58"/>
      <c r="Q252" s="58"/>
      <c r="R252" s="58"/>
      <c r="S252" s="58"/>
      <c r="T252" s="58"/>
      <c r="U252" s="59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T252" s="16" t="s">
        <v>147</v>
      </c>
      <c r="AU252" s="16" t="s">
        <v>145</v>
      </c>
    </row>
    <row r="253" spans="1:65" s="12" customFormat="1" ht="22.9" customHeight="1">
      <c r="B253" s="156"/>
      <c r="D253" s="157" t="s">
        <v>76</v>
      </c>
      <c r="E253" s="167" t="s">
        <v>402</v>
      </c>
      <c r="F253" s="167" t="s">
        <v>403</v>
      </c>
      <c r="I253" s="159"/>
      <c r="J253" s="168">
        <f>BK253</f>
        <v>0</v>
      </c>
      <c r="L253" s="156"/>
      <c r="M253" s="161"/>
      <c r="N253" s="162"/>
      <c r="O253" s="162"/>
      <c r="P253" s="163">
        <f>SUM(P254:P297)</f>
        <v>0</v>
      </c>
      <c r="Q253" s="162"/>
      <c r="R253" s="163">
        <f>SUM(R254:R297)</f>
        <v>56.508617900000004</v>
      </c>
      <c r="S253" s="162"/>
      <c r="T253" s="163">
        <f>SUM(T254:T297)</f>
        <v>0</v>
      </c>
      <c r="U253" s="164"/>
      <c r="AR253" s="157" t="s">
        <v>85</v>
      </c>
      <c r="AT253" s="165" t="s">
        <v>76</v>
      </c>
      <c r="AU253" s="165" t="s">
        <v>85</v>
      </c>
      <c r="AY253" s="157" t="s">
        <v>138</v>
      </c>
      <c r="BK253" s="166">
        <f>SUM(BK254:BK297)</f>
        <v>0</v>
      </c>
    </row>
    <row r="254" spans="1:65" s="2" customFormat="1" ht="36" customHeight="1">
      <c r="A254" s="32"/>
      <c r="B254" s="169"/>
      <c r="C254" s="170" t="s">
        <v>597</v>
      </c>
      <c r="D254" s="170" t="s">
        <v>140</v>
      </c>
      <c r="E254" s="171" t="s">
        <v>405</v>
      </c>
      <c r="F254" s="172" t="s">
        <v>406</v>
      </c>
      <c r="G254" s="173" t="s">
        <v>338</v>
      </c>
      <c r="H254" s="174">
        <v>1</v>
      </c>
      <c r="I254" s="175"/>
      <c r="J254" s="176">
        <f>ROUND(I254*H254,2)</f>
        <v>0</v>
      </c>
      <c r="K254" s="177"/>
      <c r="L254" s="33"/>
      <c r="M254" s="178" t="s">
        <v>1</v>
      </c>
      <c r="N254" s="179" t="s">
        <v>43</v>
      </c>
      <c r="O254" s="58"/>
      <c r="P254" s="180">
        <f>O254*H254</f>
        <v>0</v>
      </c>
      <c r="Q254" s="180">
        <v>0.44266</v>
      </c>
      <c r="R254" s="180">
        <f>Q254*H254</f>
        <v>0.44266</v>
      </c>
      <c r="S254" s="180">
        <v>0</v>
      </c>
      <c r="T254" s="180">
        <f>S254*H254</f>
        <v>0</v>
      </c>
      <c r="U254" s="181" t="s">
        <v>1</v>
      </c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82" t="s">
        <v>144</v>
      </c>
      <c r="AT254" s="182" t="s">
        <v>140</v>
      </c>
      <c r="AU254" s="182" t="s">
        <v>145</v>
      </c>
      <c r="AY254" s="16" t="s">
        <v>138</v>
      </c>
      <c r="BE254" s="97">
        <f>IF(N254="základná",J254,0)</f>
        <v>0</v>
      </c>
      <c r="BF254" s="97">
        <f>IF(N254="znížená",J254,0)</f>
        <v>0</v>
      </c>
      <c r="BG254" s="97">
        <f>IF(N254="zákl. prenesená",J254,0)</f>
        <v>0</v>
      </c>
      <c r="BH254" s="97">
        <f>IF(N254="zníž. prenesená",J254,0)</f>
        <v>0</v>
      </c>
      <c r="BI254" s="97">
        <f>IF(N254="nulová",J254,0)</f>
        <v>0</v>
      </c>
      <c r="BJ254" s="16" t="s">
        <v>145</v>
      </c>
      <c r="BK254" s="97">
        <f>ROUND(I254*H254,2)</f>
        <v>0</v>
      </c>
      <c r="BL254" s="16" t="s">
        <v>144</v>
      </c>
      <c r="BM254" s="182" t="s">
        <v>598</v>
      </c>
    </row>
    <row r="255" spans="1:65" s="2" customFormat="1" ht="19.5">
      <c r="A255" s="32"/>
      <c r="B255" s="33"/>
      <c r="C255" s="32"/>
      <c r="D255" s="183" t="s">
        <v>147</v>
      </c>
      <c r="E255" s="32"/>
      <c r="F255" s="184" t="s">
        <v>408</v>
      </c>
      <c r="G255" s="32"/>
      <c r="H255" s="32"/>
      <c r="I255" s="106"/>
      <c r="J255" s="32"/>
      <c r="K255" s="32"/>
      <c r="L255" s="33"/>
      <c r="M255" s="185"/>
      <c r="N255" s="186"/>
      <c r="O255" s="58"/>
      <c r="P255" s="58"/>
      <c r="Q255" s="58"/>
      <c r="R255" s="58"/>
      <c r="S255" s="58"/>
      <c r="T255" s="58"/>
      <c r="U255" s="59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6" t="s">
        <v>147</v>
      </c>
      <c r="AU255" s="16" t="s">
        <v>145</v>
      </c>
    </row>
    <row r="256" spans="1:65" s="2" customFormat="1" ht="24" customHeight="1">
      <c r="A256" s="32"/>
      <c r="B256" s="169"/>
      <c r="C256" s="195" t="s">
        <v>599</v>
      </c>
      <c r="D256" s="195" t="s">
        <v>221</v>
      </c>
      <c r="E256" s="196" t="s">
        <v>410</v>
      </c>
      <c r="F256" s="197" t="s">
        <v>411</v>
      </c>
      <c r="G256" s="198" t="s">
        <v>338</v>
      </c>
      <c r="H256" s="199">
        <v>1</v>
      </c>
      <c r="I256" s="200"/>
      <c r="J256" s="201">
        <f>ROUND(I256*H256,2)</f>
        <v>0</v>
      </c>
      <c r="K256" s="202"/>
      <c r="L256" s="203"/>
      <c r="M256" s="204" t="s">
        <v>1</v>
      </c>
      <c r="N256" s="205" t="s">
        <v>43</v>
      </c>
      <c r="O256" s="58"/>
      <c r="P256" s="180">
        <f>O256*H256</f>
        <v>0</v>
      </c>
      <c r="Q256" s="180">
        <v>3.0999999999999999E-3</v>
      </c>
      <c r="R256" s="180">
        <f>Q256*H256</f>
        <v>3.0999999999999999E-3</v>
      </c>
      <c r="S256" s="180">
        <v>0</v>
      </c>
      <c r="T256" s="180">
        <f>S256*H256</f>
        <v>0</v>
      </c>
      <c r="U256" s="181" t="s">
        <v>1</v>
      </c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82" t="s">
        <v>224</v>
      </c>
      <c r="AT256" s="182" t="s">
        <v>221</v>
      </c>
      <c r="AU256" s="182" t="s">
        <v>145</v>
      </c>
      <c r="AY256" s="16" t="s">
        <v>138</v>
      </c>
      <c r="BE256" s="97">
        <f>IF(N256="základná",J256,0)</f>
        <v>0</v>
      </c>
      <c r="BF256" s="97">
        <f>IF(N256="znížená",J256,0)</f>
        <v>0</v>
      </c>
      <c r="BG256" s="97">
        <f>IF(N256="zákl. prenesená",J256,0)</f>
        <v>0</v>
      </c>
      <c r="BH256" s="97">
        <f>IF(N256="zníž. prenesená",J256,0)</f>
        <v>0</v>
      </c>
      <c r="BI256" s="97">
        <f>IF(N256="nulová",J256,0)</f>
        <v>0</v>
      </c>
      <c r="BJ256" s="16" t="s">
        <v>145</v>
      </c>
      <c r="BK256" s="97">
        <f>ROUND(I256*H256,2)</f>
        <v>0</v>
      </c>
      <c r="BL256" s="16" t="s">
        <v>144</v>
      </c>
      <c r="BM256" s="182" t="s">
        <v>600</v>
      </c>
    </row>
    <row r="257" spans="1:65" s="2" customFormat="1" ht="19.5">
      <c r="A257" s="32"/>
      <c r="B257" s="33"/>
      <c r="C257" s="32"/>
      <c r="D257" s="183" t="s">
        <v>147</v>
      </c>
      <c r="E257" s="32"/>
      <c r="F257" s="184" t="s">
        <v>411</v>
      </c>
      <c r="G257" s="32"/>
      <c r="H257" s="32"/>
      <c r="I257" s="106"/>
      <c r="J257" s="32"/>
      <c r="K257" s="32"/>
      <c r="L257" s="33"/>
      <c r="M257" s="185"/>
      <c r="N257" s="186"/>
      <c r="O257" s="58"/>
      <c r="P257" s="58"/>
      <c r="Q257" s="58"/>
      <c r="R257" s="58"/>
      <c r="S257" s="58"/>
      <c r="T257" s="58"/>
      <c r="U257" s="59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6" t="s">
        <v>147</v>
      </c>
      <c r="AU257" s="16" t="s">
        <v>145</v>
      </c>
    </row>
    <row r="258" spans="1:65" s="2" customFormat="1" ht="16.5" customHeight="1">
      <c r="A258" s="32"/>
      <c r="B258" s="169"/>
      <c r="C258" s="195" t="s">
        <v>601</v>
      </c>
      <c r="D258" s="195" t="s">
        <v>221</v>
      </c>
      <c r="E258" s="196" t="s">
        <v>414</v>
      </c>
      <c r="F258" s="197" t="s">
        <v>415</v>
      </c>
      <c r="G258" s="198" t="s">
        <v>338</v>
      </c>
      <c r="H258" s="199">
        <v>1</v>
      </c>
      <c r="I258" s="200"/>
      <c r="J258" s="201">
        <f>ROUND(I258*H258,2)</f>
        <v>0</v>
      </c>
      <c r="K258" s="202"/>
      <c r="L258" s="203"/>
      <c r="M258" s="204" t="s">
        <v>1</v>
      </c>
      <c r="N258" s="205" t="s">
        <v>43</v>
      </c>
      <c r="O258" s="58"/>
      <c r="P258" s="180">
        <f>O258*H258</f>
        <v>0</v>
      </c>
      <c r="Q258" s="180">
        <v>1.4E-3</v>
      </c>
      <c r="R258" s="180">
        <f>Q258*H258</f>
        <v>1.4E-3</v>
      </c>
      <c r="S258" s="180">
        <v>0</v>
      </c>
      <c r="T258" s="180">
        <f>S258*H258</f>
        <v>0</v>
      </c>
      <c r="U258" s="181" t="s">
        <v>1</v>
      </c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82" t="s">
        <v>224</v>
      </c>
      <c r="AT258" s="182" t="s">
        <v>221</v>
      </c>
      <c r="AU258" s="182" t="s">
        <v>145</v>
      </c>
      <c r="AY258" s="16" t="s">
        <v>138</v>
      </c>
      <c r="BE258" s="97">
        <f>IF(N258="základná",J258,0)</f>
        <v>0</v>
      </c>
      <c r="BF258" s="97">
        <f>IF(N258="znížená",J258,0)</f>
        <v>0</v>
      </c>
      <c r="BG258" s="97">
        <f>IF(N258="zákl. prenesená",J258,0)</f>
        <v>0</v>
      </c>
      <c r="BH258" s="97">
        <f>IF(N258="zníž. prenesená",J258,0)</f>
        <v>0</v>
      </c>
      <c r="BI258" s="97">
        <f>IF(N258="nulová",J258,0)</f>
        <v>0</v>
      </c>
      <c r="BJ258" s="16" t="s">
        <v>145</v>
      </c>
      <c r="BK258" s="97">
        <f>ROUND(I258*H258,2)</f>
        <v>0</v>
      </c>
      <c r="BL258" s="16" t="s">
        <v>144</v>
      </c>
      <c r="BM258" s="182" t="s">
        <v>602</v>
      </c>
    </row>
    <row r="259" spans="1:65" s="2" customFormat="1">
      <c r="A259" s="32"/>
      <c r="B259" s="33"/>
      <c r="C259" s="32"/>
      <c r="D259" s="183" t="s">
        <v>147</v>
      </c>
      <c r="E259" s="32"/>
      <c r="F259" s="184" t="s">
        <v>415</v>
      </c>
      <c r="G259" s="32"/>
      <c r="H259" s="32"/>
      <c r="I259" s="106"/>
      <c r="J259" s="32"/>
      <c r="K259" s="32"/>
      <c r="L259" s="33"/>
      <c r="M259" s="185"/>
      <c r="N259" s="186"/>
      <c r="O259" s="58"/>
      <c r="P259" s="58"/>
      <c r="Q259" s="58"/>
      <c r="R259" s="58"/>
      <c r="S259" s="58"/>
      <c r="T259" s="58"/>
      <c r="U259" s="59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T259" s="16" t="s">
        <v>147</v>
      </c>
      <c r="AU259" s="16" t="s">
        <v>145</v>
      </c>
    </row>
    <row r="260" spans="1:65" s="2" customFormat="1" ht="16.5" customHeight="1">
      <c r="A260" s="32"/>
      <c r="B260" s="169"/>
      <c r="C260" s="195" t="s">
        <v>603</v>
      </c>
      <c r="D260" s="195" t="s">
        <v>221</v>
      </c>
      <c r="E260" s="196" t="s">
        <v>418</v>
      </c>
      <c r="F260" s="197" t="s">
        <v>419</v>
      </c>
      <c r="G260" s="198" t="s">
        <v>338</v>
      </c>
      <c r="H260" s="199">
        <v>1</v>
      </c>
      <c r="I260" s="200"/>
      <c r="J260" s="201">
        <f>ROUND(I260*H260,2)</f>
        <v>0</v>
      </c>
      <c r="K260" s="202"/>
      <c r="L260" s="203"/>
      <c r="M260" s="204" t="s">
        <v>1</v>
      </c>
      <c r="N260" s="205" t="s">
        <v>43</v>
      </c>
      <c r="O260" s="58"/>
      <c r="P260" s="180">
        <f>O260*H260</f>
        <v>0</v>
      </c>
      <c r="Q260" s="180">
        <v>1.9999999999999999E-6</v>
      </c>
      <c r="R260" s="180">
        <f>Q260*H260</f>
        <v>1.9999999999999999E-6</v>
      </c>
      <c r="S260" s="180">
        <v>0</v>
      </c>
      <c r="T260" s="180">
        <f>S260*H260</f>
        <v>0</v>
      </c>
      <c r="U260" s="181" t="s">
        <v>1</v>
      </c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82" t="s">
        <v>224</v>
      </c>
      <c r="AT260" s="182" t="s">
        <v>221</v>
      </c>
      <c r="AU260" s="182" t="s">
        <v>145</v>
      </c>
      <c r="AY260" s="16" t="s">
        <v>138</v>
      </c>
      <c r="BE260" s="97">
        <f>IF(N260="základná",J260,0)</f>
        <v>0</v>
      </c>
      <c r="BF260" s="97">
        <f>IF(N260="znížená",J260,0)</f>
        <v>0</v>
      </c>
      <c r="BG260" s="97">
        <f>IF(N260="zákl. prenesená",J260,0)</f>
        <v>0</v>
      </c>
      <c r="BH260" s="97">
        <f>IF(N260="zníž. prenesená",J260,0)</f>
        <v>0</v>
      </c>
      <c r="BI260" s="97">
        <f>IF(N260="nulová",J260,0)</f>
        <v>0</v>
      </c>
      <c r="BJ260" s="16" t="s">
        <v>145</v>
      </c>
      <c r="BK260" s="97">
        <f>ROUND(I260*H260,2)</f>
        <v>0</v>
      </c>
      <c r="BL260" s="16" t="s">
        <v>144</v>
      </c>
      <c r="BM260" s="182" t="s">
        <v>604</v>
      </c>
    </row>
    <row r="261" spans="1:65" s="2" customFormat="1">
      <c r="A261" s="32"/>
      <c r="B261" s="33"/>
      <c r="C261" s="32"/>
      <c r="D261" s="183" t="s">
        <v>147</v>
      </c>
      <c r="E261" s="32"/>
      <c r="F261" s="184" t="s">
        <v>419</v>
      </c>
      <c r="G261" s="32"/>
      <c r="H261" s="32"/>
      <c r="I261" s="106"/>
      <c r="J261" s="32"/>
      <c r="K261" s="32"/>
      <c r="L261" s="33"/>
      <c r="M261" s="185"/>
      <c r="N261" s="186"/>
      <c r="O261" s="58"/>
      <c r="P261" s="58"/>
      <c r="Q261" s="58"/>
      <c r="R261" s="58"/>
      <c r="S261" s="58"/>
      <c r="T261" s="58"/>
      <c r="U261" s="59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T261" s="16" t="s">
        <v>147</v>
      </c>
      <c r="AU261" s="16" t="s">
        <v>145</v>
      </c>
    </row>
    <row r="262" spans="1:65" s="2" customFormat="1" ht="24" customHeight="1">
      <c r="A262" s="32"/>
      <c r="B262" s="169"/>
      <c r="C262" s="195" t="s">
        <v>605</v>
      </c>
      <c r="D262" s="195" t="s">
        <v>221</v>
      </c>
      <c r="E262" s="196" t="s">
        <v>422</v>
      </c>
      <c r="F262" s="197" t="s">
        <v>423</v>
      </c>
      <c r="G262" s="198" t="s">
        <v>338</v>
      </c>
      <c r="H262" s="199">
        <v>1</v>
      </c>
      <c r="I262" s="200"/>
      <c r="J262" s="201">
        <f>ROUND(I262*H262,2)</f>
        <v>0</v>
      </c>
      <c r="K262" s="202"/>
      <c r="L262" s="203"/>
      <c r="M262" s="204" t="s">
        <v>1</v>
      </c>
      <c r="N262" s="205" t="s">
        <v>43</v>
      </c>
      <c r="O262" s="58"/>
      <c r="P262" s="180">
        <f>O262*H262</f>
        <v>0</v>
      </c>
      <c r="Q262" s="180">
        <v>1.5E-3</v>
      </c>
      <c r="R262" s="180">
        <f>Q262*H262</f>
        <v>1.5E-3</v>
      </c>
      <c r="S262" s="180">
        <v>0</v>
      </c>
      <c r="T262" s="180">
        <f>S262*H262</f>
        <v>0</v>
      </c>
      <c r="U262" s="181" t="s">
        <v>1</v>
      </c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82" t="s">
        <v>224</v>
      </c>
      <c r="AT262" s="182" t="s">
        <v>221</v>
      </c>
      <c r="AU262" s="182" t="s">
        <v>145</v>
      </c>
      <c r="AY262" s="16" t="s">
        <v>138</v>
      </c>
      <c r="BE262" s="97">
        <f>IF(N262="základná",J262,0)</f>
        <v>0</v>
      </c>
      <c r="BF262" s="97">
        <f>IF(N262="znížená",J262,0)</f>
        <v>0</v>
      </c>
      <c r="BG262" s="97">
        <f>IF(N262="zákl. prenesená",J262,0)</f>
        <v>0</v>
      </c>
      <c r="BH262" s="97">
        <f>IF(N262="zníž. prenesená",J262,0)</f>
        <v>0</v>
      </c>
      <c r="BI262" s="97">
        <f>IF(N262="nulová",J262,0)</f>
        <v>0</v>
      </c>
      <c r="BJ262" s="16" t="s">
        <v>145</v>
      </c>
      <c r="BK262" s="97">
        <f>ROUND(I262*H262,2)</f>
        <v>0</v>
      </c>
      <c r="BL262" s="16" t="s">
        <v>144</v>
      </c>
      <c r="BM262" s="182" t="s">
        <v>606</v>
      </c>
    </row>
    <row r="263" spans="1:65" s="2" customFormat="1">
      <c r="A263" s="32"/>
      <c r="B263" s="33"/>
      <c r="C263" s="32"/>
      <c r="D263" s="183" t="s">
        <v>147</v>
      </c>
      <c r="E263" s="32"/>
      <c r="F263" s="184" t="s">
        <v>423</v>
      </c>
      <c r="G263" s="32"/>
      <c r="H263" s="32"/>
      <c r="I263" s="106"/>
      <c r="J263" s="32"/>
      <c r="K263" s="32"/>
      <c r="L263" s="33"/>
      <c r="M263" s="185"/>
      <c r="N263" s="186"/>
      <c r="O263" s="58"/>
      <c r="P263" s="58"/>
      <c r="Q263" s="58"/>
      <c r="R263" s="58"/>
      <c r="S263" s="58"/>
      <c r="T263" s="58"/>
      <c r="U263" s="59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6" t="s">
        <v>147</v>
      </c>
      <c r="AU263" s="16" t="s">
        <v>145</v>
      </c>
    </row>
    <row r="264" spans="1:65" s="2" customFormat="1" ht="36" customHeight="1">
      <c r="A264" s="32"/>
      <c r="B264" s="169"/>
      <c r="C264" s="170" t="s">
        <v>230</v>
      </c>
      <c r="D264" s="170" t="s">
        <v>140</v>
      </c>
      <c r="E264" s="171" t="s">
        <v>435</v>
      </c>
      <c r="F264" s="172" t="s">
        <v>436</v>
      </c>
      <c r="G264" s="173" t="s">
        <v>154</v>
      </c>
      <c r="H264" s="174">
        <v>138.69999999999999</v>
      </c>
      <c r="I264" s="175"/>
      <c r="J264" s="176">
        <f>ROUND(I264*H264,2)</f>
        <v>0</v>
      </c>
      <c r="K264" s="177"/>
      <c r="L264" s="33"/>
      <c r="M264" s="178" t="s">
        <v>1</v>
      </c>
      <c r="N264" s="179" t="s">
        <v>43</v>
      </c>
      <c r="O264" s="58"/>
      <c r="P264" s="180">
        <f>O264*H264</f>
        <v>0</v>
      </c>
      <c r="Q264" s="180">
        <v>0.15814</v>
      </c>
      <c r="R264" s="180">
        <f>Q264*H264</f>
        <v>21.934017999999998</v>
      </c>
      <c r="S264" s="180">
        <v>0</v>
      </c>
      <c r="T264" s="180">
        <f>S264*H264</f>
        <v>0</v>
      </c>
      <c r="U264" s="181" t="s">
        <v>1</v>
      </c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82" t="s">
        <v>144</v>
      </c>
      <c r="AT264" s="182" t="s">
        <v>140</v>
      </c>
      <c r="AU264" s="182" t="s">
        <v>145</v>
      </c>
      <c r="AY264" s="16" t="s">
        <v>138</v>
      </c>
      <c r="BE264" s="97">
        <f>IF(N264="základná",J264,0)</f>
        <v>0</v>
      </c>
      <c r="BF264" s="97">
        <f>IF(N264="znížená",J264,0)</f>
        <v>0</v>
      </c>
      <c r="BG264" s="97">
        <f>IF(N264="zákl. prenesená",J264,0)</f>
        <v>0</v>
      </c>
      <c r="BH264" s="97">
        <f>IF(N264="zníž. prenesená",J264,0)</f>
        <v>0</v>
      </c>
      <c r="BI264" s="97">
        <f>IF(N264="nulová",J264,0)</f>
        <v>0</v>
      </c>
      <c r="BJ264" s="16" t="s">
        <v>145</v>
      </c>
      <c r="BK264" s="97">
        <f>ROUND(I264*H264,2)</f>
        <v>0</v>
      </c>
      <c r="BL264" s="16" t="s">
        <v>144</v>
      </c>
      <c r="BM264" s="182" t="s">
        <v>607</v>
      </c>
    </row>
    <row r="265" spans="1:65" s="2" customFormat="1" ht="29.25">
      <c r="A265" s="32"/>
      <c r="B265" s="33"/>
      <c r="C265" s="32"/>
      <c r="D265" s="183" t="s">
        <v>147</v>
      </c>
      <c r="E265" s="32"/>
      <c r="F265" s="184" t="s">
        <v>438</v>
      </c>
      <c r="G265" s="32"/>
      <c r="H265" s="32"/>
      <c r="I265" s="106"/>
      <c r="J265" s="32"/>
      <c r="K265" s="32"/>
      <c r="L265" s="33"/>
      <c r="M265" s="185"/>
      <c r="N265" s="186"/>
      <c r="O265" s="58"/>
      <c r="P265" s="58"/>
      <c r="Q265" s="58"/>
      <c r="R265" s="58"/>
      <c r="S265" s="58"/>
      <c r="T265" s="58"/>
      <c r="U265" s="59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T265" s="16" t="s">
        <v>147</v>
      </c>
      <c r="AU265" s="16" t="s">
        <v>145</v>
      </c>
    </row>
    <row r="266" spans="1:65" s="13" customFormat="1">
      <c r="B266" s="187"/>
      <c r="D266" s="183" t="s">
        <v>149</v>
      </c>
      <c r="E266" s="188" t="s">
        <v>1</v>
      </c>
      <c r="F266" s="189" t="s">
        <v>608</v>
      </c>
      <c r="H266" s="190">
        <v>138.69999999999999</v>
      </c>
      <c r="I266" s="191"/>
      <c r="L266" s="187"/>
      <c r="M266" s="192"/>
      <c r="N266" s="193"/>
      <c r="O266" s="193"/>
      <c r="P266" s="193"/>
      <c r="Q266" s="193"/>
      <c r="R266" s="193"/>
      <c r="S266" s="193"/>
      <c r="T266" s="193"/>
      <c r="U266" s="194"/>
      <c r="AT266" s="188" t="s">
        <v>149</v>
      </c>
      <c r="AU266" s="188" t="s">
        <v>145</v>
      </c>
      <c r="AV266" s="13" t="s">
        <v>145</v>
      </c>
      <c r="AW266" s="13" t="s">
        <v>31</v>
      </c>
      <c r="AX266" s="13" t="s">
        <v>85</v>
      </c>
      <c r="AY266" s="188" t="s">
        <v>138</v>
      </c>
    </row>
    <row r="267" spans="1:65" s="2" customFormat="1" ht="16.5" customHeight="1">
      <c r="A267" s="32"/>
      <c r="B267" s="169"/>
      <c r="C267" s="195" t="s">
        <v>235</v>
      </c>
      <c r="D267" s="195" t="s">
        <v>221</v>
      </c>
      <c r="E267" s="196" t="s">
        <v>441</v>
      </c>
      <c r="F267" s="197" t="s">
        <v>442</v>
      </c>
      <c r="G267" s="198" t="s">
        <v>338</v>
      </c>
      <c r="H267" s="199">
        <v>138.69999999999999</v>
      </c>
      <c r="I267" s="200"/>
      <c r="J267" s="201">
        <f>ROUND(I267*H267,2)</f>
        <v>0</v>
      </c>
      <c r="K267" s="202"/>
      <c r="L267" s="203"/>
      <c r="M267" s="204" t="s">
        <v>1</v>
      </c>
      <c r="N267" s="205" t="s">
        <v>43</v>
      </c>
      <c r="O267" s="58"/>
      <c r="P267" s="180">
        <f>O267*H267</f>
        <v>0</v>
      </c>
      <c r="Q267" s="180">
        <v>4.8000000000000001E-2</v>
      </c>
      <c r="R267" s="180">
        <f>Q267*H267</f>
        <v>6.6575999999999995</v>
      </c>
      <c r="S267" s="180">
        <v>0</v>
      </c>
      <c r="T267" s="180">
        <f>S267*H267</f>
        <v>0</v>
      </c>
      <c r="U267" s="181" t="s">
        <v>1</v>
      </c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82" t="s">
        <v>224</v>
      </c>
      <c r="AT267" s="182" t="s">
        <v>221</v>
      </c>
      <c r="AU267" s="182" t="s">
        <v>145</v>
      </c>
      <c r="AY267" s="16" t="s">
        <v>138</v>
      </c>
      <c r="BE267" s="97">
        <f>IF(N267="základná",J267,0)</f>
        <v>0</v>
      </c>
      <c r="BF267" s="97">
        <f>IF(N267="znížená",J267,0)</f>
        <v>0</v>
      </c>
      <c r="BG267" s="97">
        <f>IF(N267="zákl. prenesená",J267,0)</f>
        <v>0</v>
      </c>
      <c r="BH267" s="97">
        <f>IF(N267="zníž. prenesená",J267,0)</f>
        <v>0</v>
      </c>
      <c r="BI267" s="97">
        <f>IF(N267="nulová",J267,0)</f>
        <v>0</v>
      </c>
      <c r="BJ267" s="16" t="s">
        <v>145</v>
      </c>
      <c r="BK267" s="97">
        <f>ROUND(I267*H267,2)</f>
        <v>0</v>
      </c>
      <c r="BL267" s="16" t="s">
        <v>144</v>
      </c>
      <c r="BM267" s="182" t="s">
        <v>609</v>
      </c>
    </row>
    <row r="268" spans="1:65" s="2" customFormat="1" ht="19.5">
      <c r="A268" s="32"/>
      <c r="B268" s="33"/>
      <c r="C268" s="32"/>
      <c r="D268" s="183" t="s">
        <v>147</v>
      </c>
      <c r="E268" s="32"/>
      <c r="F268" s="184" t="s">
        <v>444</v>
      </c>
      <c r="G268" s="32"/>
      <c r="H268" s="32"/>
      <c r="I268" s="106"/>
      <c r="J268" s="32"/>
      <c r="K268" s="32"/>
      <c r="L268" s="33"/>
      <c r="M268" s="185"/>
      <c r="N268" s="186"/>
      <c r="O268" s="58"/>
      <c r="P268" s="58"/>
      <c r="Q268" s="58"/>
      <c r="R268" s="58"/>
      <c r="S268" s="58"/>
      <c r="T268" s="58"/>
      <c r="U268" s="59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T268" s="16" t="s">
        <v>147</v>
      </c>
      <c r="AU268" s="16" t="s">
        <v>145</v>
      </c>
    </row>
    <row r="269" spans="1:65" s="2" customFormat="1" ht="36" customHeight="1">
      <c r="A269" s="32"/>
      <c r="B269" s="169"/>
      <c r="C269" s="170" t="s">
        <v>368</v>
      </c>
      <c r="D269" s="170" t="s">
        <v>140</v>
      </c>
      <c r="E269" s="171" t="s">
        <v>435</v>
      </c>
      <c r="F269" s="172" t="s">
        <v>436</v>
      </c>
      <c r="G269" s="173" t="s">
        <v>154</v>
      </c>
      <c r="H269" s="174">
        <v>11.8</v>
      </c>
      <c r="I269" s="175"/>
      <c r="J269" s="176">
        <f>ROUND(I269*H269,2)</f>
        <v>0</v>
      </c>
      <c r="K269" s="177"/>
      <c r="L269" s="33"/>
      <c r="M269" s="178" t="s">
        <v>1</v>
      </c>
      <c r="N269" s="179" t="s">
        <v>43</v>
      </c>
      <c r="O269" s="58"/>
      <c r="P269" s="180">
        <f>O269*H269</f>
        <v>0</v>
      </c>
      <c r="Q269" s="180">
        <v>0.15814</v>
      </c>
      <c r="R269" s="180">
        <f>Q269*H269</f>
        <v>1.866052</v>
      </c>
      <c r="S269" s="180">
        <v>0</v>
      </c>
      <c r="T269" s="180">
        <f>S269*H269</f>
        <v>0</v>
      </c>
      <c r="U269" s="181" t="s">
        <v>1</v>
      </c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82" t="s">
        <v>144</v>
      </c>
      <c r="AT269" s="182" t="s">
        <v>140</v>
      </c>
      <c r="AU269" s="182" t="s">
        <v>145</v>
      </c>
      <c r="AY269" s="16" t="s">
        <v>138</v>
      </c>
      <c r="BE269" s="97">
        <f>IF(N269="základná",J269,0)</f>
        <v>0</v>
      </c>
      <c r="BF269" s="97">
        <f>IF(N269="znížená",J269,0)</f>
        <v>0</v>
      </c>
      <c r="BG269" s="97">
        <f>IF(N269="zákl. prenesená",J269,0)</f>
        <v>0</v>
      </c>
      <c r="BH269" s="97">
        <f>IF(N269="zníž. prenesená",J269,0)</f>
        <v>0</v>
      </c>
      <c r="BI269" s="97">
        <f>IF(N269="nulová",J269,0)</f>
        <v>0</v>
      </c>
      <c r="BJ269" s="16" t="s">
        <v>145</v>
      </c>
      <c r="BK269" s="97">
        <f>ROUND(I269*H269,2)</f>
        <v>0</v>
      </c>
      <c r="BL269" s="16" t="s">
        <v>144</v>
      </c>
      <c r="BM269" s="182" t="s">
        <v>610</v>
      </c>
    </row>
    <row r="270" spans="1:65" s="2" customFormat="1" ht="29.25">
      <c r="A270" s="32"/>
      <c r="B270" s="33"/>
      <c r="C270" s="32"/>
      <c r="D270" s="183" t="s">
        <v>147</v>
      </c>
      <c r="E270" s="32"/>
      <c r="F270" s="184" t="s">
        <v>438</v>
      </c>
      <c r="G270" s="32"/>
      <c r="H270" s="32"/>
      <c r="I270" s="106"/>
      <c r="J270" s="32"/>
      <c r="K270" s="32"/>
      <c r="L270" s="33"/>
      <c r="M270" s="185"/>
      <c r="N270" s="186"/>
      <c r="O270" s="58"/>
      <c r="P270" s="58"/>
      <c r="Q270" s="58"/>
      <c r="R270" s="58"/>
      <c r="S270" s="58"/>
      <c r="T270" s="58"/>
      <c r="U270" s="59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T270" s="16" t="s">
        <v>147</v>
      </c>
      <c r="AU270" s="16" t="s">
        <v>145</v>
      </c>
    </row>
    <row r="271" spans="1:65" s="13" customFormat="1">
      <c r="B271" s="187"/>
      <c r="D271" s="183" t="s">
        <v>149</v>
      </c>
      <c r="E271" s="188" t="s">
        <v>1</v>
      </c>
      <c r="F271" s="189" t="s">
        <v>611</v>
      </c>
      <c r="H271" s="190">
        <v>11.8</v>
      </c>
      <c r="I271" s="191"/>
      <c r="L271" s="187"/>
      <c r="M271" s="192"/>
      <c r="N271" s="193"/>
      <c r="O271" s="193"/>
      <c r="P271" s="193"/>
      <c r="Q271" s="193"/>
      <c r="R271" s="193"/>
      <c r="S271" s="193"/>
      <c r="T271" s="193"/>
      <c r="U271" s="194"/>
      <c r="AT271" s="188" t="s">
        <v>149</v>
      </c>
      <c r="AU271" s="188" t="s">
        <v>145</v>
      </c>
      <c r="AV271" s="13" t="s">
        <v>145</v>
      </c>
      <c r="AW271" s="13" t="s">
        <v>31</v>
      </c>
      <c r="AX271" s="13" t="s">
        <v>85</v>
      </c>
      <c r="AY271" s="188" t="s">
        <v>138</v>
      </c>
    </row>
    <row r="272" spans="1:65" s="2" customFormat="1" ht="16.5" customHeight="1">
      <c r="A272" s="32"/>
      <c r="B272" s="169"/>
      <c r="C272" s="195" t="s">
        <v>612</v>
      </c>
      <c r="D272" s="195" t="s">
        <v>221</v>
      </c>
      <c r="E272" s="196" t="s">
        <v>459</v>
      </c>
      <c r="F272" s="197" t="s">
        <v>460</v>
      </c>
      <c r="G272" s="198" t="s">
        <v>338</v>
      </c>
      <c r="H272" s="199">
        <v>11.8</v>
      </c>
      <c r="I272" s="200"/>
      <c r="J272" s="201">
        <f>ROUND(I272*H272,2)</f>
        <v>0</v>
      </c>
      <c r="K272" s="202"/>
      <c r="L272" s="203"/>
      <c r="M272" s="204" t="s">
        <v>1</v>
      </c>
      <c r="N272" s="205" t="s">
        <v>43</v>
      </c>
      <c r="O272" s="58"/>
      <c r="P272" s="180">
        <f>O272*H272</f>
        <v>0</v>
      </c>
      <c r="Q272" s="180">
        <v>6.4600000000000005E-2</v>
      </c>
      <c r="R272" s="180">
        <f>Q272*H272</f>
        <v>0.76228000000000007</v>
      </c>
      <c r="S272" s="180">
        <v>0</v>
      </c>
      <c r="T272" s="180">
        <f>S272*H272</f>
        <v>0</v>
      </c>
      <c r="U272" s="181" t="s">
        <v>1</v>
      </c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R272" s="182" t="s">
        <v>224</v>
      </c>
      <c r="AT272" s="182" t="s">
        <v>221</v>
      </c>
      <c r="AU272" s="182" t="s">
        <v>145</v>
      </c>
      <c r="AY272" s="16" t="s">
        <v>138</v>
      </c>
      <c r="BE272" s="97">
        <f>IF(N272="základná",J272,0)</f>
        <v>0</v>
      </c>
      <c r="BF272" s="97">
        <f>IF(N272="znížená",J272,0)</f>
        <v>0</v>
      </c>
      <c r="BG272" s="97">
        <f>IF(N272="zákl. prenesená",J272,0)</f>
        <v>0</v>
      </c>
      <c r="BH272" s="97">
        <f>IF(N272="zníž. prenesená",J272,0)</f>
        <v>0</v>
      </c>
      <c r="BI272" s="97">
        <f>IF(N272="nulová",J272,0)</f>
        <v>0</v>
      </c>
      <c r="BJ272" s="16" t="s">
        <v>145</v>
      </c>
      <c r="BK272" s="97">
        <f>ROUND(I272*H272,2)</f>
        <v>0</v>
      </c>
      <c r="BL272" s="16" t="s">
        <v>144</v>
      </c>
      <c r="BM272" s="182" t="s">
        <v>613</v>
      </c>
    </row>
    <row r="273" spans="1:65" s="2" customFormat="1" ht="19.5">
      <c r="A273" s="32"/>
      <c r="B273" s="33"/>
      <c r="C273" s="32"/>
      <c r="D273" s="183" t="s">
        <v>147</v>
      </c>
      <c r="E273" s="32"/>
      <c r="F273" s="184" t="s">
        <v>462</v>
      </c>
      <c r="G273" s="32"/>
      <c r="H273" s="32"/>
      <c r="I273" s="106"/>
      <c r="J273" s="32"/>
      <c r="K273" s="32"/>
      <c r="L273" s="33"/>
      <c r="M273" s="185"/>
      <c r="N273" s="186"/>
      <c r="O273" s="58"/>
      <c r="P273" s="58"/>
      <c r="Q273" s="58"/>
      <c r="R273" s="58"/>
      <c r="S273" s="58"/>
      <c r="T273" s="58"/>
      <c r="U273" s="59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T273" s="16" t="s">
        <v>147</v>
      </c>
      <c r="AU273" s="16" t="s">
        <v>145</v>
      </c>
    </row>
    <row r="274" spans="1:65" s="2" customFormat="1" ht="36" customHeight="1">
      <c r="A274" s="32"/>
      <c r="B274" s="169"/>
      <c r="C274" s="170" t="s">
        <v>614</v>
      </c>
      <c r="D274" s="170" t="s">
        <v>140</v>
      </c>
      <c r="E274" s="171" t="s">
        <v>464</v>
      </c>
      <c r="F274" s="172" t="s">
        <v>465</v>
      </c>
      <c r="G274" s="173" t="s">
        <v>154</v>
      </c>
      <c r="H274" s="174">
        <v>22.03</v>
      </c>
      <c r="I274" s="175"/>
      <c r="J274" s="176">
        <f>ROUND(I274*H274,2)</f>
        <v>0</v>
      </c>
      <c r="K274" s="177"/>
      <c r="L274" s="33"/>
      <c r="M274" s="178" t="s">
        <v>1</v>
      </c>
      <c r="N274" s="179" t="s">
        <v>43</v>
      </c>
      <c r="O274" s="58"/>
      <c r="P274" s="180">
        <f>O274*H274</f>
        <v>0</v>
      </c>
      <c r="Q274" s="180">
        <v>9.8530000000000006E-2</v>
      </c>
      <c r="R274" s="180">
        <f>Q274*H274</f>
        <v>2.1706159</v>
      </c>
      <c r="S274" s="180">
        <v>0</v>
      </c>
      <c r="T274" s="180">
        <f>S274*H274</f>
        <v>0</v>
      </c>
      <c r="U274" s="181" t="s">
        <v>1</v>
      </c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82" t="s">
        <v>144</v>
      </c>
      <c r="AT274" s="182" t="s">
        <v>140</v>
      </c>
      <c r="AU274" s="182" t="s">
        <v>145</v>
      </c>
      <c r="AY274" s="16" t="s">
        <v>138</v>
      </c>
      <c r="BE274" s="97">
        <f>IF(N274="základná",J274,0)</f>
        <v>0</v>
      </c>
      <c r="BF274" s="97">
        <f>IF(N274="znížená",J274,0)</f>
        <v>0</v>
      </c>
      <c r="BG274" s="97">
        <f>IF(N274="zákl. prenesená",J274,0)</f>
        <v>0</v>
      </c>
      <c r="BH274" s="97">
        <f>IF(N274="zníž. prenesená",J274,0)</f>
        <v>0</v>
      </c>
      <c r="BI274" s="97">
        <f>IF(N274="nulová",J274,0)</f>
        <v>0</v>
      </c>
      <c r="BJ274" s="16" t="s">
        <v>145</v>
      </c>
      <c r="BK274" s="97">
        <f>ROUND(I274*H274,2)</f>
        <v>0</v>
      </c>
      <c r="BL274" s="16" t="s">
        <v>144</v>
      </c>
      <c r="BM274" s="182" t="s">
        <v>615</v>
      </c>
    </row>
    <row r="275" spans="1:65" s="2" customFormat="1" ht="29.25">
      <c r="A275" s="32"/>
      <c r="B275" s="33"/>
      <c r="C275" s="32"/>
      <c r="D275" s="183" t="s">
        <v>147</v>
      </c>
      <c r="E275" s="32"/>
      <c r="F275" s="184" t="s">
        <v>467</v>
      </c>
      <c r="G275" s="32"/>
      <c r="H275" s="32"/>
      <c r="I275" s="106"/>
      <c r="J275" s="32"/>
      <c r="K275" s="32"/>
      <c r="L275" s="33"/>
      <c r="M275" s="185"/>
      <c r="N275" s="186"/>
      <c r="O275" s="58"/>
      <c r="P275" s="58"/>
      <c r="Q275" s="58"/>
      <c r="R275" s="58"/>
      <c r="S275" s="58"/>
      <c r="T275" s="58"/>
      <c r="U275" s="59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T275" s="16" t="s">
        <v>147</v>
      </c>
      <c r="AU275" s="16" t="s">
        <v>145</v>
      </c>
    </row>
    <row r="276" spans="1:65" s="13" customFormat="1">
      <c r="B276" s="187"/>
      <c r="D276" s="183" t="s">
        <v>149</v>
      </c>
      <c r="E276" s="188" t="s">
        <v>1</v>
      </c>
      <c r="F276" s="189" t="s">
        <v>616</v>
      </c>
      <c r="H276" s="190">
        <v>22.03</v>
      </c>
      <c r="I276" s="191"/>
      <c r="L276" s="187"/>
      <c r="M276" s="192"/>
      <c r="N276" s="193"/>
      <c r="O276" s="193"/>
      <c r="P276" s="193"/>
      <c r="Q276" s="193"/>
      <c r="R276" s="193"/>
      <c r="S276" s="193"/>
      <c r="T276" s="193"/>
      <c r="U276" s="194"/>
      <c r="AT276" s="188" t="s">
        <v>149</v>
      </c>
      <c r="AU276" s="188" t="s">
        <v>145</v>
      </c>
      <c r="AV276" s="13" t="s">
        <v>145</v>
      </c>
      <c r="AW276" s="13" t="s">
        <v>31</v>
      </c>
      <c r="AX276" s="13" t="s">
        <v>85</v>
      </c>
      <c r="AY276" s="188" t="s">
        <v>138</v>
      </c>
    </row>
    <row r="277" spans="1:65" s="2" customFormat="1" ht="24" customHeight="1">
      <c r="A277" s="32"/>
      <c r="B277" s="169"/>
      <c r="C277" s="195" t="s">
        <v>617</v>
      </c>
      <c r="D277" s="195" t="s">
        <v>221</v>
      </c>
      <c r="E277" s="196" t="s">
        <v>469</v>
      </c>
      <c r="F277" s="197" t="s">
        <v>470</v>
      </c>
      <c r="G277" s="198" t="s">
        <v>338</v>
      </c>
      <c r="H277" s="199">
        <v>22.03</v>
      </c>
      <c r="I277" s="200"/>
      <c r="J277" s="201">
        <f>ROUND(I277*H277,2)</f>
        <v>0</v>
      </c>
      <c r="K277" s="202"/>
      <c r="L277" s="203"/>
      <c r="M277" s="204" t="s">
        <v>1</v>
      </c>
      <c r="N277" s="205" t="s">
        <v>43</v>
      </c>
      <c r="O277" s="58"/>
      <c r="P277" s="180">
        <f>O277*H277</f>
        <v>0</v>
      </c>
      <c r="Q277" s="180">
        <v>2.3E-2</v>
      </c>
      <c r="R277" s="180">
        <f>Q277*H277</f>
        <v>0.50668999999999997</v>
      </c>
      <c r="S277" s="180">
        <v>0</v>
      </c>
      <c r="T277" s="180">
        <f>S277*H277</f>
        <v>0</v>
      </c>
      <c r="U277" s="181" t="s">
        <v>1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82" t="s">
        <v>224</v>
      </c>
      <c r="AT277" s="182" t="s">
        <v>221</v>
      </c>
      <c r="AU277" s="182" t="s">
        <v>145</v>
      </c>
      <c r="AY277" s="16" t="s">
        <v>138</v>
      </c>
      <c r="BE277" s="97">
        <f>IF(N277="základná",J277,0)</f>
        <v>0</v>
      </c>
      <c r="BF277" s="97">
        <f>IF(N277="znížená",J277,0)</f>
        <v>0</v>
      </c>
      <c r="BG277" s="97">
        <f>IF(N277="zákl. prenesená",J277,0)</f>
        <v>0</v>
      </c>
      <c r="BH277" s="97">
        <f>IF(N277="zníž. prenesená",J277,0)</f>
        <v>0</v>
      </c>
      <c r="BI277" s="97">
        <f>IF(N277="nulová",J277,0)</f>
        <v>0</v>
      </c>
      <c r="BJ277" s="16" t="s">
        <v>145</v>
      </c>
      <c r="BK277" s="97">
        <f>ROUND(I277*H277,2)</f>
        <v>0</v>
      </c>
      <c r="BL277" s="16" t="s">
        <v>144</v>
      </c>
      <c r="BM277" s="182" t="s">
        <v>618</v>
      </c>
    </row>
    <row r="278" spans="1:65" s="2" customFormat="1">
      <c r="A278" s="32"/>
      <c r="B278" s="33"/>
      <c r="C278" s="32"/>
      <c r="D278" s="183" t="s">
        <v>147</v>
      </c>
      <c r="E278" s="32"/>
      <c r="F278" s="184" t="s">
        <v>470</v>
      </c>
      <c r="G278" s="32"/>
      <c r="H278" s="32"/>
      <c r="I278" s="106"/>
      <c r="J278" s="32"/>
      <c r="K278" s="32"/>
      <c r="L278" s="33"/>
      <c r="M278" s="185"/>
      <c r="N278" s="186"/>
      <c r="O278" s="58"/>
      <c r="P278" s="58"/>
      <c r="Q278" s="58"/>
      <c r="R278" s="58"/>
      <c r="S278" s="58"/>
      <c r="T278" s="58"/>
      <c r="U278" s="59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6" t="s">
        <v>147</v>
      </c>
      <c r="AU278" s="16" t="s">
        <v>145</v>
      </c>
    </row>
    <row r="279" spans="1:65" s="2" customFormat="1" ht="36" customHeight="1">
      <c r="A279" s="32"/>
      <c r="B279" s="169"/>
      <c r="C279" s="170" t="s">
        <v>373</v>
      </c>
      <c r="D279" s="170" t="s">
        <v>140</v>
      </c>
      <c r="E279" s="171" t="s">
        <v>474</v>
      </c>
      <c r="F279" s="172" t="s">
        <v>475</v>
      </c>
      <c r="G279" s="173" t="s">
        <v>154</v>
      </c>
      <c r="H279" s="174">
        <v>70</v>
      </c>
      <c r="I279" s="175"/>
      <c r="J279" s="176">
        <f>ROUND(I279*H279,2)</f>
        <v>0</v>
      </c>
      <c r="K279" s="177"/>
      <c r="L279" s="33"/>
      <c r="M279" s="178" t="s">
        <v>1</v>
      </c>
      <c r="N279" s="179" t="s">
        <v>43</v>
      </c>
      <c r="O279" s="58"/>
      <c r="P279" s="180">
        <f>O279*H279</f>
        <v>0</v>
      </c>
      <c r="Q279" s="180">
        <v>0.26990999999999998</v>
      </c>
      <c r="R279" s="180">
        <f>Q279*H279</f>
        <v>18.893699999999999</v>
      </c>
      <c r="S279" s="180">
        <v>0</v>
      </c>
      <c r="T279" s="180">
        <f>S279*H279</f>
        <v>0</v>
      </c>
      <c r="U279" s="181" t="s">
        <v>1</v>
      </c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82" t="s">
        <v>144</v>
      </c>
      <c r="AT279" s="182" t="s">
        <v>140</v>
      </c>
      <c r="AU279" s="182" t="s">
        <v>145</v>
      </c>
      <c r="AY279" s="16" t="s">
        <v>138</v>
      </c>
      <c r="BE279" s="97">
        <f>IF(N279="základná",J279,0)</f>
        <v>0</v>
      </c>
      <c r="BF279" s="97">
        <f>IF(N279="znížená",J279,0)</f>
        <v>0</v>
      </c>
      <c r="BG279" s="97">
        <f>IF(N279="zákl. prenesená",J279,0)</f>
        <v>0</v>
      </c>
      <c r="BH279" s="97">
        <f>IF(N279="zníž. prenesená",J279,0)</f>
        <v>0</v>
      </c>
      <c r="BI279" s="97">
        <f>IF(N279="nulová",J279,0)</f>
        <v>0</v>
      </c>
      <c r="BJ279" s="16" t="s">
        <v>145</v>
      </c>
      <c r="BK279" s="97">
        <f>ROUND(I279*H279,2)</f>
        <v>0</v>
      </c>
      <c r="BL279" s="16" t="s">
        <v>144</v>
      </c>
      <c r="BM279" s="182" t="s">
        <v>619</v>
      </c>
    </row>
    <row r="280" spans="1:65" s="2" customFormat="1" ht="29.25">
      <c r="A280" s="32"/>
      <c r="B280" s="33"/>
      <c r="C280" s="32"/>
      <c r="D280" s="183" t="s">
        <v>147</v>
      </c>
      <c r="E280" s="32"/>
      <c r="F280" s="184" t="s">
        <v>477</v>
      </c>
      <c r="G280" s="32"/>
      <c r="H280" s="32"/>
      <c r="I280" s="106"/>
      <c r="J280" s="32"/>
      <c r="K280" s="32"/>
      <c r="L280" s="33"/>
      <c r="M280" s="185"/>
      <c r="N280" s="186"/>
      <c r="O280" s="58"/>
      <c r="P280" s="58"/>
      <c r="Q280" s="58"/>
      <c r="R280" s="58"/>
      <c r="S280" s="58"/>
      <c r="T280" s="58"/>
      <c r="U280" s="59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T280" s="16" t="s">
        <v>147</v>
      </c>
      <c r="AU280" s="16" t="s">
        <v>145</v>
      </c>
    </row>
    <row r="281" spans="1:65" s="2" customFormat="1" ht="24" customHeight="1">
      <c r="A281" s="32"/>
      <c r="B281" s="169"/>
      <c r="C281" s="195" t="s">
        <v>378</v>
      </c>
      <c r="D281" s="195" t="s">
        <v>221</v>
      </c>
      <c r="E281" s="196" t="s">
        <v>479</v>
      </c>
      <c r="F281" s="197" t="s">
        <v>480</v>
      </c>
      <c r="G281" s="198" t="s">
        <v>338</v>
      </c>
      <c r="H281" s="199">
        <v>70</v>
      </c>
      <c r="I281" s="200"/>
      <c r="J281" s="201">
        <f>ROUND(I281*H281,2)</f>
        <v>0</v>
      </c>
      <c r="K281" s="202"/>
      <c r="L281" s="203"/>
      <c r="M281" s="204" t="s">
        <v>1</v>
      </c>
      <c r="N281" s="205" t="s">
        <v>43</v>
      </c>
      <c r="O281" s="58"/>
      <c r="P281" s="180">
        <f>O281*H281</f>
        <v>0</v>
      </c>
      <c r="Q281" s="180">
        <v>2.9999999999999997E-4</v>
      </c>
      <c r="R281" s="180">
        <f>Q281*H281</f>
        <v>2.0999999999999998E-2</v>
      </c>
      <c r="S281" s="180">
        <v>0</v>
      </c>
      <c r="T281" s="180">
        <f>S281*H281</f>
        <v>0</v>
      </c>
      <c r="U281" s="181" t="s">
        <v>1</v>
      </c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82" t="s">
        <v>224</v>
      </c>
      <c r="AT281" s="182" t="s">
        <v>221</v>
      </c>
      <c r="AU281" s="182" t="s">
        <v>145</v>
      </c>
      <c r="AY281" s="16" t="s">
        <v>138</v>
      </c>
      <c r="BE281" s="97">
        <f>IF(N281="základná",J281,0)</f>
        <v>0</v>
      </c>
      <c r="BF281" s="97">
        <f>IF(N281="znížená",J281,0)</f>
        <v>0</v>
      </c>
      <c r="BG281" s="97">
        <f>IF(N281="zákl. prenesená",J281,0)</f>
        <v>0</v>
      </c>
      <c r="BH281" s="97">
        <f>IF(N281="zníž. prenesená",J281,0)</f>
        <v>0</v>
      </c>
      <c r="BI281" s="97">
        <f>IF(N281="nulová",J281,0)</f>
        <v>0</v>
      </c>
      <c r="BJ281" s="16" t="s">
        <v>145</v>
      </c>
      <c r="BK281" s="97">
        <f>ROUND(I281*H281,2)</f>
        <v>0</v>
      </c>
      <c r="BL281" s="16" t="s">
        <v>144</v>
      </c>
      <c r="BM281" s="182" t="s">
        <v>620</v>
      </c>
    </row>
    <row r="282" spans="1:65" s="2" customFormat="1" ht="19.5">
      <c r="A282" s="32"/>
      <c r="B282" s="33"/>
      <c r="C282" s="32"/>
      <c r="D282" s="183" t="s">
        <v>147</v>
      </c>
      <c r="E282" s="32"/>
      <c r="F282" s="184" t="s">
        <v>480</v>
      </c>
      <c r="G282" s="32"/>
      <c r="H282" s="32"/>
      <c r="I282" s="106"/>
      <c r="J282" s="32"/>
      <c r="K282" s="32"/>
      <c r="L282" s="33"/>
      <c r="M282" s="185"/>
      <c r="N282" s="186"/>
      <c r="O282" s="58"/>
      <c r="P282" s="58"/>
      <c r="Q282" s="58"/>
      <c r="R282" s="58"/>
      <c r="S282" s="58"/>
      <c r="T282" s="58"/>
      <c r="U282" s="59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T282" s="16" t="s">
        <v>147</v>
      </c>
      <c r="AU282" s="16" t="s">
        <v>145</v>
      </c>
    </row>
    <row r="283" spans="1:65" s="2" customFormat="1" ht="48" customHeight="1">
      <c r="A283" s="32"/>
      <c r="B283" s="169"/>
      <c r="C283" s="195" t="s">
        <v>383</v>
      </c>
      <c r="D283" s="195" t="s">
        <v>221</v>
      </c>
      <c r="E283" s="196" t="s">
        <v>483</v>
      </c>
      <c r="F283" s="197" t="s">
        <v>484</v>
      </c>
      <c r="G283" s="198" t="s">
        <v>338</v>
      </c>
      <c r="H283" s="199">
        <v>140</v>
      </c>
      <c r="I283" s="200"/>
      <c r="J283" s="201">
        <f>ROUND(I283*H283,2)</f>
        <v>0</v>
      </c>
      <c r="K283" s="202"/>
      <c r="L283" s="203"/>
      <c r="M283" s="204" t="s">
        <v>1</v>
      </c>
      <c r="N283" s="205" t="s">
        <v>43</v>
      </c>
      <c r="O283" s="58"/>
      <c r="P283" s="180">
        <f>O283*H283</f>
        <v>0</v>
      </c>
      <c r="Q283" s="180">
        <v>4.7000000000000002E-3</v>
      </c>
      <c r="R283" s="180">
        <f>Q283*H283</f>
        <v>0.65800000000000003</v>
      </c>
      <c r="S283" s="180">
        <v>0</v>
      </c>
      <c r="T283" s="180">
        <f>S283*H283</f>
        <v>0</v>
      </c>
      <c r="U283" s="181" t="s">
        <v>1</v>
      </c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82" t="s">
        <v>224</v>
      </c>
      <c r="AT283" s="182" t="s">
        <v>221</v>
      </c>
      <c r="AU283" s="182" t="s">
        <v>145</v>
      </c>
      <c r="AY283" s="16" t="s">
        <v>138</v>
      </c>
      <c r="BE283" s="97">
        <f>IF(N283="základná",J283,0)</f>
        <v>0</v>
      </c>
      <c r="BF283" s="97">
        <f>IF(N283="znížená",J283,0)</f>
        <v>0</v>
      </c>
      <c r="BG283" s="97">
        <f>IF(N283="zákl. prenesená",J283,0)</f>
        <v>0</v>
      </c>
      <c r="BH283" s="97">
        <f>IF(N283="zníž. prenesená",J283,0)</f>
        <v>0</v>
      </c>
      <c r="BI283" s="97">
        <f>IF(N283="nulová",J283,0)</f>
        <v>0</v>
      </c>
      <c r="BJ283" s="16" t="s">
        <v>145</v>
      </c>
      <c r="BK283" s="97">
        <f>ROUND(I283*H283,2)</f>
        <v>0</v>
      </c>
      <c r="BL283" s="16" t="s">
        <v>144</v>
      </c>
      <c r="BM283" s="182" t="s">
        <v>621</v>
      </c>
    </row>
    <row r="284" spans="1:65" s="2" customFormat="1" ht="29.25">
      <c r="A284" s="32"/>
      <c r="B284" s="33"/>
      <c r="C284" s="32"/>
      <c r="D284" s="183" t="s">
        <v>147</v>
      </c>
      <c r="E284" s="32"/>
      <c r="F284" s="184" t="s">
        <v>484</v>
      </c>
      <c r="G284" s="32"/>
      <c r="H284" s="32"/>
      <c r="I284" s="106"/>
      <c r="J284" s="32"/>
      <c r="K284" s="32"/>
      <c r="L284" s="33"/>
      <c r="M284" s="185"/>
      <c r="N284" s="186"/>
      <c r="O284" s="58"/>
      <c r="P284" s="58"/>
      <c r="Q284" s="58"/>
      <c r="R284" s="58"/>
      <c r="S284" s="58"/>
      <c r="T284" s="58"/>
      <c r="U284" s="59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T284" s="16" t="s">
        <v>147</v>
      </c>
      <c r="AU284" s="16" t="s">
        <v>145</v>
      </c>
    </row>
    <row r="285" spans="1:65" s="13" customFormat="1">
      <c r="B285" s="187"/>
      <c r="D285" s="183" t="s">
        <v>149</v>
      </c>
      <c r="E285" s="188" t="s">
        <v>1</v>
      </c>
      <c r="F285" s="189" t="s">
        <v>622</v>
      </c>
      <c r="H285" s="190">
        <v>140</v>
      </c>
      <c r="I285" s="191"/>
      <c r="L285" s="187"/>
      <c r="M285" s="192"/>
      <c r="N285" s="193"/>
      <c r="O285" s="193"/>
      <c r="P285" s="193"/>
      <c r="Q285" s="193"/>
      <c r="R285" s="193"/>
      <c r="S285" s="193"/>
      <c r="T285" s="193"/>
      <c r="U285" s="194"/>
      <c r="AT285" s="188" t="s">
        <v>149</v>
      </c>
      <c r="AU285" s="188" t="s">
        <v>145</v>
      </c>
      <c r="AV285" s="13" t="s">
        <v>145</v>
      </c>
      <c r="AW285" s="13" t="s">
        <v>31</v>
      </c>
      <c r="AX285" s="13" t="s">
        <v>85</v>
      </c>
      <c r="AY285" s="188" t="s">
        <v>138</v>
      </c>
    </row>
    <row r="286" spans="1:65" s="2" customFormat="1" ht="36" customHeight="1">
      <c r="A286" s="32"/>
      <c r="B286" s="169"/>
      <c r="C286" s="195" t="s">
        <v>388</v>
      </c>
      <c r="D286" s="195" t="s">
        <v>221</v>
      </c>
      <c r="E286" s="196" t="s">
        <v>487</v>
      </c>
      <c r="F286" s="197" t="s">
        <v>488</v>
      </c>
      <c r="G286" s="198" t="s">
        <v>338</v>
      </c>
      <c r="H286" s="199">
        <v>70</v>
      </c>
      <c r="I286" s="200"/>
      <c r="J286" s="201">
        <f>ROUND(I286*H286,2)</f>
        <v>0</v>
      </c>
      <c r="K286" s="202"/>
      <c r="L286" s="203"/>
      <c r="M286" s="204" t="s">
        <v>1</v>
      </c>
      <c r="N286" s="205" t="s">
        <v>43</v>
      </c>
      <c r="O286" s="58"/>
      <c r="P286" s="180">
        <f>O286*H286</f>
        <v>0</v>
      </c>
      <c r="Q286" s="180">
        <v>3.6999999999999998E-2</v>
      </c>
      <c r="R286" s="180">
        <f>Q286*H286</f>
        <v>2.59</v>
      </c>
      <c r="S286" s="180">
        <v>0</v>
      </c>
      <c r="T286" s="180">
        <f>S286*H286</f>
        <v>0</v>
      </c>
      <c r="U286" s="181" t="s">
        <v>1</v>
      </c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82" t="s">
        <v>224</v>
      </c>
      <c r="AT286" s="182" t="s">
        <v>221</v>
      </c>
      <c r="AU286" s="182" t="s">
        <v>145</v>
      </c>
      <c r="AY286" s="16" t="s">
        <v>138</v>
      </c>
      <c r="BE286" s="97">
        <f>IF(N286="základná",J286,0)</f>
        <v>0</v>
      </c>
      <c r="BF286" s="97">
        <f>IF(N286="znížená",J286,0)</f>
        <v>0</v>
      </c>
      <c r="BG286" s="97">
        <f>IF(N286="zákl. prenesená",J286,0)</f>
        <v>0</v>
      </c>
      <c r="BH286" s="97">
        <f>IF(N286="zníž. prenesená",J286,0)</f>
        <v>0</v>
      </c>
      <c r="BI286" s="97">
        <f>IF(N286="nulová",J286,0)</f>
        <v>0</v>
      </c>
      <c r="BJ286" s="16" t="s">
        <v>145</v>
      </c>
      <c r="BK286" s="97">
        <f>ROUND(I286*H286,2)</f>
        <v>0</v>
      </c>
      <c r="BL286" s="16" t="s">
        <v>144</v>
      </c>
      <c r="BM286" s="182" t="s">
        <v>623</v>
      </c>
    </row>
    <row r="287" spans="1:65" s="2" customFormat="1" ht="29.25">
      <c r="A287" s="32"/>
      <c r="B287" s="33"/>
      <c r="C287" s="32"/>
      <c r="D287" s="183" t="s">
        <v>147</v>
      </c>
      <c r="E287" s="32"/>
      <c r="F287" s="184" t="s">
        <v>488</v>
      </c>
      <c r="G287" s="32"/>
      <c r="H287" s="32"/>
      <c r="I287" s="106"/>
      <c r="J287" s="32"/>
      <c r="K287" s="32"/>
      <c r="L287" s="33"/>
      <c r="M287" s="185"/>
      <c r="N287" s="186"/>
      <c r="O287" s="58"/>
      <c r="P287" s="58"/>
      <c r="Q287" s="58"/>
      <c r="R287" s="58"/>
      <c r="S287" s="58"/>
      <c r="T287" s="58"/>
      <c r="U287" s="59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T287" s="16" t="s">
        <v>147</v>
      </c>
      <c r="AU287" s="16" t="s">
        <v>145</v>
      </c>
    </row>
    <row r="288" spans="1:65" s="2" customFormat="1" ht="16.5" customHeight="1">
      <c r="A288" s="32"/>
      <c r="B288" s="169"/>
      <c r="C288" s="170" t="s">
        <v>409</v>
      </c>
      <c r="D288" s="170" t="s">
        <v>140</v>
      </c>
      <c r="E288" s="171" t="s">
        <v>491</v>
      </c>
      <c r="F288" s="172" t="s">
        <v>492</v>
      </c>
      <c r="G288" s="173" t="s">
        <v>210</v>
      </c>
      <c r="H288" s="174">
        <v>159.72300000000001</v>
      </c>
      <c r="I288" s="175"/>
      <c r="J288" s="176">
        <f>ROUND(I288*H288,2)</f>
        <v>0</v>
      </c>
      <c r="K288" s="177"/>
      <c r="L288" s="33"/>
      <c r="M288" s="178" t="s">
        <v>1</v>
      </c>
      <c r="N288" s="179" t="s">
        <v>43</v>
      </c>
      <c r="O288" s="58"/>
      <c r="P288" s="180">
        <f>O288*H288</f>
        <v>0</v>
      </c>
      <c r="Q288" s="180">
        <v>0</v>
      </c>
      <c r="R288" s="180">
        <f>Q288*H288</f>
        <v>0</v>
      </c>
      <c r="S288" s="180">
        <v>0</v>
      </c>
      <c r="T288" s="180">
        <f>S288*H288</f>
        <v>0</v>
      </c>
      <c r="U288" s="181" t="s">
        <v>1</v>
      </c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82" t="s">
        <v>144</v>
      </c>
      <c r="AT288" s="182" t="s">
        <v>140</v>
      </c>
      <c r="AU288" s="182" t="s">
        <v>145</v>
      </c>
      <c r="AY288" s="16" t="s">
        <v>138</v>
      </c>
      <c r="BE288" s="97">
        <f>IF(N288="základná",J288,0)</f>
        <v>0</v>
      </c>
      <c r="BF288" s="97">
        <f>IF(N288="znížená",J288,0)</f>
        <v>0</v>
      </c>
      <c r="BG288" s="97">
        <f>IF(N288="zákl. prenesená",J288,0)</f>
        <v>0</v>
      </c>
      <c r="BH288" s="97">
        <f>IF(N288="zníž. prenesená",J288,0)</f>
        <v>0</v>
      </c>
      <c r="BI288" s="97">
        <f>IF(N288="nulová",J288,0)</f>
        <v>0</v>
      </c>
      <c r="BJ288" s="16" t="s">
        <v>145</v>
      </c>
      <c r="BK288" s="97">
        <f>ROUND(I288*H288,2)</f>
        <v>0</v>
      </c>
      <c r="BL288" s="16" t="s">
        <v>144</v>
      </c>
      <c r="BM288" s="182" t="s">
        <v>624</v>
      </c>
    </row>
    <row r="289" spans="1:65" s="2" customFormat="1">
      <c r="A289" s="32"/>
      <c r="B289" s="33"/>
      <c r="C289" s="32"/>
      <c r="D289" s="183" t="s">
        <v>147</v>
      </c>
      <c r="E289" s="32"/>
      <c r="F289" s="184" t="s">
        <v>492</v>
      </c>
      <c r="G289" s="32"/>
      <c r="H289" s="32"/>
      <c r="I289" s="106"/>
      <c r="J289" s="32"/>
      <c r="K289" s="32"/>
      <c r="L289" s="33"/>
      <c r="M289" s="185"/>
      <c r="N289" s="186"/>
      <c r="O289" s="58"/>
      <c r="P289" s="58"/>
      <c r="Q289" s="58"/>
      <c r="R289" s="58"/>
      <c r="S289" s="58"/>
      <c r="T289" s="58"/>
      <c r="U289" s="59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T289" s="16" t="s">
        <v>147</v>
      </c>
      <c r="AU289" s="16" t="s">
        <v>145</v>
      </c>
    </row>
    <row r="290" spans="1:65" s="2" customFormat="1" ht="24" customHeight="1">
      <c r="A290" s="32"/>
      <c r="B290" s="169"/>
      <c r="C290" s="170" t="s">
        <v>413</v>
      </c>
      <c r="D290" s="170" t="s">
        <v>140</v>
      </c>
      <c r="E290" s="171" t="s">
        <v>495</v>
      </c>
      <c r="F290" s="172" t="s">
        <v>496</v>
      </c>
      <c r="G290" s="173" t="s">
        <v>210</v>
      </c>
      <c r="H290" s="174">
        <v>159.72300000000001</v>
      </c>
      <c r="I290" s="175"/>
      <c r="J290" s="176">
        <f>ROUND(I290*H290,2)</f>
        <v>0</v>
      </c>
      <c r="K290" s="177"/>
      <c r="L290" s="33"/>
      <c r="M290" s="178" t="s">
        <v>1</v>
      </c>
      <c r="N290" s="179" t="s">
        <v>43</v>
      </c>
      <c r="O290" s="58"/>
      <c r="P290" s="180">
        <f>O290*H290</f>
        <v>0</v>
      </c>
      <c r="Q290" s="180">
        <v>0</v>
      </c>
      <c r="R290" s="180">
        <f>Q290*H290</f>
        <v>0</v>
      </c>
      <c r="S290" s="180">
        <v>0</v>
      </c>
      <c r="T290" s="180">
        <f>S290*H290</f>
        <v>0</v>
      </c>
      <c r="U290" s="181" t="s">
        <v>1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82" t="s">
        <v>144</v>
      </c>
      <c r="AT290" s="182" t="s">
        <v>140</v>
      </c>
      <c r="AU290" s="182" t="s">
        <v>145</v>
      </c>
      <c r="AY290" s="16" t="s">
        <v>138</v>
      </c>
      <c r="BE290" s="97">
        <f>IF(N290="základná",J290,0)</f>
        <v>0</v>
      </c>
      <c r="BF290" s="97">
        <f>IF(N290="znížená",J290,0)</f>
        <v>0</v>
      </c>
      <c r="BG290" s="97">
        <f>IF(N290="zákl. prenesená",J290,0)</f>
        <v>0</v>
      </c>
      <c r="BH290" s="97">
        <f>IF(N290="zníž. prenesená",J290,0)</f>
        <v>0</v>
      </c>
      <c r="BI290" s="97">
        <f>IF(N290="nulová",J290,0)</f>
        <v>0</v>
      </c>
      <c r="BJ290" s="16" t="s">
        <v>145</v>
      </c>
      <c r="BK290" s="97">
        <f>ROUND(I290*H290,2)</f>
        <v>0</v>
      </c>
      <c r="BL290" s="16" t="s">
        <v>144</v>
      </c>
      <c r="BM290" s="182" t="s">
        <v>625</v>
      </c>
    </row>
    <row r="291" spans="1:65" s="2" customFormat="1">
      <c r="A291" s="32"/>
      <c r="B291" s="33"/>
      <c r="C291" s="32"/>
      <c r="D291" s="183" t="s">
        <v>147</v>
      </c>
      <c r="E291" s="32"/>
      <c r="F291" s="184" t="s">
        <v>496</v>
      </c>
      <c r="G291" s="32"/>
      <c r="H291" s="32"/>
      <c r="I291" s="106"/>
      <c r="J291" s="32"/>
      <c r="K291" s="32"/>
      <c r="L291" s="33"/>
      <c r="M291" s="185"/>
      <c r="N291" s="186"/>
      <c r="O291" s="58"/>
      <c r="P291" s="58"/>
      <c r="Q291" s="58"/>
      <c r="R291" s="58"/>
      <c r="S291" s="58"/>
      <c r="T291" s="58"/>
      <c r="U291" s="59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T291" s="16" t="s">
        <v>147</v>
      </c>
      <c r="AU291" s="16" t="s">
        <v>145</v>
      </c>
    </row>
    <row r="292" spans="1:65" s="2" customFormat="1" ht="24" customHeight="1">
      <c r="A292" s="32"/>
      <c r="B292" s="169"/>
      <c r="C292" s="170" t="s">
        <v>417</v>
      </c>
      <c r="D292" s="170" t="s">
        <v>140</v>
      </c>
      <c r="E292" s="171" t="s">
        <v>499</v>
      </c>
      <c r="F292" s="172" t="s">
        <v>500</v>
      </c>
      <c r="G292" s="173" t="s">
        <v>210</v>
      </c>
      <c r="H292" s="174">
        <v>159.72300000000001</v>
      </c>
      <c r="I292" s="175"/>
      <c r="J292" s="176">
        <f>ROUND(I292*H292,2)</f>
        <v>0</v>
      </c>
      <c r="K292" s="177"/>
      <c r="L292" s="33"/>
      <c r="M292" s="178" t="s">
        <v>1</v>
      </c>
      <c r="N292" s="179" t="s">
        <v>43</v>
      </c>
      <c r="O292" s="58"/>
      <c r="P292" s="180">
        <f>O292*H292</f>
        <v>0</v>
      </c>
      <c r="Q292" s="180">
        <v>0</v>
      </c>
      <c r="R292" s="180">
        <f>Q292*H292</f>
        <v>0</v>
      </c>
      <c r="S292" s="180">
        <v>0</v>
      </c>
      <c r="T292" s="180">
        <f>S292*H292</f>
        <v>0</v>
      </c>
      <c r="U292" s="181" t="s">
        <v>1</v>
      </c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82" t="s">
        <v>144</v>
      </c>
      <c r="AT292" s="182" t="s">
        <v>140</v>
      </c>
      <c r="AU292" s="182" t="s">
        <v>145</v>
      </c>
      <c r="AY292" s="16" t="s">
        <v>138</v>
      </c>
      <c r="BE292" s="97">
        <f>IF(N292="základná",J292,0)</f>
        <v>0</v>
      </c>
      <c r="BF292" s="97">
        <f>IF(N292="znížená",J292,0)</f>
        <v>0</v>
      </c>
      <c r="BG292" s="97">
        <f>IF(N292="zákl. prenesená",J292,0)</f>
        <v>0</v>
      </c>
      <c r="BH292" s="97">
        <f>IF(N292="zníž. prenesená",J292,0)</f>
        <v>0</v>
      </c>
      <c r="BI292" s="97">
        <f>IF(N292="nulová",J292,0)</f>
        <v>0</v>
      </c>
      <c r="BJ292" s="16" t="s">
        <v>145</v>
      </c>
      <c r="BK292" s="97">
        <f>ROUND(I292*H292,2)</f>
        <v>0</v>
      </c>
      <c r="BL292" s="16" t="s">
        <v>144</v>
      </c>
      <c r="BM292" s="182" t="s">
        <v>626</v>
      </c>
    </row>
    <row r="293" spans="1:65" s="2" customFormat="1">
      <c r="A293" s="32"/>
      <c r="B293" s="33"/>
      <c r="C293" s="32"/>
      <c r="D293" s="183" t="s">
        <v>147</v>
      </c>
      <c r="E293" s="32"/>
      <c r="F293" s="184" t="s">
        <v>500</v>
      </c>
      <c r="G293" s="32"/>
      <c r="H293" s="32"/>
      <c r="I293" s="106"/>
      <c r="J293" s="32"/>
      <c r="K293" s="32"/>
      <c r="L293" s="33"/>
      <c r="M293" s="185"/>
      <c r="N293" s="186"/>
      <c r="O293" s="58"/>
      <c r="P293" s="58"/>
      <c r="Q293" s="58"/>
      <c r="R293" s="58"/>
      <c r="S293" s="58"/>
      <c r="T293" s="58"/>
      <c r="U293" s="59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T293" s="16" t="s">
        <v>147</v>
      </c>
      <c r="AU293" s="16" t="s">
        <v>145</v>
      </c>
    </row>
    <row r="294" spans="1:65" s="2" customFormat="1" ht="24" customHeight="1">
      <c r="A294" s="32"/>
      <c r="B294" s="169"/>
      <c r="C294" s="170" t="s">
        <v>421</v>
      </c>
      <c r="D294" s="170" t="s">
        <v>140</v>
      </c>
      <c r="E294" s="171" t="s">
        <v>627</v>
      </c>
      <c r="F294" s="172" t="s">
        <v>628</v>
      </c>
      <c r="G294" s="173" t="s">
        <v>210</v>
      </c>
      <c r="H294" s="174">
        <v>159.72300000000001</v>
      </c>
      <c r="I294" s="175"/>
      <c r="J294" s="176">
        <f>ROUND(I294*H294,2)</f>
        <v>0</v>
      </c>
      <c r="K294" s="177"/>
      <c r="L294" s="33"/>
      <c r="M294" s="178" t="s">
        <v>1</v>
      </c>
      <c r="N294" s="179" t="s">
        <v>43</v>
      </c>
      <c r="O294" s="58"/>
      <c r="P294" s="180">
        <f>O294*H294</f>
        <v>0</v>
      </c>
      <c r="Q294" s="180">
        <v>0</v>
      </c>
      <c r="R294" s="180">
        <f>Q294*H294</f>
        <v>0</v>
      </c>
      <c r="S294" s="180">
        <v>0</v>
      </c>
      <c r="T294" s="180">
        <f>S294*H294</f>
        <v>0</v>
      </c>
      <c r="U294" s="181" t="s">
        <v>1</v>
      </c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82" t="s">
        <v>144</v>
      </c>
      <c r="AT294" s="182" t="s">
        <v>140</v>
      </c>
      <c r="AU294" s="182" t="s">
        <v>145</v>
      </c>
      <c r="AY294" s="16" t="s">
        <v>138</v>
      </c>
      <c r="BE294" s="97">
        <f>IF(N294="základná",J294,0)</f>
        <v>0</v>
      </c>
      <c r="BF294" s="97">
        <f>IF(N294="znížená",J294,0)</f>
        <v>0</v>
      </c>
      <c r="BG294" s="97">
        <f>IF(N294="zákl. prenesená",J294,0)</f>
        <v>0</v>
      </c>
      <c r="BH294" s="97">
        <f>IF(N294="zníž. prenesená",J294,0)</f>
        <v>0</v>
      </c>
      <c r="BI294" s="97">
        <f>IF(N294="nulová",J294,0)</f>
        <v>0</v>
      </c>
      <c r="BJ294" s="16" t="s">
        <v>145</v>
      </c>
      <c r="BK294" s="97">
        <f>ROUND(I294*H294,2)</f>
        <v>0</v>
      </c>
      <c r="BL294" s="16" t="s">
        <v>144</v>
      </c>
      <c r="BM294" s="182" t="s">
        <v>629</v>
      </c>
    </row>
    <row r="295" spans="1:65" s="2" customFormat="1" ht="19.5">
      <c r="A295" s="32"/>
      <c r="B295" s="33"/>
      <c r="C295" s="32"/>
      <c r="D295" s="183" t="s">
        <v>147</v>
      </c>
      <c r="E295" s="32"/>
      <c r="F295" s="184" t="s">
        <v>628</v>
      </c>
      <c r="G295" s="32"/>
      <c r="H295" s="32"/>
      <c r="I295" s="106"/>
      <c r="J295" s="32"/>
      <c r="K295" s="32"/>
      <c r="L295" s="33"/>
      <c r="M295" s="185"/>
      <c r="N295" s="186"/>
      <c r="O295" s="58"/>
      <c r="P295" s="58"/>
      <c r="Q295" s="58"/>
      <c r="R295" s="58"/>
      <c r="S295" s="58"/>
      <c r="T295" s="58"/>
      <c r="U295" s="59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6" t="s">
        <v>147</v>
      </c>
      <c r="AU295" s="16" t="s">
        <v>145</v>
      </c>
    </row>
    <row r="296" spans="1:65" s="2" customFormat="1" ht="24" customHeight="1">
      <c r="A296" s="32"/>
      <c r="B296" s="169"/>
      <c r="C296" s="170" t="s">
        <v>630</v>
      </c>
      <c r="D296" s="170" t="s">
        <v>140</v>
      </c>
      <c r="E296" s="171" t="s">
        <v>503</v>
      </c>
      <c r="F296" s="172" t="s">
        <v>504</v>
      </c>
      <c r="G296" s="173" t="s">
        <v>210</v>
      </c>
      <c r="H296" s="174">
        <v>159.72300000000001</v>
      </c>
      <c r="I296" s="175"/>
      <c r="J296" s="176">
        <f>ROUND(I296*H296,2)</f>
        <v>0</v>
      </c>
      <c r="K296" s="177"/>
      <c r="L296" s="33"/>
      <c r="M296" s="178" t="s">
        <v>1</v>
      </c>
      <c r="N296" s="179" t="s">
        <v>43</v>
      </c>
      <c r="O296" s="58"/>
      <c r="P296" s="180">
        <f>O296*H296</f>
        <v>0</v>
      </c>
      <c r="Q296" s="180">
        <v>0</v>
      </c>
      <c r="R296" s="180">
        <f>Q296*H296</f>
        <v>0</v>
      </c>
      <c r="S296" s="180">
        <v>0</v>
      </c>
      <c r="T296" s="180">
        <f>S296*H296</f>
        <v>0</v>
      </c>
      <c r="U296" s="181" t="s">
        <v>1</v>
      </c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82" t="s">
        <v>144</v>
      </c>
      <c r="AT296" s="182" t="s">
        <v>140</v>
      </c>
      <c r="AU296" s="182" t="s">
        <v>145</v>
      </c>
      <c r="AY296" s="16" t="s">
        <v>138</v>
      </c>
      <c r="BE296" s="97">
        <f>IF(N296="základná",J296,0)</f>
        <v>0</v>
      </c>
      <c r="BF296" s="97">
        <f>IF(N296="znížená",J296,0)</f>
        <v>0</v>
      </c>
      <c r="BG296" s="97">
        <f>IF(N296="zákl. prenesená",J296,0)</f>
        <v>0</v>
      </c>
      <c r="BH296" s="97">
        <f>IF(N296="zníž. prenesená",J296,0)</f>
        <v>0</v>
      </c>
      <c r="BI296" s="97">
        <f>IF(N296="nulová",J296,0)</f>
        <v>0</v>
      </c>
      <c r="BJ296" s="16" t="s">
        <v>145</v>
      </c>
      <c r="BK296" s="97">
        <f>ROUND(I296*H296,2)</f>
        <v>0</v>
      </c>
      <c r="BL296" s="16" t="s">
        <v>144</v>
      </c>
      <c r="BM296" s="182" t="s">
        <v>631</v>
      </c>
    </row>
    <row r="297" spans="1:65" s="2" customFormat="1" ht="19.5">
      <c r="A297" s="32"/>
      <c r="B297" s="33"/>
      <c r="C297" s="32"/>
      <c r="D297" s="183" t="s">
        <v>147</v>
      </c>
      <c r="E297" s="32"/>
      <c r="F297" s="184" t="s">
        <v>506</v>
      </c>
      <c r="G297" s="32"/>
      <c r="H297" s="32"/>
      <c r="I297" s="106"/>
      <c r="J297" s="32"/>
      <c r="K297" s="32"/>
      <c r="L297" s="33"/>
      <c r="M297" s="185"/>
      <c r="N297" s="186"/>
      <c r="O297" s="58"/>
      <c r="P297" s="58"/>
      <c r="Q297" s="58"/>
      <c r="R297" s="58"/>
      <c r="S297" s="58"/>
      <c r="T297" s="58"/>
      <c r="U297" s="59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T297" s="16" t="s">
        <v>147</v>
      </c>
      <c r="AU297" s="16" t="s">
        <v>145</v>
      </c>
    </row>
    <row r="298" spans="1:65" s="12" customFormat="1" ht="22.9" customHeight="1">
      <c r="B298" s="156"/>
      <c r="D298" s="157" t="s">
        <v>76</v>
      </c>
      <c r="E298" s="167" t="s">
        <v>507</v>
      </c>
      <c r="F298" s="167" t="s">
        <v>508</v>
      </c>
      <c r="I298" s="159"/>
      <c r="J298" s="168">
        <f>BK298</f>
        <v>0</v>
      </c>
      <c r="L298" s="156"/>
      <c r="M298" s="161"/>
      <c r="N298" s="162"/>
      <c r="O298" s="162"/>
      <c r="P298" s="163">
        <f>SUM(P299:P300)</f>
        <v>0</v>
      </c>
      <c r="Q298" s="162"/>
      <c r="R298" s="163">
        <f>SUM(R299:R300)</f>
        <v>0</v>
      </c>
      <c r="S298" s="162"/>
      <c r="T298" s="163">
        <f>SUM(T299:T300)</f>
        <v>0</v>
      </c>
      <c r="U298" s="164"/>
      <c r="AR298" s="157" t="s">
        <v>85</v>
      </c>
      <c r="AT298" s="165" t="s">
        <v>76</v>
      </c>
      <c r="AU298" s="165" t="s">
        <v>85</v>
      </c>
      <c r="AY298" s="157" t="s">
        <v>138</v>
      </c>
      <c r="BK298" s="166">
        <f>SUM(BK299:BK300)</f>
        <v>0</v>
      </c>
    </row>
    <row r="299" spans="1:65" s="2" customFormat="1" ht="24" customHeight="1">
      <c r="A299" s="32"/>
      <c r="B299" s="169"/>
      <c r="C299" s="170" t="s">
        <v>632</v>
      </c>
      <c r="D299" s="170" t="s">
        <v>140</v>
      </c>
      <c r="E299" s="171" t="s">
        <v>510</v>
      </c>
      <c r="F299" s="172" t="s">
        <v>511</v>
      </c>
      <c r="G299" s="173" t="s">
        <v>210</v>
      </c>
      <c r="H299" s="174">
        <v>703.6</v>
      </c>
      <c r="I299" s="175"/>
      <c r="J299" s="176">
        <f>ROUND(I299*H299,2)</f>
        <v>0</v>
      </c>
      <c r="K299" s="177"/>
      <c r="L299" s="33"/>
      <c r="M299" s="178" t="s">
        <v>1</v>
      </c>
      <c r="N299" s="179" t="s">
        <v>43</v>
      </c>
      <c r="O299" s="58"/>
      <c r="P299" s="180">
        <f>O299*H299</f>
        <v>0</v>
      </c>
      <c r="Q299" s="180">
        <v>0</v>
      </c>
      <c r="R299" s="180">
        <f>Q299*H299</f>
        <v>0</v>
      </c>
      <c r="S299" s="180">
        <v>0</v>
      </c>
      <c r="T299" s="180">
        <f>S299*H299</f>
        <v>0</v>
      </c>
      <c r="U299" s="181" t="s">
        <v>1</v>
      </c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82" t="s">
        <v>144</v>
      </c>
      <c r="AT299" s="182" t="s">
        <v>140</v>
      </c>
      <c r="AU299" s="182" t="s">
        <v>145</v>
      </c>
      <c r="AY299" s="16" t="s">
        <v>138</v>
      </c>
      <c r="BE299" s="97">
        <f>IF(N299="základná",J299,0)</f>
        <v>0</v>
      </c>
      <c r="BF299" s="97">
        <f>IF(N299="znížená",J299,0)</f>
        <v>0</v>
      </c>
      <c r="BG299" s="97">
        <f>IF(N299="zákl. prenesená",J299,0)</f>
        <v>0</v>
      </c>
      <c r="BH299" s="97">
        <f>IF(N299="zníž. prenesená",J299,0)</f>
        <v>0</v>
      </c>
      <c r="BI299" s="97">
        <f>IF(N299="nulová",J299,0)</f>
        <v>0</v>
      </c>
      <c r="BJ299" s="16" t="s">
        <v>145</v>
      </c>
      <c r="BK299" s="97">
        <f>ROUND(I299*H299,2)</f>
        <v>0</v>
      </c>
      <c r="BL299" s="16" t="s">
        <v>144</v>
      </c>
      <c r="BM299" s="182" t="s">
        <v>633</v>
      </c>
    </row>
    <row r="300" spans="1:65" s="2" customFormat="1" ht="19.5">
      <c r="A300" s="32"/>
      <c r="B300" s="33"/>
      <c r="C300" s="32"/>
      <c r="D300" s="183" t="s">
        <v>147</v>
      </c>
      <c r="E300" s="32"/>
      <c r="F300" s="184" t="s">
        <v>513</v>
      </c>
      <c r="G300" s="32"/>
      <c r="H300" s="32"/>
      <c r="I300" s="106"/>
      <c r="J300" s="32"/>
      <c r="K300" s="32"/>
      <c r="L300" s="33"/>
      <c r="M300" s="214"/>
      <c r="N300" s="215"/>
      <c r="O300" s="216"/>
      <c r="P300" s="216"/>
      <c r="Q300" s="216"/>
      <c r="R300" s="216"/>
      <c r="S300" s="216"/>
      <c r="T300" s="216"/>
      <c r="U300" s="217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T300" s="16" t="s">
        <v>147</v>
      </c>
      <c r="AU300" s="16" t="s">
        <v>145</v>
      </c>
    </row>
    <row r="301" spans="1:65" s="2" customFormat="1" ht="6.95" customHeight="1">
      <c r="A301" s="32"/>
      <c r="B301" s="47"/>
      <c r="C301" s="48"/>
      <c r="D301" s="48"/>
      <c r="E301" s="48"/>
      <c r="F301" s="48"/>
      <c r="G301" s="48"/>
      <c r="H301" s="48"/>
      <c r="I301" s="129"/>
      <c r="J301" s="48"/>
      <c r="K301" s="48"/>
      <c r="L301" s="33"/>
      <c r="M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</row>
  </sheetData>
  <autoFilter ref="C122:K30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5"/>
  <sheetViews>
    <sheetView showGridLines="0" tabSelected="1" topLeftCell="A116" workbookViewId="0">
      <selection activeCell="J121" sqref="J12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3"/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92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4"/>
      <c r="J3" s="18"/>
      <c r="K3" s="18"/>
      <c r="L3" s="19"/>
      <c r="AT3" s="16" t="s">
        <v>77</v>
      </c>
    </row>
    <row r="4" spans="1:46" s="1" customFormat="1" ht="24.95" customHeight="1">
      <c r="B4" s="19"/>
      <c r="D4" s="20" t="s">
        <v>108</v>
      </c>
      <c r="I4" s="103"/>
      <c r="L4" s="19"/>
      <c r="M4" s="105" t="s">
        <v>9</v>
      </c>
      <c r="AT4" s="16" t="s">
        <v>3</v>
      </c>
    </row>
    <row r="5" spans="1:46" s="1" customFormat="1" ht="6.95" customHeight="1">
      <c r="B5" s="19"/>
      <c r="I5" s="103"/>
      <c r="L5" s="19"/>
    </row>
    <row r="6" spans="1:46" s="1" customFormat="1" ht="12" customHeight="1">
      <c r="B6" s="19"/>
      <c r="D6" s="26" t="s">
        <v>15</v>
      </c>
      <c r="I6" s="103"/>
      <c r="L6" s="19"/>
    </row>
    <row r="7" spans="1:46" s="1" customFormat="1" ht="16.5" customHeight="1">
      <c r="B7" s="19"/>
      <c r="E7" s="264" t="str">
        <f>'Rekapitulácia stavby'!K6</f>
        <v>Rekonštrukcia spevnených plôch - chodníkov</v>
      </c>
      <c r="F7" s="265"/>
      <c r="G7" s="265"/>
      <c r="H7" s="265"/>
      <c r="I7" s="103"/>
      <c r="L7" s="19"/>
    </row>
    <row r="8" spans="1:46" s="2" customFormat="1" ht="12" customHeight="1">
      <c r="A8" s="32"/>
      <c r="B8" s="33"/>
      <c r="C8" s="32"/>
      <c r="D8" s="26" t="s">
        <v>109</v>
      </c>
      <c r="E8" s="32"/>
      <c r="F8" s="32"/>
      <c r="G8" s="32"/>
      <c r="H8" s="32"/>
      <c r="I8" s="10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52" t="s">
        <v>634</v>
      </c>
      <c r="F9" s="263"/>
      <c r="G9" s="263"/>
      <c r="H9" s="263"/>
      <c r="I9" s="10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10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6" t="s">
        <v>17</v>
      </c>
      <c r="E11" s="32"/>
      <c r="F11" s="24" t="s">
        <v>1</v>
      </c>
      <c r="G11" s="32"/>
      <c r="H11" s="32"/>
      <c r="I11" s="107" t="s">
        <v>18</v>
      </c>
      <c r="J11" s="24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6" t="s">
        <v>19</v>
      </c>
      <c r="E12" s="32"/>
      <c r="F12" s="24" t="s">
        <v>20</v>
      </c>
      <c r="G12" s="32"/>
      <c r="H12" s="32"/>
      <c r="I12" s="107" t="s">
        <v>21</v>
      </c>
      <c r="J12" s="55" t="str">
        <f>'Rekapitulácia stavby'!AN8</f>
        <v>7. 6. 2021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10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6" t="s">
        <v>23</v>
      </c>
      <c r="E14" s="32"/>
      <c r="F14" s="32"/>
      <c r="G14" s="32"/>
      <c r="H14" s="32"/>
      <c r="I14" s="107" t="s">
        <v>24</v>
      </c>
      <c r="J14" s="24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4" t="s">
        <v>25</v>
      </c>
      <c r="F15" s="32"/>
      <c r="G15" s="32"/>
      <c r="H15" s="32"/>
      <c r="I15" s="107" t="s">
        <v>26</v>
      </c>
      <c r="J15" s="24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10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6" t="s">
        <v>27</v>
      </c>
      <c r="E17" s="32"/>
      <c r="F17" s="32"/>
      <c r="G17" s="32"/>
      <c r="H17" s="32"/>
      <c r="I17" s="107" t="s">
        <v>24</v>
      </c>
      <c r="J17" s="27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6" t="str">
        <f>'Rekapitulácia stavby'!E14</f>
        <v>Vyplň údaj</v>
      </c>
      <c r="F18" s="240"/>
      <c r="G18" s="240"/>
      <c r="H18" s="240"/>
      <c r="I18" s="107" t="s">
        <v>26</v>
      </c>
      <c r="J18" s="27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10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6" t="s">
        <v>29</v>
      </c>
      <c r="E20" s="32"/>
      <c r="F20" s="32"/>
      <c r="G20" s="32"/>
      <c r="H20" s="32"/>
      <c r="I20" s="107" t="s">
        <v>24</v>
      </c>
      <c r="J20" s="24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4" t="s">
        <v>30</v>
      </c>
      <c r="F21" s="32"/>
      <c r="G21" s="32"/>
      <c r="H21" s="32"/>
      <c r="I21" s="107" t="s">
        <v>26</v>
      </c>
      <c r="J21" s="24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10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6" t="s">
        <v>32</v>
      </c>
      <c r="E23" s="32"/>
      <c r="F23" s="32"/>
      <c r="G23" s="32"/>
      <c r="H23" s="32"/>
      <c r="I23" s="107" t="s">
        <v>24</v>
      </c>
      <c r="J23" s="24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4" t="s">
        <v>33</v>
      </c>
      <c r="F24" s="32"/>
      <c r="G24" s="32"/>
      <c r="H24" s="32"/>
      <c r="I24" s="107" t="s">
        <v>26</v>
      </c>
      <c r="J24" s="24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10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6" t="s">
        <v>34</v>
      </c>
      <c r="E26" s="32"/>
      <c r="F26" s="32"/>
      <c r="G26" s="32"/>
      <c r="H26" s="32"/>
      <c r="I26" s="10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8"/>
      <c r="B27" s="109"/>
      <c r="C27" s="108"/>
      <c r="D27" s="108"/>
      <c r="E27" s="244" t="s">
        <v>1</v>
      </c>
      <c r="F27" s="244"/>
      <c r="G27" s="244"/>
      <c r="H27" s="244"/>
      <c r="I27" s="110"/>
      <c r="J27" s="108"/>
      <c r="K27" s="108"/>
      <c r="L27" s="111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10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1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13" t="s">
        <v>37</v>
      </c>
      <c r="E30" s="32"/>
      <c r="F30" s="32"/>
      <c r="G30" s="32"/>
      <c r="H30" s="32"/>
      <c r="I30" s="106"/>
      <c r="J30" s="71">
        <f>ROUND(J124,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1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39</v>
      </c>
      <c r="G32" s="32"/>
      <c r="H32" s="32"/>
      <c r="I32" s="114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15" t="s">
        <v>41</v>
      </c>
      <c r="E33" s="26" t="s">
        <v>42</v>
      </c>
      <c r="F33" s="116">
        <f>ROUND((SUM(BE124:BE304)),  2)</f>
        <v>0</v>
      </c>
      <c r="G33" s="32"/>
      <c r="H33" s="32"/>
      <c r="I33" s="117">
        <v>0.2</v>
      </c>
      <c r="J33" s="116">
        <f>ROUND(((SUM(BE124:BE304))*I33),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6" t="s">
        <v>43</v>
      </c>
      <c r="F34" s="116">
        <f>ROUND((SUM(BF124:BF304)),  2)</f>
        <v>0</v>
      </c>
      <c r="G34" s="32"/>
      <c r="H34" s="32"/>
      <c r="I34" s="117">
        <v>0.2</v>
      </c>
      <c r="J34" s="116">
        <f>ROUND(((SUM(BF124:BF304))*I34),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6" t="s">
        <v>44</v>
      </c>
      <c r="F35" s="116">
        <f>ROUND((SUM(BG124:BG304)),  2)</f>
        <v>0</v>
      </c>
      <c r="G35" s="32"/>
      <c r="H35" s="32"/>
      <c r="I35" s="117">
        <v>0.2</v>
      </c>
      <c r="J35" s="11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6" t="s">
        <v>45</v>
      </c>
      <c r="F36" s="116">
        <f>ROUND((SUM(BH124:BH304)),  2)</f>
        <v>0</v>
      </c>
      <c r="G36" s="32"/>
      <c r="H36" s="32"/>
      <c r="I36" s="117">
        <v>0.2</v>
      </c>
      <c r="J36" s="11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6" t="s">
        <v>46</v>
      </c>
      <c r="F37" s="116">
        <f>ROUND((SUM(BI124:BI304)),  2)</f>
        <v>0</v>
      </c>
      <c r="G37" s="32"/>
      <c r="H37" s="32"/>
      <c r="I37" s="117">
        <v>0</v>
      </c>
      <c r="J37" s="11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10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2"/>
      <c r="D39" s="118" t="s">
        <v>47</v>
      </c>
      <c r="E39" s="60"/>
      <c r="F39" s="60"/>
      <c r="G39" s="119" t="s">
        <v>48</v>
      </c>
      <c r="H39" s="120" t="s">
        <v>49</v>
      </c>
      <c r="I39" s="121"/>
      <c r="J39" s="122">
        <f>SUM(J30:J37)</f>
        <v>0</v>
      </c>
      <c r="K39" s="123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10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9"/>
      <c r="I41" s="103"/>
      <c r="L41" s="19"/>
    </row>
    <row r="42" spans="1:31" s="1" customFormat="1" ht="14.45" customHeight="1">
      <c r="B42" s="19"/>
      <c r="I42" s="103"/>
      <c r="L42" s="19"/>
    </row>
    <row r="43" spans="1:31" s="1" customFormat="1" ht="14.45" customHeight="1">
      <c r="B43" s="19"/>
      <c r="I43" s="103"/>
      <c r="L43" s="19"/>
    </row>
    <row r="44" spans="1:31" s="1" customFormat="1" ht="14.45" customHeight="1">
      <c r="B44" s="19"/>
      <c r="I44" s="103"/>
      <c r="L44" s="19"/>
    </row>
    <row r="45" spans="1:31" s="1" customFormat="1" ht="14.45" customHeight="1">
      <c r="B45" s="19"/>
      <c r="I45" s="103"/>
      <c r="L45" s="19"/>
    </row>
    <row r="46" spans="1:31" s="1" customFormat="1" ht="14.45" customHeight="1">
      <c r="B46" s="19"/>
      <c r="I46" s="103"/>
      <c r="L46" s="19"/>
    </row>
    <row r="47" spans="1:31" s="1" customFormat="1" ht="14.45" customHeight="1">
      <c r="B47" s="19"/>
      <c r="I47" s="103"/>
      <c r="L47" s="19"/>
    </row>
    <row r="48" spans="1:31" s="1" customFormat="1" ht="14.45" customHeight="1">
      <c r="B48" s="19"/>
      <c r="I48" s="103"/>
      <c r="L48" s="19"/>
    </row>
    <row r="49" spans="1:31" s="1" customFormat="1" ht="14.45" customHeight="1">
      <c r="B49" s="19"/>
      <c r="I49" s="103"/>
      <c r="L49" s="19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124"/>
      <c r="J50" s="44"/>
      <c r="K50" s="44"/>
      <c r="L50" s="42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2"/>
      <c r="B61" s="33"/>
      <c r="C61" s="32"/>
      <c r="D61" s="45" t="s">
        <v>52</v>
      </c>
      <c r="E61" s="35"/>
      <c r="F61" s="125" t="s">
        <v>53</v>
      </c>
      <c r="G61" s="45" t="s">
        <v>52</v>
      </c>
      <c r="H61" s="35"/>
      <c r="I61" s="126"/>
      <c r="J61" s="127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128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2"/>
      <c r="B76" s="33"/>
      <c r="C76" s="32"/>
      <c r="D76" s="45" t="s">
        <v>52</v>
      </c>
      <c r="E76" s="35"/>
      <c r="F76" s="125" t="s">
        <v>53</v>
      </c>
      <c r="G76" s="45" t="s">
        <v>52</v>
      </c>
      <c r="H76" s="35"/>
      <c r="I76" s="126"/>
      <c r="J76" s="127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9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3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0" t="s">
        <v>111</v>
      </c>
      <c r="D82" s="32"/>
      <c r="E82" s="32"/>
      <c r="F82" s="32"/>
      <c r="G82" s="32"/>
      <c r="H82" s="32"/>
      <c r="I82" s="10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10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6" t="s">
        <v>15</v>
      </c>
      <c r="D84" s="32"/>
      <c r="E84" s="32"/>
      <c r="F84" s="32"/>
      <c r="G84" s="32"/>
      <c r="H84" s="32"/>
      <c r="I84" s="10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4" t="str">
        <f>E7</f>
        <v>Rekonštrukcia spevnených plôch - chodníkov</v>
      </c>
      <c r="F85" s="265"/>
      <c r="G85" s="265"/>
      <c r="H85" s="265"/>
      <c r="I85" s="10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6" t="s">
        <v>109</v>
      </c>
      <c r="D86" s="32"/>
      <c r="E86" s="32"/>
      <c r="F86" s="32"/>
      <c r="G86" s="32"/>
      <c r="H86" s="32"/>
      <c r="I86" s="10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52" t="str">
        <f>E9</f>
        <v>0120213 - vetva C</v>
      </c>
      <c r="F87" s="263"/>
      <c r="G87" s="263"/>
      <c r="H87" s="263"/>
      <c r="I87" s="10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10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6" t="s">
        <v>19</v>
      </c>
      <c r="D89" s="32"/>
      <c r="E89" s="32"/>
      <c r="F89" s="24" t="str">
        <f>F12</f>
        <v xml:space="preserve">žehra </v>
      </c>
      <c r="G89" s="32"/>
      <c r="H89" s="32"/>
      <c r="I89" s="107" t="s">
        <v>21</v>
      </c>
      <c r="J89" s="55" t="str">
        <f>IF(J12="","",J12)</f>
        <v>7. 6. 2021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10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6" t="s">
        <v>23</v>
      </c>
      <c r="D91" s="32"/>
      <c r="E91" s="32"/>
      <c r="F91" s="24" t="str">
        <f>E15</f>
        <v xml:space="preserve">Obec žehra </v>
      </c>
      <c r="G91" s="32"/>
      <c r="H91" s="32"/>
      <c r="I91" s="107" t="s">
        <v>29</v>
      </c>
      <c r="J91" s="29" t="str">
        <f>E21</f>
        <v>Ing. Marek Feling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07" t="s">
        <v>32</v>
      </c>
      <c r="J92" s="29" t="str">
        <f>E24</f>
        <v>Pro- Ateliers s.r.o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10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31" t="s">
        <v>112</v>
      </c>
      <c r="D94" s="102"/>
      <c r="E94" s="102"/>
      <c r="F94" s="102"/>
      <c r="G94" s="102"/>
      <c r="H94" s="102"/>
      <c r="I94" s="132"/>
      <c r="J94" s="133" t="s">
        <v>113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10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34" t="s">
        <v>114</v>
      </c>
      <c r="D96" s="32"/>
      <c r="E96" s="32"/>
      <c r="F96" s="32"/>
      <c r="G96" s="32"/>
      <c r="H96" s="32"/>
      <c r="I96" s="106"/>
      <c r="J96" s="71">
        <f>J124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6" t="s">
        <v>115</v>
      </c>
    </row>
    <row r="97" spans="1:31" s="9" customFormat="1" ht="24.95" customHeight="1">
      <c r="B97" s="135"/>
      <c r="D97" s="136" t="s">
        <v>116</v>
      </c>
      <c r="E97" s="137"/>
      <c r="F97" s="137"/>
      <c r="G97" s="137"/>
      <c r="H97" s="137"/>
      <c r="I97" s="138"/>
      <c r="J97" s="139">
        <f>J125</f>
        <v>0</v>
      </c>
      <c r="L97" s="135"/>
    </row>
    <row r="98" spans="1:31" s="10" customFormat="1" ht="19.899999999999999" customHeight="1">
      <c r="B98" s="140"/>
      <c r="D98" s="141" t="s">
        <v>117</v>
      </c>
      <c r="E98" s="142"/>
      <c r="F98" s="142"/>
      <c r="G98" s="142"/>
      <c r="H98" s="142"/>
      <c r="I98" s="143"/>
      <c r="J98" s="144">
        <f>J126</f>
        <v>0</v>
      </c>
      <c r="L98" s="140"/>
    </row>
    <row r="99" spans="1:31" s="10" customFormat="1" ht="19.899999999999999" customHeight="1">
      <c r="B99" s="140"/>
      <c r="D99" s="141" t="s">
        <v>118</v>
      </c>
      <c r="E99" s="142"/>
      <c r="F99" s="142"/>
      <c r="G99" s="142"/>
      <c r="H99" s="142"/>
      <c r="I99" s="143"/>
      <c r="J99" s="144">
        <f>J191</f>
        <v>0</v>
      </c>
      <c r="L99" s="140"/>
    </row>
    <row r="100" spans="1:31" s="10" customFormat="1" ht="19.899999999999999" customHeight="1">
      <c r="B100" s="140"/>
      <c r="D100" s="141" t="s">
        <v>635</v>
      </c>
      <c r="E100" s="142"/>
      <c r="F100" s="142"/>
      <c r="G100" s="142"/>
      <c r="H100" s="142"/>
      <c r="I100" s="143"/>
      <c r="J100" s="144">
        <f>J200</f>
        <v>0</v>
      </c>
      <c r="L100" s="140"/>
    </row>
    <row r="101" spans="1:31" s="10" customFormat="1" ht="19.899999999999999" customHeight="1">
      <c r="B101" s="140"/>
      <c r="D101" s="141" t="s">
        <v>119</v>
      </c>
      <c r="E101" s="142"/>
      <c r="F101" s="142"/>
      <c r="G101" s="142"/>
      <c r="H101" s="142"/>
      <c r="I101" s="143"/>
      <c r="J101" s="144">
        <f>J207</f>
        <v>0</v>
      </c>
      <c r="L101" s="140"/>
    </row>
    <row r="102" spans="1:31" s="10" customFormat="1" ht="19.899999999999999" customHeight="1">
      <c r="B102" s="140"/>
      <c r="D102" s="141" t="s">
        <v>120</v>
      </c>
      <c r="E102" s="142"/>
      <c r="F102" s="142"/>
      <c r="G102" s="142"/>
      <c r="H102" s="142"/>
      <c r="I102" s="143"/>
      <c r="J102" s="144">
        <f>J234</f>
        <v>0</v>
      </c>
      <c r="L102" s="140"/>
    </row>
    <row r="103" spans="1:31" s="10" customFormat="1" ht="19.899999999999999" customHeight="1">
      <c r="B103" s="140"/>
      <c r="D103" s="141" t="s">
        <v>121</v>
      </c>
      <c r="E103" s="142"/>
      <c r="F103" s="142"/>
      <c r="G103" s="142"/>
      <c r="H103" s="142"/>
      <c r="I103" s="143"/>
      <c r="J103" s="144">
        <f>J257</f>
        <v>0</v>
      </c>
      <c r="L103" s="140"/>
    </row>
    <row r="104" spans="1:31" s="10" customFormat="1" ht="19.899999999999999" customHeight="1">
      <c r="B104" s="140"/>
      <c r="D104" s="141" t="s">
        <v>122</v>
      </c>
      <c r="E104" s="142"/>
      <c r="F104" s="142"/>
      <c r="G104" s="142"/>
      <c r="H104" s="142"/>
      <c r="I104" s="143"/>
      <c r="J104" s="144">
        <f>J302</f>
        <v>0</v>
      </c>
      <c r="L104" s="140"/>
    </row>
    <row r="105" spans="1:31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10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129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13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5" customHeight="1">
      <c r="A111" s="32"/>
      <c r="B111" s="33"/>
      <c r="C111" s="20" t="s">
        <v>123</v>
      </c>
      <c r="D111" s="32"/>
      <c r="E111" s="32"/>
      <c r="F111" s="32"/>
      <c r="G111" s="32"/>
      <c r="H111" s="32"/>
      <c r="I111" s="10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10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6" t="s">
        <v>15</v>
      </c>
      <c r="D113" s="32"/>
      <c r="E113" s="32"/>
      <c r="F113" s="32"/>
      <c r="G113" s="32"/>
      <c r="H113" s="32"/>
      <c r="I113" s="10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64" t="str">
        <f>E7</f>
        <v>Rekonštrukcia spevnených plôch - chodníkov</v>
      </c>
      <c r="F114" s="265"/>
      <c r="G114" s="265"/>
      <c r="H114" s="265"/>
      <c r="I114" s="10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6" t="s">
        <v>109</v>
      </c>
      <c r="D115" s="32"/>
      <c r="E115" s="32"/>
      <c r="F115" s="32"/>
      <c r="G115" s="32"/>
      <c r="H115" s="32"/>
      <c r="I115" s="10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52" t="str">
        <f>E9</f>
        <v>0120213 - vetva C</v>
      </c>
      <c r="F116" s="263"/>
      <c r="G116" s="263"/>
      <c r="H116" s="263"/>
      <c r="I116" s="10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10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6" t="s">
        <v>19</v>
      </c>
      <c r="D118" s="32"/>
      <c r="E118" s="32"/>
      <c r="F118" s="24" t="str">
        <f>F12</f>
        <v xml:space="preserve">žehra </v>
      </c>
      <c r="G118" s="32"/>
      <c r="H118" s="32"/>
      <c r="I118" s="107" t="s">
        <v>21</v>
      </c>
      <c r="J118" s="55">
        <v>44771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10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6" t="s">
        <v>23</v>
      </c>
      <c r="D120" s="32"/>
      <c r="E120" s="32"/>
      <c r="F120" s="24" t="str">
        <f>E15</f>
        <v xml:space="preserve">Obec žehra </v>
      </c>
      <c r="G120" s="32"/>
      <c r="H120" s="32"/>
      <c r="I120" s="107" t="s">
        <v>29</v>
      </c>
      <c r="J120" s="29" t="str">
        <f>E21</f>
        <v>Ing. Marek Feling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6" t="s">
        <v>27</v>
      </c>
      <c r="D121" s="32"/>
      <c r="E121" s="32"/>
      <c r="F121" s="24" t="str">
        <f>IF(E18="","",E18)</f>
        <v>Vyplň údaj</v>
      </c>
      <c r="G121" s="32"/>
      <c r="H121" s="32"/>
      <c r="I121" s="107" t="s">
        <v>32</v>
      </c>
      <c r="J121" s="29" t="str">
        <f>E24</f>
        <v>Pro- Ateliers s.r.o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106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45"/>
      <c r="B123" s="146"/>
      <c r="C123" s="147" t="s">
        <v>124</v>
      </c>
      <c r="D123" s="148" t="s">
        <v>62</v>
      </c>
      <c r="E123" s="148" t="s">
        <v>58</v>
      </c>
      <c r="F123" s="148" t="s">
        <v>59</v>
      </c>
      <c r="G123" s="148" t="s">
        <v>125</v>
      </c>
      <c r="H123" s="148" t="s">
        <v>126</v>
      </c>
      <c r="I123" s="149" t="s">
        <v>127</v>
      </c>
      <c r="J123" s="150" t="s">
        <v>113</v>
      </c>
      <c r="K123" s="151" t="s">
        <v>128</v>
      </c>
      <c r="L123" s="152"/>
      <c r="M123" s="62" t="s">
        <v>1</v>
      </c>
      <c r="N123" s="63" t="s">
        <v>41</v>
      </c>
      <c r="O123" s="63" t="s">
        <v>129</v>
      </c>
      <c r="P123" s="63" t="s">
        <v>130</v>
      </c>
      <c r="Q123" s="63" t="s">
        <v>131</v>
      </c>
      <c r="R123" s="63" t="s">
        <v>132</v>
      </c>
      <c r="S123" s="63" t="s">
        <v>133</v>
      </c>
      <c r="T123" s="63" t="s">
        <v>134</v>
      </c>
      <c r="U123" s="64" t="s">
        <v>135</v>
      </c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</row>
    <row r="124" spans="1:65" s="2" customFormat="1" ht="22.9" customHeight="1">
      <c r="A124" s="32"/>
      <c r="B124" s="33"/>
      <c r="C124" s="69" t="s">
        <v>114</v>
      </c>
      <c r="D124" s="32"/>
      <c r="E124" s="32"/>
      <c r="F124" s="32"/>
      <c r="G124" s="32"/>
      <c r="H124" s="32"/>
      <c r="I124" s="106"/>
      <c r="J124" s="153">
        <f>BK124</f>
        <v>0</v>
      </c>
      <c r="K124" s="32"/>
      <c r="L124" s="33"/>
      <c r="M124" s="65"/>
      <c r="N124" s="56"/>
      <c r="O124" s="66"/>
      <c r="P124" s="154">
        <f>P125</f>
        <v>0</v>
      </c>
      <c r="Q124" s="66"/>
      <c r="R124" s="154">
        <f>R125</f>
        <v>986.17636286000004</v>
      </c>
      <c r="S124" s="66"/>
      <c r="T124" s="154">
        <f>T125</f>
        <v>284.41210000000001</v>
      </c>
      <c r="U124" s="67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6" t="s">
        <v>76</v>
      </c>
      <c r="AU124" s="16" t="s">
        <v>115</v>
      </c>
      <c r="BK124" s="155">
        <f>BK125</f>
        <v>0</v>
      </c>
    </row>
    <row r="125" spans="1:65" s="12" customFormat="1" ht="25.9" customHeight="1">
      <c r="B125" s="156"/>
      <c r="D125" s="157" t="s">
        <v>76</v>
      </c>
      <c r="E125" s="158" t="s">
        <v>136</v>
      </c>
      <c r="F125" s="158" t="s">
        <v>137</v>
      </c>
      <c r="I125" s="159"/>
      <c r="J125" s="160">
        <f>BK125</f>
        <v>0</v>
      </c>
      <c r="L125" s="156"/>
      <c r="M125" s="161"/>
      <c r="N125" s="162"/>
      <c r="O125" s="162"/>
      <c r="P125" s="163">
        <f>P126+P191+P200+P207+P234+P257+P302</f>
        <v>0</v>
      </c>
      <c r="Q125" s="162"/>
      <c r="R125" s="163">
        <f>R126+R191+R200+R207+R234+R257+R302</f>
        <v>986.17636286000004</v>
      </c>
      <c r="S125" s="162"/>
      <c r="T125" s="163">
        <f>T126+T191+T200+T207+T234+T257+T302</f>
        <v>284.41210000000001</v>
      </c>
      <c r="U125" s="164"/>
      <c r="AR125" s="157" t="s">
        <v>85</v>
      </c>
      <c r="AT125" s="165" t="s">
        <v>76</v>
      </c>
      <c r="AU125" s="165" t="s">
        <v>77</v>
      </c>
      <c r="AY125" s="157" t="s">
        <v>138</v>
      </c>
      <c r="BK125" s="166">
        <f>BK126+BK191+BK200+BK207+BK234+BK257+BK302</f>
        <v>0</v>
      </c>
    </row>
    <row r="126" spans="1:65" s="12" customFormat="1" ht="22.9" customHeight="1">
      <c r="B126" s="156"/>
      <c r="D126" s="157" t="s">
        <v>76</v>
      </c>
      <c r="E126" s="167" t="s">
        <v>85</v>
      </c>
      <c r="F126" s="167" t="s">
        <v>139</v>
      </c>
      <c r="I126" s="159"/>
      <c r="J126" s="168">
        <f>BK126</f>
        <v>0</v>
      </c>
      <c r="L126" s="156"/>
      <c r="M126" s="161"/>
      <c r="N126" s="162"/>
      <c r="O126" s="162"/>
      <c r="P126" s="163">
        <f>SUM(P127:P190)</f>
        <v>0</v>
      </c>
      <c r="Q126" s="162"/>
      <c r="R126" s="163">
        <f>SUM(R127:R190)</f>
        <v>289.15114400000004</v>
      </c>
      <c r="S126" s="162"/>
      <c r="T126" s="163">
        <f>SUM(T127:T190)</f>
        <v>284.41210000000001</v>
      </c>
      <c r="U126" s="164"/>
      <c r="AR126" s="157" t="s">
        <v>85</v>
      </c>
      <c r="AT126" s="165" t="s">
        <v>76</v>
      </c>
      <c r="AU126" s="165" t="s">
        <v>85</v>
      </c>
      <c r="AY126" s="157" t="s">
        <v>138</v>
      </c>
      <c r="BK126" s="166">
        <f>SUM(BK127:BK190)</f>
        <v>0</v>
      </c>
    </row>
    <row r="127" spans="1:65" s="2" customFormat="1" ht="24" customHeight="1">
      <c r="A127" s="32"/>
      <c r="B127" s="169"/>
      <c r="C127" s="170" t="s">
        <v>145</v>
      </c>
      <c r="D127" s="170" t="s">
        <v>140</v>
      </c>
      <c r="E127" s="171" t="s">
        <v>515</v>
      </c>
      <c r="F127" s="172" t="s">
        <v>516</v>
      </c>
      <c r="G127" s="173" t="s">
        <v>143</v>
      </c>
      <c r="H127" s="174">
        <v>333.62400000000002</v>
      </c>
      <c r="I127" s="175">
        <v>0</v>
      </c>
      <c r="J127" s="176">
        <f>ROUND(I127*H127,2)</f>
        <v>0</v>
      </c>
      <c r="K127" s="177"/>
      <c r="L127" s="33"/>
      <c r="M127" s="178" t="s">
        <v>1</v>
      </c>
      <c r="N127" s="179" t="s">
        <v>43</v>
      </c>
      <c r="O127" s="58"/>
      <c r="P127" s="180">
        <f>O127*H127</f>
        <v>0</v>
      </c>
      <c r="Q127" s="180">
        <v>0</v>
      </c>
      <c r="R127" s="180">
        <f>Q127*H127</f>
        <v>0</v>
      </c>
      <c r="S127" s="180">
        <v>0.4</v>
      </c>
      <c r="T127" s="180">
        <f>S127*H127</f>
        <v>133.4496</v>
      </c>
      <c r="U127" s="181" t="s">
        <v>1</v>
      </c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82" t="s">
        <v>144</v>
      </c>
      <c r="AT127" s="182" t="s">
        <v>140</v>
      </c>
      <c r="AU127" s="182" t="s">
        <v>145</v>
      </c>
      <c r="AY127" s="16" t="s">
        <v>138</v>
      </c>
      <c r="BE127" s="97">
        <f>IF(N127="základná",J127,0)</f>
        <v>0</v>
      </c>
      <c r="BF127" s="97">
        <f>IF(N127="znížená",J127,0)</f>
        <v>0</v>
      </c>
      <c r="BG127" s="97">
        <f>IF(N127="zákl. prenesená",J127,0)</f>
        <v>0</v>
      </c>
      <c r="BH127" s="97">
        <f>IF(N127="zníž. prenesená",J127,0)</f>
        <v>0</v>
      </c>
      <c r="BI127" s="97">
        <f>IF(N127="nulová",J127,0)</f>
        <v>0</v>
      </c>
      <c r="BJ127" s="16" t="s">
        <v>145</v>
      </c>
      <c r="BK127" s="97">
        <f>ROUND(I127*H127,2)</f>
        <v>0</v>
      </c>
      <c r="BL127" s="16" t="s">
        <v>144</v>
      </c>
      <c r="BM127" s="182" t="s">
        <v>636</v>
      </c>
    </row>
    <row r="128" spans="1:65" s="2" customFormat="1" ht="39">
      <c r="A128" s="32"/>
      <c r="B128" s="33"/>
      <c r="C128" s="32"/>
      <c r="D128" s="183" t="s">
        <v>147</v>
      </c>
      <c r="E128" s="32"/>
      <c r="F128" s="184" t="s">
        <v>518</v>
      </c>
      <c r="G128" s="32"/>
      <c r="H128" s="32"/>
      <c r="I128" s="106"/>
      <c r="J128" s="32"/>
      <c r="K128" s="32"/>
      <c r="L128" s="33"/>
      <c r="M128" s="185"/>
      <c r="N128" s="186"/>
      <c r="O128" s="58"/>
      <c r="P128" s="58"/>
      <c r="Q128" s="58"/>
      <c r="R128" s="58"/>
      <c r="S128" s="58"/>
      <c r="T128" s="58"/>
      <c r="U128" s="59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6" t="s">
        <v>147</v>
      </c>
      <c r="AU128" s="16" t="s">
        <v>145</v>
      </c>
    </row>
    <row r="129" spans="1:65" s="13" customFormat="1">
      <c r="B129" s="187"/>
      <c r="D129" s="183" t="s">
        <v>149</v>
      </c>
      <c r="E129" s="188" t="s">
        <v>1</v>
      </c>
      <c r="F129" s="189" t="s">
        <v>637</v>
      </c>
      <c r="H129" s="190">
        <v>333.62400000000002</v>
      </c>
      <c r="I129" s="191"/>
      <c r="L129" s="187"/>
      <c r="M129" s="192"/>
      <c r="N129" s="193"/>
      <c r="O129" s="193"/>
      <c r="P129" s="193"/>
      <c r="Q129" s="193"/>
      <c r="R129" s="193"/>
      <c r="S129" s="193"/>
      <c r="T129" s="193"/>
      <c r="U129" s="194"/>
      <c r="AT129" s="188" t="s">
        <v>149</v>
      </c>
      <c r="AU129" s="188" t="s">
        <v>145</v>
      </c>
      <c r="AV129" s="13" t="s">
        <v>145</v>
      </c>
      <c r="AW129" s="13" t="s">
        <v>31</v>
      </c>
      <c r="AX129" s="13" t="s">
        <v>85</v>
      </c>
      <c r="AY129" s="188" t="s">
        <v>138</v>
      </c>
    </row>
    <row r="130" spans="1:65" s="2" customFormat="1" ht="24" customHeight="1">
      <c r="A130" s="32"/>
      <c r="B130" s="169"/>
      <c r="C130" s="170" t="s">
        <v>144</v>
      </c>
      <c r="D130" s="170" t="s">
        <v>140</v>
      </c>
      <c r="E130" s="171" t="s">
        <v>158</v>
      </c>
      <c r="F130" s="172" t="s">
        <v>159</v>
      </c>
      <c r="G130" s="173" t="s">
        <v>154</v>
      </c>
      <c r="H130" s="174">
        <v>178.3</v>
      </c>
      <c r="I130" s="175"/>
      <c r="J130" s="176">
        <f>ROUND(I130*H130,2)</f>
        <v>0</v>
      </c>
      <c r="K130" s="177"/>
      <c r="L130" s="33"/>
      <c r="M130" s="178" t="s">
        <v>1</v>
      </c>
      <c r="N130" s="179" t="s">
        <v>43</v>
      </c>
      <c r="O130" s="58"/>
      <c r="P130" s="180">
        <f>O130*H130</f>
        <v>0</v>
      </c>
      <c r="Q130" s="180">
        <v>0</v>
      </c>
      <c r="R130" s="180">
        <f>Q130*H130</f>
        <v>0</v>
      </c>
      <c r="S130" s="180">
        <v>0.14499999999999999</v>
      </c>
      <c r="T130" s="180">
        <f>S130*H130</f>
        <v>25.8535</v>
      </c>
      <c r="U130" s="181" t="s">
        <v>1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82" t="s">
        <v>144</v>
      </c>
      <c r="AT130" s="182" t="s">
        <v>140</v>
      </c>
      <c r="AU130" s="182" t="s">
        <v>145</v>
      </c>
      <c r="AY130" s="16" t="s">
        <v>138</v>
      </c>
      <c r="BE130" s="97">
        <f>IF(N130="základná",J130,0)</f>
        <v>0</v>
      </c>
      <c r="BF130" s="97">
        <f>IF(N130="znížená",J130,0)</f>
        <v>0</v>
      </c>
      <c r="BG130" s="97">
        <f>IF(N130="zákl. prenesená",J130,0)</f>
        <v>0</v>
      </c>
      <c r="BH130" s="97">
        <f>IF(N130="zníž. prenesená",J130,0)</f>
        <v>0</v>
      </c>
      <c r="BI130" s="97">
        <f>IF(N130="nulová",J130,0)</f>
        <v>0</v>
      </c>
      <c r="BJ130" s="16" t="s">
        <v>145</v>
      </c>
      <c r="BK130" s="97">
        <f>ROUND(I130*H130,2)</f>
        <v>0</v>
      </c>
      <c r="BL130" s="16" t="s">
        <v>144</v>
      </c>
      <c r="BM130" s="182" t="s">
        <v>638</v>
      </c>
    </row>
    <row r="131" spans="1:65" s="2" customFormat="1" ht="29.25">
      <c r="A131" s="32"/>
      <c r="B131" s="33"/>
      <c r="C131" s="32"/>
      <c r="D131" s="183" t="s">
        <v>147</v>
      </c>
      <c r="E131" s="32"/>
      <c r="F131" s="184" t="s">
        <v>161</v>
      </c>
      <c r="G131" s="32"/>
      <c r="H131" s="32"/>
      <c r="I131" s="106"/>
      <c r="J131" s="32"/>
      <c r="K131" s="32"/>
      <c r="L131" s="33"/>
      <c r="M131" s="185"/>
      <c r="N131" s="186"/>
      <c r="O131" s="58"/>
      <c r="P131" s="58"/>
      <c r="Q131" s="58"/>
      <c r="R131" s="58"/>
      <c r="S131" s="58"/>
      <c r="T131" s="58"/>
      <c r="U131" s="59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6" t="s">
        <v>147</v>
      </c>
      <c r="AU131" s="16" t="s">
        <v>145</v>
      </c>
    </row>
    <row r="132" spans="1:65" s="13" customFormat="1">
      <c r="B132" s="187"/>
      <c r="D132" s="183" t="s">
        <v>149</v>
      </c>
      <c r="E132" s="188" t="s">
        <v>1</v>
      </c>
      <c r="F132" s="189" t="s">
        <v>639</v>
      </c>
      <c r="H132" s="190">
        <v>178.3</v>
      </c>
      <c r="I132" s="191"/>
      <c r="L132" s="187"/>
      <c r="M132" s="192"/>
      <c r="N132" s="193"/>
      <c r="O132" s="193"/>
      <c r="P132" s="193"/>
      <c r="Q132" s="193"/>
      <c r="R132" s="193"/>
      <c r="S132" s="193"/>
      <c r="T132" s="193"/>
      <c r="U132" s="194"/>
      <c r="AT132" s="188" t="s">
        <v>149</v>
      </c>
      <c r="AU132" s="188" t="s">
        <v>145</v>
      </c>
      <c r="AV132" s="13" t="s">
        <v>145</v>
      </c>
      <c r="AW132" s="13" t="s">
        <v>31</v>
      </c>
      <c r="AX132" s="13" t="s">
        <v>85</v>
      </c>
      <c r="AY132" s="188" t="s">
        <v>138</v>
      </c>
    </row>
    <row r="133" spans="1:65" s="2" customFormat="1" ht="24" customHeight="1">
      <c r="A133" s="32"/>
      <c r="B133" s="169"/>
      <c r="C133" s="170" t="s">
        <v>275</v>
      </c>
      <c r="D133" s="170" t="s">
        <v>140</v>
      </c>
      <c r="E133" s="171" t="s">
        <v>163</v>
      </c>
      <c r="F133" s="172" t="s">
        <v>164</v>
      </c>
      <c r="G133" s="173" t="s">
        <v>143</v>
      </c>
      <c r="H133" s="174">
        <v>278.02</v>
      </c>
      <c r="I133" s="175"/>
      <c r="J133" s="176">
        <f>ROUND(I133*H133,2)</f>
        <v>0</v>
      </c>
      <c r="K133" s="177"/>
      <c r="L133" s="33"/>
      <c r="M133" s="178" t="s">
        <v>1</v>
      </c>
      <c r="N133" s="179" t="s">
        <v>43</v>
      </c>
      <c r="O133" s="58"/>
      <c r="P133" s="180">
        <f>O133*H133</f>
        <v>0</v>
      </c>
      <c r="Q133" s="180">
        <v>0</v>
      </c>
      <c r="R133" s="180">
        <f>Q133*H133</f>
        <v>0</v>
      </c>
      <c r="S133" s="180">
        <v>0.45</v>
      </c>
      <c r="T133" s="180">
        <f>S133*H133</f>
        <v>125.10899999999999</v>
      </c>
      <c r="U133" s="181" t="s">
        <v>1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82" t="s">
        <v>144</v>
      </c>
      <c r="AT133" s="182" t="s">
        <v>140</v>
      </c>
      <c r="AU133" s="182" t="s">
        <v>145</v>
      </c>
      <c r="AY133" s="16" t="s">
        <v>138</v>
      </c>
      <c r="BE133" s="97">
        <f>IF(N133="základná",J133,0)</f>
        <v>0</v>
      </c>
      <c r="BF133" s="97">
        <f>IF(N133="znížená",J133,0)</f>
        <v>0</v>
      </c>
      <c r="BG133" s="97">
        <f>IF(N133="zákl. prenesená",J133,0)</f>
        <v>0</v>
      </c>
      <c r="BH133" s="97">
        <f>IF(N133="zníž. prenesená",J133,0)</f>
        <v>0</v>
      </c>
      <c r="BI133" s="97">
        <f>IF(N133="nulová",J133,0)</f>
        <v>0</v>
      </c>
      <c r="BJ133" s="16" t="s">
        <v>145</v>
      </c>
      <c r="BK133" s="97">
        <f>ROUND(I133*H133,2)</f>
        <v>0</v>
      </c>
      <c r="BL133" s="16" t="s">
        <v>144</v>
      </c>
      <c r="BM133" s="182" t="s">
        <v>640</v>
      </c>
    </row>
    <row r="134" spans="1:65" s="2" customFormat="1" ht="39">
      <c r="A134" s="32"/>
      <c r="B134" s="33"/>
      <c r="C134" s="32"/>
      <c r="D134" s="183" t="s">
        <v>147</v>
      </c>
      <c r="E134" s="32"/>
      <c r="F134" s="184" t="s">
        <v>166</v>
      </c>
      <c r="G134" s="32"/>
      <c r="H134" s="32"/>
      <c r="I134" s="106"/>
      <c r="J134" s="32"/>
      <c r="K134" s="32"/>
      <c r="L134" s="33"/>
      <c r="M134" s="185"/>
      <c r="N134" s="186"/>
      <c r="O134" s="58"/>
      <c r="P134" s="58"/>
      <c r="Q134" s="58"/>
      <c r="R134" s="58"/>
      <c r="S134" s="58"/>
      <c r="T134" s="58"/>
      <c r="U134" s="59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6" t="s">
        <v>147</v>
      </c>
      <c r="AU134" s="16" t="s">
        <v>145</v>
      </c>
    </row>
    <row r="135" spans="1:65" s="2" customFormat="1" ht="24" customHeight="1">
      <c r="A135" s="32"/>
      <c r="B135" s="169"/>
      <c r="C135" s="170" t="s">
        <v>440</v>
      </c>
      <c r="D135" s="170" t="s">
        <v>140</v>
      </c>
      <c r="E135" s="171" t="s">
        <v>169</v>
      </c>
      <c r="F135" s="172" t="s">
        <v>170</v>
      </c>
      <c r="G135" s="173" t="s">
        <v>171</v>
      </c>
      <c r="H135" s="174">
        <v>118.866</v>
      </c>
      <c r="I135" s="175"/>
      <c r="J135" s="176">
        <f>ROUND(I135*H135,2)</f>
        <v>0</v>
      </c>
      <c r="K135" s="177"/>
      <c r="L135" s="33"/>
      <c r="M135" s="178" t="s">
        <v>1</v>
      </c>
      <c r="N135" s="179" t="s">
        <v>43</v>
      </c>
      <c r="O135" s="58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0">
        <f>S135*H135</f>
        <v>0</v>
      </c>
      <c r="U135" s="181" t="s">
        <v>1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82" t="s">
        <v>144</v>
      </c>
      <c r="AT135" s="182" t="s">
        <v>140</v>
      </c>
      <c r="AU135" s="182" t="s">
        <v>145</v>
      </c>
      <c r="AY135" s="16" t="s">
        <v>138</v>
      </c>
      <c r="BE135" s="97">
        <f>IF(N135="základná",J135,0)</f>
        <v>0</v>
      </c>
      <c r="BF135" s="97">
        <f>IF(N135="znížená",J135,0)</f>
        <v>0</v>
      </c>
      <c r="BG135" s="97">
        <f>IF(N135="zákl. prenesená",J135,0)</f>
        <v>0</v>
      </c>
      <c r="BH135" s="97">
        <f>IF(N135="zníž. prenesená",J135,0)</f>
        <v>0</v>
      </c>
      <c r="BI135" s="97">
        <f>IF(N135="nulová",J135,0)</f>
        <v>0</v>
      </c>
      <c r="BJ135" s="16" t="s">
        <v>145</v>
      </c>
      <c r="BK135" s="97">
        <f>ROUND(I135*H135,2)</f>
        <v>0</v>
      </c>
      <c r="BL135" s="16" t="s">
        <v>144</v>
      </c>
      <c r="BM135" s="182" t="s">
        <v>641</v>
      </c>
    </row>
    <row r="136" spans="1:65" s="2" customFormat="1" ht="29.25">
      <c r="A136" s="32"/>
      <c r="B136" s="33"/>
      <c r="C136" s="32"/>
      <c r="D136" s="183" t="s">
        <v>147</v>
      </c>
      <c r="E136" s="32"/>
      <c r="F136" s="184" t="s">
        <v>173</v>
      </c>
      <c r="G136" s="32"/>
      <c r="H136" s="32"/>
      <c r="I136" s="106"/>
      <c r="J136" s="32"/>
      <c r="K136" s="32"/>
      <c r="L136" s="33"/>
      <c r="M136" s="185"/>
      <c r="N136" s="186"/>
      <c r="O136" s="58"/>
      <c r="P136" s="58"/>
      <c r="Q136" s="58"/>
      <c r="R136" s="58"/>
      <c r="S136" s="58"/>
      <c r="T136" s="58"/>
      <c r="U136" s="59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6" t="s">
        <v>147</v>
      </c>
      <c r="AU136" s="16" t="s">
        <v>145</v>
      </c>
    </row>
    <row r="137" spans="1:65" s="13" customFormat="1">
      <c r="B137" s="187"/>
      <c r="D137" s="183" t="s">
        <v>149</v>
      </c>
      <c r="E137" s="188" t="s">
        <v>1</v>
      </c>
      <c r="F137" s="189" t="s">
        <v>642</v>
      </c>
      <c r="H137" s="190">
        <v>95.093000000000004</v>
      </c>
      <c r="I137" s="191"/>
      <c r="L137" s="187"/>
      <c r="M137" s="192"/>
      <c r="N137" s="193"/>
      <c r="O137" s="193"/>
      <c r="P137" s="193"/>
      <c r="Q137" s="193"/>
      <c r="R137" s="193"/>
      <c r="S137" s="193"/>
      <c r="T137" s="193"/>
      <c r="U137" s="194"/>
      <c r="AT137" s="188" t="s">
        <v>149</v>
      </c>
      <c r="AU137" s="188" t="s">
        <v>145</v>
      </c>
      <c r="AV137" s="13" t="s">
        <v>145</v>
      </c>
      <c r="AW137" s="13" t="s">
        <v>31</v>
      </c>
      <c r="AX137" s="13" t="s">
        <v>77</v>
      </c>
      <c r="AY137" s="188" t="s">
        <v>138</v>
      </c>
    </row>
    <row r="138" spans="1:65" s="13" customFormat="1">
      <c r="B138" s="187"/>
      <c r="D138" s="183" t="s">
        <v>149</v>
      </c>
      <c r="E138" s="188" t="s">
        <v>1</v>
      </c>
      <c r="F138" s="189" t="s">
        <v>643</v>
      </c>
      <c r="H138" s="190">
        <v>23.773</v>
      </c>
      <c r="I138" s="191"/>
      <c r="L138" s="187"/>
      <c r="M138" s="192"/>
      <c r="N138" s="193"/>
      <c r="O138" s="193"/>
      <c r="P138" s="193"/>
      <c r="Q138" s="193"/>
      <c r="R138" s="193"/>
      <c r="S138" s="193"/>
      <c r="T138" s="193"/>
      <c r="U138" s="194"/>
      <c r="AT138" s="188" t="s">
        <v>149</v>
      </c>
      <c r="AU138" s="188" t="s">
        <v>145</v>
      </c>
      <c r="AV138" s="13" t="s">
        <v>145</v>
      </c>
      <c r="AW138" s="13" t="s">
        <v>31</v>
      </c>
      <c r="AX138" s="13" t="s">
        <v>77</v>
      </c>
      <c r="AY138" s="188" t="s">
        <v>138</v>
      </c>
    </row>
    <row r="139" spans="1:65" s="14" customFormat="1">
      <c r="B139" s="206"/>
      <c r="D139" s="183" t="s">
        <v>149</v>
      </c>
      <c r="E139" s="207" t="s">
        <v>1</v>
      </c>
      <c r="F139" s="208" t="s">
        <v>262</v>
      </c>
      <c r="H139" s="209">
        <v>118.866</v>
      </c>
      <c r="I139" s="210"/>
      <c r="L139" s="206"/>
      <c r="M139" s="211"/>
      <c r="N139" s="212"/>
      <c r="O139" s="212"/>
      <c r="P139" s="212"/>
      <c r="Q139" s="212"/>
      <c r="R139" s="212"/>
      <c r="S139" s="212"/>
      <c r="T139" s="212"/>
      <c r="U139" s="213"/>
      <c r="AT139" s="207" t="s">
        <v>149</v>
      </c>
      <c r="AU139" s="207" t="s">
        <v>145</v>
      </c>
      <c r="AV139" s="14" t="s">
        <v>144</v>
      </c>
      <c r="AW139" s="14" t="s">
        <v>31</v>
      </c>
      <c r="AX139" s="14" t="s">
        <v>85</v>
      </c>
      <c r="AY139" s="207" t="s">
        <v>138</v>
      </c>
    </row>
    <row r="140" spans="1:65" s="2" customFormat="1" ht="16.5" customHeight="1">
      <c r="A140" s="32"/>
      <c r="B140" s="169"/>
      <c r="C140" s="170" t="s">
        <v>446</v>
      </c>
      <c r="D140" s="170" t="s">
        <v>140</v>
      </c>
      <c r="E140" s="171" t="s">
        <v>176</v>
      </c>
      <c r="F140" s="172" t="s">
        <v>177</v>
      </c>
      <c r="G140" s="173" t="s">
        <v>171</v>
      </c>
      <c r="H140" s="174">
        <v>44.331000000000003</v>
      </c>
      <c r="I140" s="175"/>
      <c r="J140" s="176">
        <f>ROUND(I140*H140,2)</f>
        <v>0</v>
      </c>
      <c r="K140" s="177"/>
      <c r="L140" s="33"/>
      <c r="M140" s="178" t="s">
        <v>1</v>
      </c>
      <c r="N140" s="179" t="s">
        <v>43</v>
      </c>
      <c r="O140" s="58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0">
        <f>S140*H140</f>
        <v>0</v>
      </c>
      <c r="U140" s="181" t="s">
        <v>1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82" t="s">
        <v>144</v>
      </c>
      <c r="AT140" s="182" t="s">
        <v>140</v>
      </c>
      <c r="AU140" s="182" t="s">
        <v>145</v>
      </c>
      <c r="AY140" s="16" t="s">
        <v>138</v>
      </c>
      <c r="BE140" s="97">
        <f>IF(N140="základná",J140,0)</f>
        <v>0</v>
      </c>
      <c r="BF140" s="97">
        <f>IF(N140="znížená",J140,0)</f>
        <v>0</v>
      </c>
      <c r="BG140" s="97">
        <f>IF(N140="zákl. prenesená",J140,0)</f>
        <v>0</v>
      </c>
      <c r="BH140" s="97">
        <f>IF(N140="zníž. prenesená",J140,0)</f>
        <v>0</v>
      </c>
      <c r="BI140" s="97">
        <f>IF(N140="nulová",J140,0)</f>
        <v>0</v>
      </c>
      <c r="BJ140" s="16" t="s">
        <v>145</v>
      </c>
      <c r="BK140" s="97">
        <f>ROUND(I140*H140,2)</f>
        <v>0</v>
      </c>
      <c r="BL140" s="16" t="s">
        <v>144</v>
      </c>
      <c r="BM140" s="182" t="s">
        <v>644</v>
      </c>
    </row>
    <row r="141" spans="1:65" s="2" customFormat="1" ht="48.75">
      <c r="A141" s="32"/>
      <c r="B141" s="33"/>
      <c r="C141" s="32"/>
      <c r="D141" s="183" t="s">
        <v>147</v>
      </c>
      <c r="E141" s="32"/>
      <c r="F141" s="184" t="s">
        <v>179</v>
      </c>
      <c r="G141" s="32"/>
      <c r="H141" s="32"/>
      <c r="I141" s="106"/>
      <c r="J141" s="32"/>
      <c r="K141" s="32"/>
      <c r="L141" s="33"/>
      <c r="M141" s="185"/>
      <c r="N141" s="186"/>
      <c r="O141" s="58"/>
      <c r="P141" s="58"/>
      <c r="Q141" s="58"/>
      <c r="R141" s="58"/>
      <c r="S141" s="58"/>
      <c r="T141" s="58"/>
      <c r="U141" s="59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6" t="s">
        <v>147</v>
      </c>
      <c r="AU141" s="16" t="s">
        <v>145</v>
      </c>
    </row>
    <row r="142" spans="1:65" s="13" customFormat="1">
      <c r="B142" s="187"/>
      <c r="D142" s="183" t="s">
        <v>149</v>
      </c>
      <c r="E142" s="188" t="s">
        <v>1</v>
      </c>
      <c r="F142" s="189" t="s">
        <v>645</v>
      </c>
      <c r="H142" s="190">
        <v>44.331000000000003</v>
      </c>
      <c r="I142" s="191"/>
      <c r="L142" s="187"/>
      <c r="M142" s="192"/>
      <c r="N142" s="193"/>
      <c r="O142" s="193"/>
      <c r="P142" s="193"/>
      <c r="Q142" s="193"/>
      <c r="R142" s="193"/>
      <c r="S142" s="193"/>
      <c r="T142" s="193"/>
      <c r="U142" s="194"/>
      <c r="AT142" s="188" t="s">
        <v>149</v>
      </c>
      <c r="AU142" s="188" t="s">
        <v>145</v>
      </c>
      <c r="AV142" s="13" t="s">
        <v>145</v>
      </c>
      <c r="AW142" s="13" t="s">
        <v>31</v>
      </c>
      <c r="AX142" s="13" t="s">
        <v>85</v>
      </c>
      <c r="AY142" s="188" t="s">
        <v>138</v>
      </c>
    </row>
    <row r="143" spans="1:65" s="2" customFormat="1" ht="16.5" customHeight="1">
      <c r="A143" s="32"/>
      <c r="B143" s="169"/>
      <c r="C143" s="170" t="s">
        <v>224</v>
      </c>
      <c r="D143" s="170" t="s">
        <v>140</v>
      </c>
      <c r="E143" s="171" t="s">
        <v>176</v>
      </c>
      <c r="F143" s="172" t="s">
        <v>177</v>
      </c>
      <c r="G143" s="173" t="s">
        <v>171</v>
      </c>
      <c r="H143" s="174">
        <v>70.56</v>
      </c>
      <c r="I143" s="175"/>
      <c r="J143" s="176">
        <f>ROUND(I143*H143,2)</f>
        <v>0</v>
      </c>
      <c r="K143" s="177"/>
      <c r="L143" s="33"/>
      <c r="M143" s="178" t="s">
        <v>1</v>
      </c>
      <c r="N143" s="179" t="s">
        <v>43</v>
      </c>
      <c r="O143" s="58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0">
        <f>S143*H143</f>
        <v>0</v>
      </c>
      <c r="U143" s="181" t="s">
        <v>1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82" t="s">
        <v>144</v>
      </c>
      <c r="AT143" s="182" t="s">
        <v>140</v>
      </c>
      <c r="AU143" s="182" t="s">
        <v>145</v>
      </c>
      <c r="AY143" s="16" t="s">
        <v>138</v>
      </c>
      <c r="BE143" s="97">
        <f>IF(N143="základná",J143,0)</f>
        <v>0</v>
      </c>
      <c r="BF143" s="97">
        <f>IF(N143="znížená",J143,0)</f>
        <v>0</v>
      </c>
      <c r="BG143" s="97">
        <f>IF(N143="zákl. prenesená",J143,0)</f>
        <v>0</v>
      </c>
      <c r="BH143" s="97">
        <f>IF(N143="zníž. prenesená",J143,0)</f>
        <v>0</v>
      </c>
      <c r="BI143" s="97">
        <f>IF(N143="nulová",J143,0)</f>
        <v>0</v>
      </c>
      <c r="BJ143" s="16" t="s">
        <v>145</v>
      </c>
      <c r="BK143" s="97">
        <f>ROUND(I143*H143,2)</f>
        <v>0</v>
      </c>
      <c r="BL143" s="16" t="s">
        <v>144</v>
      </c>
      <c r="BM143" s="182" t="s">
        <v>646</v>
      </c>
    </row>
    <row r="144" spans="1:65" s="2" customFormat="1" ht="48.75">
      <c r="A144" s="32"/>
      <c r="B144" s="33"/>
      <c r="C144" s="32"/>
      <c r="D144" s="183" t="s">
        <v>147</v>
      </c>
      <c r="E144" s="32"/>
      <c r="F144" s="184" t="s">
        <v>179</v>
      </c>
      <c r="G144" s="32"/>
      <c r="H144" s="32"/>
      <c r="I144" s="106"/>
      <c r="J144" s="32"/>
      <c r="K144" s="32"/>
      <c r="L144" s="33"/>
      <c r="M144" s="185"/>
      <c r="N144" s="186"/>
      <c r="O144" s="58"/>
      <c r="P144" s="58"/>
      <c r="Q144" s="58"/>
      <c r="R144" s="58"/>
      <c r="S144" s="58"/>
      <c r="T144" s="58"/>
      <c r="U144" s="59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6" t="s">
        <v>147</v>
      </c>
      <c r="AU144" s="16" t="s">
        <v>145</v>
      </c>
    </row>
    <row r="145" spans="1:65" s="13" customFormat="1">
      <c r="B145" s="187"/>
      <c r="D145" s="183" t="s">
        <v>149</v>
      </c>
      <c r="E145" s="188" t="s">
        <v>1</v>
      </c>
      <c r="F145" s="189" t="s">
        <v>647</v>
      </c>
      <c r="H145" s="190">
        <v>70.56</v>
      </c>
      <c r="I145" s="191"/>
      <c r="L145" s="187"/>
      <c r="M145" s="192"/>
      <c r="N145" s="193"/>
      <c r="O145" s="193"/>
      <c r="P145" s="193"/>
      <c r="Q145" s="193"/>
      <c r="R145" s="193"/>
      <c r="S145" s="193"/>
      <c r="T145" s="193"/>
      <c r="U145" s="194"/>
      <c r="AT145" s="188" t="s">
        <v>149</v>
      </c>
      <c r="AU145" s="188" t="s">
        <v>145</v>
      </c>
      <c r="AV145" s="13" t="s">
        <v>145</v>
      </c>
      <c r="AW145" s="13" t="s">
        <v>31</v>
      </c>
      <c r="AX145" s="13" t="s">
        <v>85</v>
      </c>
      <c r="AY145" s="188" t="s">
        <v>138</v>
      </c>
    </row>
    <row r="146" spans="1:65" s="2" customFormat="1" ht="36" customHeight="1">
      <c r="A146" s="32"/>
      <c r="B146" s="169"/>
      <c r="C146" s="170" t="s">
        <v>402</v>
      </c>
      <c r="D146" s="170" t="s">
        <v>140</v>
      </c>
      <c r="E146" s="171" t="s">
        <v>182</v>
      </c>
      <c r="F146" s="172" t="s">
        <v>183</v>
      </c>
      <c r="G146" s="173" t="s">
        <v>171</v>
      </c>
      <c r="H146" s="174">
        <v>114.89100000000001</v>
      </c>
      <c r="I146" s="175"/>
      <c r="J146" s="176">
        <f>ROUND(I146*H146,2)</f>
        <v>0</v>
      </c>
      <c r="K146" s="177"/>
      <c r="L146" s="33"/>
      <c r="M146" s="178" t="s">
        <v>1</v>
      </c>
      <c r="N146" s="179" t="s">
        <v>43</v>
      </c>
      <c r="O146" s="58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0">
        <f>S146*H146</f>
        <v>0</v>
      </c>
      <c r="U146" s="181" t="s">
        <v>1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82" t="s">
        <v>144</v>
      </c>
      <c r="AT146" s="182" t="s">
        <v>140</v>
      </c>
      <c r="AU146" s="182" t="s">
        <v>145</v>
      </c>
      <c r="AY146" s="16" t="s">
        <v>138</v>
      </c>
      <c r="BE146" s="97">
        <f>IF(N146="základná",J146,0)</f>
        <v>0</v>
      </c>
      <c r="BF146" s="97">
        <f>IF(N146="znížená",J146,0)</f>
        <v>0</v>
      </c>
      <c r="BG146" s="97">
        <f>IF(N146="zákl. prenesená",J146,0)</f>
        <v>0</v>
      </c>
      <c r="BH146" s="97">
        <f>IF(N146="zníž. prenesená",J146,0)</f>
        <v>0</v>
      </c>
      <c r="BI146" s="97">
        <f>IF(N146="nulová",J146,0)</f>
        <v>0</v>
      </c>
      <c r="BJ146" s="16" t="s">
        <v>145</v>
      </c>
      <c r="BK146" s="97">
        <f>ROUND(I146*H146,2)</f>
        <v>0</v>
      </c>
      <c r="BL146" s="16" t="s">
        <v>144</v>
      </c>
      <c r="BM146" s="182" t="s">
        <v>648</v>
      </c>
    </row>
    <row r="147" spans="1:65" s="2" customFormat="1" ht="48.75">
      <c r="A147" s="32"/>
      <c r="B147" s="33"/>
      <c r="C147" s="32"/>
      <c r="D147" s="183" t="s">
        <v>147</v>
      </c>
      <c r="E147" s="32"/>
      <c r="F147" s="184" t="s">
        <v>185</v>
      </c>
      <c r="G147" s="32"/>
      <c r="H147" s="32"/>
      <c r="I147" s="106"/>
      <c r="J147" s="32"/>
      <c r="K147" s="32"/>
      <c r="L147" s="33"/>
      <c r="M147" s="185"/>
      <c r="N147" s="186"/>
      <c r="O147" s="58"/>
      <c r="P147" s="58"/>
      <c r="Q147" s="58"/>
      <c r="R147" s="58"/>
      <c r="S147" s="58"/>
      <c r="T147" s="58"/>
      <c r="U147" s="59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6" t="s">
        <v>147</v>
      </c>
      <c r="AU147" s="16" t="s">
        <v>145</v>
      </c>
    </row>
    <row r="148" spans="1:65" s="13" customFormat="1">
      <c r="B148" s="187"/>
      <c r="D148" s="183" t="s">
        <v>149</v>
      </c>
      <c r="E148" s="188" t="s">
        <v>1</v>
      </c>
      <c r="F148" s="189" t="s">
        <v>649</v>
      </c>
      <c r="H148" s="190">
        <v>114.89100000000001</v>
      </c>
      <c r="I148" s="191"/>
      <c r="L148" s="187"/>
      <c r="M148" s="192"/>
      <c r="N148" s="193"/>
      <c r="O148" s="193"/>
      <c r="P148" s="193"/>
      <c r="Q148" s="193"/>
      <c r="R148" s="193"/>
      <c r="S148" s="193"/>
      <c r="T148" s="193"/>
      <c r="U148" s="194"/>
      <c r="AT148" s="188" t="s">
        <v>149</v>
      </c>
      <c r="AU148" s="188" t="s">
        <v>145</v>
      </c>
      <c r="AV148" s="13" t="s">
        <v>145</v>
      </c>
      <c r="AW148" s="13" t="s">
        <v>31</v>
      </c>
      <c r="AX148" s="13" t="s">
        <v>85</v>
      </c>
      <c r="AY148" s="188" t="s">
        <v>138</v>
      </c>
    </row>
    <row r="149" spans="1:65" s="2" customFormat="1" ht="24" customHeight="1">
      <c r="A149" s="32"/>
      <c r="B149" s="169"/>
      <c r="C149" s="170" t="s">
        <v>455</v>
      </c>
      <c r="D149" s="170" t="s">
        <v>140</v>
      </c>
      <c r="E149" s="171" t="s">
        <v>187</v>
      </c>
      <c r="F149" s="172" t="s">
        <v>188</v>
      </c>
      <c r="G149" s="173" t="s">
        <v>143</v>
      </c>
      <c r="H149" s="174">
        <v>235.2</v>
      </c>
      <c r="I149" s="175"/>
      <c r="J149" s="176">
        <f>ROUND(I149*H149,2)</f>
        <v>0</v>
      </c>
      <c r="K149" s="177"/>
      <c r="L149" s="33"/>
      <c r="M149" s="178" t="s">
        <v>1</v>
      </c>
      <c r="N149" s="179" t="s">
        <v>43</v>
      </c>
      <c r="O149" s="58"/>
      <c r="P149" s="180">
        <f>O149*H149</f>
        <v>0</v>
      </c>
      <c r="Q149" s="180">
        <v>9.7000000000000005E-4</v>
      </c>
      <c r="R149" s="180">
        <f>Q149*H149</f>
        <v>0.22814400000000001</v>
      </c>
      <c r="S149" s="180">
        <v>0</v>
      </c>
      <c r="T149" s="180">
        <f>S149*H149</f>
        <v>0</v>
      </c>
      <c r="U149" s="181" t="s">
        <v>1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82" t="s">
        <v>144</v>
      </c>
      <c r="AT149" s="182" t="s">
        <v>140</v>
      </c>
      <c r="AU149" s="182" t="s">
        <v>145</v>
      </c>
      <c r="AY149" s="16" t="s">
        <v>138</v>
      </c>
      <c r="BE149" s="97">
        <f>IF(N149="základná",J149,0)</f>
        <v>0</v>
      </c>
      <c r="BF149" s="97">
        <f>IF(N149="znížená",J149,0)</f>
        <v>0</v>
      </c>
      <c r="BG149" s="97">
        <f>IF(N149="zákl. prenesená",J149,0)</f>
        <v>0</v>
      </c>
      <c r="BH149" s="97">
        <f>IF(N149="zníž. prenesená",J149,0)</f>
        <v>0</v>
      </c>
      <c r="BI149" s="97">
        <f>IF(N149="nulová",J149,0)</f>
        <v>0</v>
      </c>
      <c r="BJ149" s="16" t="s">
        <v>145</v>
      </c>
      <c r="BK149" s="97">
        <f>ROUND(I149*H149,2)</f>
        <v>0</v>
      </c>
      <c r="BL149" s="16" t="s">
        <v>144</v>
      </c>
      <c r="BM149" s="182" t="s">
        <v>650</v>
      </c>
    </row>
    <row r="150" spans="1:65" s="2" customFormat="1" ht="29.25">
      <c r="A150" s="32"/>
      <c r="B150" s="33"/>
      <c r="C150" s="32"/>
      <c r="D150" s="183" t="s">
        <v>147</v>
      </c>
      <c r="E150" s="32"/>
      <c r="F150" s="184" t="s">
        <v>190</v>
      </c>
      <c r="G150" s="32"/>
      <c r="H150" s="32"/>
      <c r="I150" s="106"/>
      <c r="J150" s="32"/>
      <c r="K150" s="32"/>
      <c r="L150" s="33"/>
      <c r="M150" s="185"/>
      <c r="N150" s="186"/>
      <c r="O150" s="58"/>
      <c r="P150" s="58"/>
      <c r="Q150" s="58"/>
      <c r="R150" s="58"/>
      <c r="S150" s="58"/>
      <c r="T150" s="58"/>
      <c r="U150" s="59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T150" s="16" t="s">
        <v>147</v>
      </c>
      <c r="AU150" s="16" t="s">
        <v>145</v>
      </c>
    </row>
    <row r="151" spans="1:65" s="13" customFormat="1">
      <c r="B151" s="187"/>
      <c r="D151" s="183" t="s">
        <v>149</v>
      </c>
      <c r="E151" s="188" t="s">
        <v>1</v>
      </c>
      <c r="F151" s="189" t="s">
        <v>651</v>
      </c>
      <c r="H151" s="190">
        <v>235.2</v>
      </c>
      <c r="I151" s="191"/>
      <c r="L151" s="187"/>
      <c r="M151" s="192"/>
      <c r="N151" s="193"/>
      <c r="O151" s="193"/>
      <c r="P151" s="193"/>
      <c r="Q151" s="193"/>
      <c r="R151" s="193"/>
      <c r="S151" s="193"/>
      <c r="T151" s="193"/>
      <c r="U151" s="194"/>
      <c r="AT151" s="188" t="s">
        <v>149</v>
      </c>
      <c r="AU151" s="188" t="s">
        <v>145</v>
      </c>
      <c r="AV151" s="13" t="s">
        <v>145</v>
      </c>
      <c r="AW151" s="13" t="s">
        <v>31</v>
      </c>
      <c r="AX151" s="13" t="s">
        <v>85</v>
      </c>
      <c r="AY151" s="188" t="s">
        <v>138</v>
      </c>
    </row>
    <row r="152" spans="1:65" s="2" customFormat="1" ht="24" customHeight="1">
      <c r="A152" s="32"/>
      <c r="B152" s="169"/>
      <c r="C152" s="170" t="s">
        <v>458</v>
      </c>
      <c r="D152" s="170" t="s">
        <v>140</v>
      </c>
      <c r="E152" s="171" t="s">
        <v>193</v>
      </c>
      <c r="F152" s="172" t="s">
        <v>194</v>
      </c>
      <c r="G152" s="173" t="s">
        <v>143</v>
      </c>
      <c r="H152" s="174">
        <v>235.2</v>
      </c>
      <c r="I152" s="175"/>
      <c r="J152" s="176">
        <f>ROUND(I152*H152,2)</f>
        <v>0</v>
      </c>
      <c r="K152" s="177"/>
      <c r="L152" s="33"/>
      <c r="M152" s="178" t="s">
        <v>1</v>
      </c>
      <c r="N152" s="179" t="s">
        <v>43</v>
      </c>
      <c r="O152" s="58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0">
        <f>S152*H152</f>
        <v>0</v>
      </c>
      <c r="U152" s="181" t="s">
        <v>1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82" t="s">
        <v>144</v>
      </c>
      <c r="AT152" s="182" t="s">
        <v>140</v>
      </c>
      <c r="AU152" s="182" t="s">
        <v>145</v>
      </c>
      <c r="AY152" s="16" t="s">
        <v>138</v>
      </c>
      <c r="BE152" s="97">
        <f>IF(N152="základná",J152,0)</f>
        <v>0</v>
      </c>
      <c r="BF152" s="97">
        <f>IF(N152="znížená",J152,0)</f>
        <v>0</v>
      </c>
      <c r="BG152" s="97">
        <f>IF(N152="zákl. prenesená",J152,0)</f>
        <v>0</v>
      </c>
      <c r="BH152" s="97">
        <f>IF(N152="zníž. prenesená",J152,0)</f>
        <v>0</v>
      </c>
      <c r="BI152" s="97">
        <f>IF(N152="nulová",J152,0)</f>
        <v>0</v>
      </c>
      <c r="BJ152" s="16" t="s">
        <v>145</v>
      </c>
      <c r="BK152" s="97">
        <f>ROUND(I152*H152,2)</f>
        <v>0</v>
      </c>
      <c r="BL152" s="16" t="s">
        <v>144</v>
      </c>
      <c r="BM152" s="182" t="s">
        <v>652</v>
      </c>
    </row>
    <row r="153" spans="1:65" s="2" customFormat="1" ht="29.25">
      <c r="A153" s="32"/>
      <c r="B153" s="33"/>
      <c r="C153" s="32"/>
      <c r="D153" s="183" t="s">
        <v>147</v>
      </c>
      <c r="E153" s="32"/>
      <c r="F153" s="184" t="s">
        <v>196</v>
      </c>
      <c r="G153" s="32"/>
      <c r="H153" s="32"/>
      <c r="I153" s="106"/>
      <c r="J153" s="32"/>
      <c r="K153" s="32"/>
      <c r="L153" s="33"/>
      <c r="M153" s="185"/>
      <c r="N153" s="186"/>
      <c r="O153" s="58"/>
      <c r="P153" s="58"/>
      <c r="Q153" s="58"/>
      <c r="R153" s="58"/>
      <c r="S153" s="58"/>
      <c r="T153" s="58"/>
      <c r="U153" s="59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6" t="s">
        <v>147</v>
      </c>
      <c r="AU153" s="16" t="s">
        <v>145</v>
      </c>
    </row>
    <row r="154" spans="1:65" s="2" customFormat="1" ht="36" customHeight="1">
      <c r="A154" s="32"/>
      <c r="B154" s="169"/>
      <c r="C154" s="170" t="s">
        <v>473</v>
      </c>
      <c r="D154" s="170" t="s">
        <v>140</v>
      </c>
      <c r="E154" s="171" t="s">
        <v>198</v>
      </c>
      <c r="F154" s="172" t="s">
        <v>199</v>
      </c>
      <c r="G154" s="173" t="s">
        <v>171</v>
      </c>
      <c r="H154" s="174">
        <v>233.75700000000001</v>
      </c>
      <c r="I154" s="175"/>
      <c r="J154" s="176">
        <f>ROUND(I154*H154,2)</f>
        <v>0</v>
      </c>
      <c r="K154" s="177"/>
      <c r="L154" s="33"/>
      <c r="M154" s="178" t="s">
        <v>1</v>
      </c>
      <c r="N154" s="179" t="s">
        <v>43</v>
      </c>
      <c r="O154" s="58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0">
        <f>S154*H154</f>
        <v>0</v>
      </c>
      <c r="U154" s="181" t="s">
        <v>1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82" t="s">
        <v>144</v>
      </c>
      <c r="AT154" s="182" t="s">
        <v>140</v>
      </c>
      <c r="AU154" s="182" t="s">
        <v>145</v>
      </c>
      <c r="AY154" s="16" t="s">
        <v>138</v>
      </c>
      <c r="BE154" s="97">
        <f>IF(N154="základná",J154,0)</f>
        <v>0</v>
      </c>
      <c r="BF154" s="97">
        <f>IF(N154="znížená",J154,0)</f>
        <v>0</v>
      </c>
      <c r="BG154" s="97">
        <f>IF(N154="zákl. prenesená",J154,0)</f>
        <v>0</v>
      </c>
      <c r="BH154" s="97">
        <f>IF(N154="zníž. prenesená",J154,0)</f>
        <v>0</v>
      </c>
      <c r="BI154" s="97">
        <f>IF(N154="nulová",J154,0)</f>
        <v>0</v>
      </c>
      <c r="BJ154" s="16" t="s">
        <v>145</v>
      </c>
      <c r="BK154" s="97">
        <f>ROUND(I154*H154,2)</f>
        <v>0</v>
      </c>
      <c r="BL154" s="16" t="s">
        <v>144</v>
      </c>
      <c r="BM154" s="182" t="s">
        <v>653</v>
      </c>
    </row>
    <row r="155" spans="1:65" s="2" customFormat="1" ht="39">
      <c r="A155" s="32"/>
      <c r="B155" s="33"/>
      <c r="C155" s="32"/>
      <c r="D155" s="183" t="s">
        <v>147</v>
      </c>
      <c r="E155" s="32"/>
      <c r="F155" s="184" t="s">
        <v>201</v>
      </c>
      <c r="G155" s="32"/>
      <c r="H155" s="32"/>
      <c r="I155" s="106"/>
      <c r="J155" s="32"/>
      <c r="K155" s="32"/>
      <c r="L155" s="33"/>
      <c r="M155" s="185"/>
      <c r="N155" s="186"/>
      <c r="O155" s="58"/>
      <c r="P155" s="58"/>
      <c r="Q155" s="58"/>
      <c r="R155" s="58"/>
      <c r="S155" s="58"/>
      <c r="T155" s="58"/>
      <c r="U155" s="59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T155" s="16" t="s">
        <v>147</v>
      </c>
      <c r="AU155" s="16" t="s">
        <v>145</v>
      </c>
    </row>
    <row r="156" spans="1:65" s="13" customFormat="1">
      <c r="B156" s="187"/>
      <c r="D156" s="183" t="s">
        <v>149</v>
      </c>
      <c r="E156" s="188" t="s">
        <v>1</v>
      </c>
      <c r="F156" s="189" t="s">
        <v>654</v>
      </c>
      <c r="H156" s="190">
        <v>233.75700000000001</v>
      </c>
      <c r="I156" s="191"/>
      <c r="L156" s="187"/>
      <c r="M156" s="192"/>
      <c r="N156" s="193"/>
      <c r="O156" s="193"/>
      <c r="P156" s="193"/>
      <c r="Q156" s="193"/>
      <c r="R156" s="193"/>
      <c r="S156" s="193"/>
      <c r="T156" s="193"/>
      <c r="U156" s="194"/>
      <c r="AT156" s="188" t="s">
        <v>149</v>
      </c>
      <c r="AU156" s="188" t="s">
        <v>145</v>
      </c>
      <c r="AV156" s="13" t="s">
        <v>145</v>
      </c>
      <c r="AW156" s="13" t="s">
        <v>31</v>
      </c>
      <c r="AX156" s="13" t="s">
        <v>85</v>
      </c>
      <c r="AY156" s="188" t="s">
        <v>138</v>
      </c>
    </row>
    <row r="157" spans="1:65" s="2" customFormat="1" ht="16.5" customHeight="1">
      <c r="A157" s="32"/>
      <c r="B157" s="169"/>
      <c r="C157" s="170" t="s">
        <v>478</v>
      </c>
      <c r="D157" s="170" t="s">
        <v>140</v>
      </c>
      <c r="E157" s="171" t="s">
        <v>204</v>
      </c>
      <c r="F157" s="172" t="s">
        <v>205</v>
      </c>
      <c r="G157" s="173" t="s">
        <v>171</v>
      </c>
      <c r="H157" s="174">
        <v>233.75700000000001</v>
      </c>
      <c r="I157" s="175"/>
      <c r="J157" s="176">
        <f>ROUND(I157*H157,2)</f>
        <v>0</v>
      </c>
      <c r="K157" s="177"/>
      <c r="L157" s="33"/>
      <c r="M157" s="178" t="s">
        <v>1</v>
      </c>
      <c r="N157" s="179" t="s">
        <v>43</v>
      </c>
      <c r="O157" s="58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0">
        <f>S157*H157</f>
        <v>0</v>
      </c>
      <c r="U157" s="181" t="s">
        <v>1</v>
      </c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82" t="s">
        <v>144</v>
      </c>
      <c r="AT157" s="182" t="s">
        <v>140</v>
      </c>
      <c r="AU157" s="182" t="s">
        <v>145</v>
      </c>
      <c r="AY157" s="16" t="s">
        <v>138</v>
      </c>
      <c r="BE157" s="97">
        <f>IF(N157="základná",J157,0)</f>
        <v>0</v>
      </c>
      <c r="BF157" s="97">
        <f>IF(N157="znížená",J157,0)</f>
        <v>0</v>
      </c>
      <c r="BG157" s="97">
        <f>IF(N157="zákl. prenesená",J157,0)</f>
        <v>0</v>
      </c>
      <c r="BH157" s="97">
        <f>IF(N157="zníž. prenesená",J157,0)</f>
        <v>0</v>
      </c>
      <c r="BI157" s="97">
        <f>IF(N157="nulová",J157,0)</f>
        <v>0</v>
      </c>
      <c r="BJ157" s="16" t="s">
        <v>145</v>
      </c>
      <c r="BK157" s="97">
        <f>ROUND(I157*H157,2)</f>
        <v>0</v>
      </c>
      <c r="BL157" s="16" t="s">
        <v>144</v>
      </c>
      <c r="BM157" s="182" t="s">
        <v>655</v>
      </c>
    </row>
    <row r="158" spans="1:65" s="2" customFormat="1">
      <c r="A158" s="32"/>
      <c r="B158" s="33"/>
      <c r="C158" s="32"/>
      <c r="D158" s="183" t="s">
        <v>147</v>
      </c>
      <c r="E158" s="32"/>
      <c r="F158" s="184" t="s">
        <v>205</v>
      </c>
      <c r="G158" s="32"/>
      <c r="H158" s="32"/>
      <c r="I158" s="106"/>
      <c r="J158" s="32"/>
      <c r="K158" s="32"/>
      <c r="L158" s="33"/>
      <c r="M158" s="185"/>
      <c r="N158" s="186"/>
      <c r="O158" s="58"/>
      <c r="P158" s="58"/>
      <c r="Q158" s="58"/>
      <c r="R158" s="58"/>
      <c r="S158" s="58"/>
      <c r="T158" s="58"/>
      <c r="U158" s="59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T158" s="16" t="s">
        <v>147</v>
      </c>
      <c r="AU158" s="16" t="s">
        <v>145</v>
      </c>
    </row>
    <row r="159" spans="1:65" s="2" customFormat="1" ht="24" customHeight="1">
      <c r="A159" s="32"/>
      <c r="B159" s="169"/>
      <c r="C159" s="170" t="s">
        <v>482</v>
      </c>
      <c r="D159" s="170" t="s">
        <v>140</v>
      </c>
      <c r="E159" s="171" t="s">
        <v>208</v>
      </c>
      <c r="F159" s="172" t="s">
        <v>209</v>
      </c>
      <c r="G159" s="173" t="s">
        <v>210</v>
      </c>
      <c r="H159" s="174">
        <v>233.75700000000001</v>
      </c>
      <c r="I159" s="175"/>
      <c r="J159" s="176">
        <f>ROUND(I159*H159,2)</f>
        <v>0</v>
      </c>
      <c r="K159" s="177"/>
      <c r="L159" s="33"/>
      <c r="M159" s="178" t="s">
        <v>1</v>
      </c>
      <c r="N159" s="179" t="s">
        <v>43</v>
      </c>
      <c r="O159" s="58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0">
        <f>S159*H159</f>
        <v>0</v>
      </c>
      <c r="U159" s="181" t="s">
        <v>1</v>
      </c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82" t="s">
        <v>144</v>
      </c>
      <c r="AT159" s="182" t="s">
        <v>140</v>
      </c>
      <c r="AU159" s="182" t="s">
        <v>145</v>
      </c>
      <c r="AY159" s="16" t="s">
        <v>138</v>
      </c>
      <c r="BE159" s="97">
        <f>IF(N159="základná",J159,0)</f>
        <v>0</v>
      </c>
      <c r="BF159" s="97">
        <f>IF(N159="znížená",J159,0)</f>
        <v>0</v>
      </c>
      <c r="BG159" s="97">
        <f>IF(N159="zákl. prenesená",J159,0)</f>
        <v>0</v>
      </c>
      <c r="BH159" s="97">
        <f>IF(N159="zníž. prenesená",J159,0)</f>
        <v>0</v>
      </c>
      <c r="BI159" s="97">
        <f>IF(N159="nulová",J159,0)</f>
        <v>0</v>
      </c>
      <c r="BJ159" s="16" t="s">
        <v>145</v>
      </c>
      <c r="BK159" s="97">
        <f>ROUND(I159*H159,2)</f>
        <v>0</v>
      </c>
      <c r="BL159" s="16" t="s">
        <v>144</v>
      </c>
      <c r="BM159" s="182" t="s">
        <v>656</v>
      </c>
    </row>
    <row r="160" spans="1:65" s="2" customFormat="1" ht="19.5">
      <c r="A160" s="32"/>
      <c r="B160" s="33"/>
      <c r="C160" s="32"/>
      <c r="D160" s="183" t="s">
        <v>147</v>
      </c>
      <c r="E160" s="32"/>
      <c r="F160" s="184" t="s">
        <v>212</v>
      </c>
      <c r="G160" s="32"/>
      <c r="H160" s="32"/>
      <c r="I160" s="106"/>
      <c r="J160" s="32"/>
      <c r="K160" s="32"/>
      <c r="L160" s="33"/>
      <c r="M160" s="185"/>
      <c r="N160" s="186"/>
      <c r="O160" s="58"/>
      <c r="P160" s="58"/>
      <c r="Q160" s="58"/>
      <c r="R160" s="58"/>
      <c r="S160" s="58"/>
      <c r="T160" s="58"/>
      <c r="U160" s="59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T160" s="16" t="s">
        <v>147</v>
      </c>
      <c r="AU160" s="16" t="s">
        <v>145</v>
      </c>
    </row>
    <row r="161" spans="1:65" s="2" customFormat="1" ht="24" customHeight="1">
      <c r="A161" s="32"/>
      <c r="B161" s="169"/>
      <c r="C161" s="170" t="s">
        <v>486</v>
      </c>
      <c r="D161" s="170" t="s">
        <v>140</v>
      </c>
      <c r="E161" s="171" t="s">
        <v>215</v>
      </c>
      <c r="F161" s="172" t="s">
        <v>216</v>
      </c>
      <c r="G161" s="173" t="s">
        <v>171</v>
      </c>
      <c r="H161" s="174">
        <v>46.331000000000003</v>
      </c>
      <c r="I161" s="175"/>
      <c r="J161" s="176">
        <f>ROUND(I161*H161,2)</f>
        <v>0</v>
      </c>
      <c r="K161" s="177"/>
      <c r="L161" s="33"/>
      <c r="M161" s="178" t="s">
        <v>1</v>
      </c>
      <c r="N161" s="179" t="s">
        <v>43</v>
      </c>
      <c r="O161" s="58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0">
        <f>S161*H161</f>
        <v>0</v>
      </c>
      <c r="U161" s="181" t="s">
        <v>1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82" t="s">
        <v>144</v>
      </c>
      <c r="AT161" s="182" t="s">
        <v>140</v>
      </c>
      <c r="AU161" s="182" t="s">
        <v>145</v>
      </c>
      <c r="AY161" s="16" t="s">
        <v>138</v>
      </c>
      <c r="BE161" s="97">
        <f>IF(N161="základná",J161,0)</f>
        <v>0</v>
      </c>
      <c r="BF161" s="97">
        <f>IF(N161="znížená",J161,0)</f>
        <v>0</v>
      </c>
      <c r="BG161" s="97">
        <f>IF(N161="zákl. prenesená",J161,0)</f>
        <v>0</v>
      </c>
      <c r="BH161" s="97">
        <f>IF(N161="zníž. prenesená",J161,0)</f>
        <v>0</v>
      </c>
      <c r="BI161" s="97">
        <f>IF(N161="nulová",J161,0)</f>
        <v>0</v>
      </c>
      <c r="BJ161" s="16" t="s">
        <v>145</v>
      </c>
      <c r="BK161" s="97">
        <f>ROUND(I161*H161,2)</f>
        <v>0</v>
      </c>
      <c r="BL161" s="16" t="s">
        <v>144</v>
      </c>
      <c r="BM161" s="182" t="s">
        <v>657</v>
      </c>
    </row>
    <row r="162" spans="1:65" s="2" customFormat="1" ht="29.25">
      <c r="A162" s="32"/>
      <c r="B162" s="33"/>
      <c r="C162" s="32"/>
      <c r="D162" s="183" t="s">
        <v>147</v>
      </c>
      <c r="E162" s="32"/>
      <c r="F162" s="184" t="s">
        <v>218</v>
      </c>
      <c r="G162" s="32"/>
      <c r="H162" s="32"/>
      <c r="I162" s="106"/>
      <c r="J162" s="32"/>
      <c r="K162" s="32"/>
      <c r="L162" s="33"/>
      <c r="M162" s="185"/>
      <c r="N162" s="186"/>
      <c r="O162" s="58"/>
      <c r="P162" s="58"/>
      <c r="Q162" s="58"/>
      <c r="R162" s="58"/>
      <c r="S162" s="58"/>
      <c r="T162" s="58"/>
      <c r="U162" s="59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6" t="s">
        <v>147</v>
      </c>
      <c r="AU162" s="16" t="s">
        <v>145</v>
      </c>
    </row>
    <row r="163" spans="1:65" s="2" customFormat="1" ht="24" customHeight="1">
      <c r="A163" s="32"/>
      <c r="B163" s="169"/>
      <c r="C163" s="195" t="s">
        <v>162</v>
      </c>
      <c r="D163" s="195" t="s">
        <v>221</v>
      </c>
      <c r="E163" s="196" t="s">
        <v>222</v>
      </c>
      <c r="F163" s="197" t="s">
        <v>223</v>
      </c>
      <c r="G163" s="198" t="s">
        <v>210</v>
      </c>
      <c r="H163" s="199">
        <v>92.662000000000006</v>
      </c>
      <c r="I163" s="200"/>
      <c r="J163" s="201">
        <f>ROUND(I163*H163,2)</f>
        <v>0</v>
      </c>
      <c r="K163" s="202"/>
      <c r="L163" s="203"/>
      <c r="M163" s="204" t="s">
        <v>1</v>
      </c>
      <c r="N163" s="205" t="s">
        <v>43</v>
      </c>
      <c r="O163" s="58"/>
      <c r="P163" s="180">
        <f>O163*H163</f>
        <v>0</v>
      </c>
      <c r="Q163" s="180">
        <v>1</v>
      </c>
      <c r="R163" s="180">
        <f>Q163*H163</f>
        <v>92.662000000000006</v>
      </c>
      <c r="S163" s="180">
        <v>0</v>
      </c>
      <c r="T163" s="180">
        <f>S163*H163</f>
        <v>0</v>
      </c>
      <c r="U163" s="181" t="s">
        <v>1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82" t="s">
        <v>224</v>
      </c>
      <c r="AT163" s="182" t="s">
        <v>221</v>
      </c>
      <c r="AU163" s="182" t="s">
        <v>145</v>
      </c>
      <c r="AY163" s="16" t="s">
        <v>138</v>
      </c>
      <c r="BE163" s="97">
        <f>IF(N163="základná",J163,0)</f>
        <v>0</v>
      </c>
      <c r="BF163" s="97">
        <f>IF(N163="znížená",J163,0)</f>
        <v>0</v>
      </c>
      <c r="BG163" s="97">
        <f>IF(N163="zákl. prenesená",J163,0)</f>
        <v>0</v>
      </c>
      <c r="BH163" s="97">
        <f>IF(N163="zníž. prenesená",J163,0)</f>
        <v>0</v>
      </c>
      <c r="BI163" s="97">
        <f>IF(N163="nulová",J163,0)</f>
        <v>0</v>
      </c>
      <c r="BJ163" s="16" t="s">
        <v>145</v>
      </c>
      <c r="BK163" s="97">
        <f>ROUND(I163*H163,2)</f>
        <v>0</v>
      </c>
      <c r="BL163" s="16" t="s">
        <v>144</v>
      </c>
      <c r="BM163" s="182" t="s">
        <v>658</v>
      </c>
    </row>
    <row r="164" spans="1:65" s="2" customFormat="1">
      <c r="A164" s="32"/>
      <c r="B164" s="33"/>
      <c r="C164" s="32"/>
      <c r="D164" s="183" t="s">
        <v>147</v>
      </c>
      <c r="E164" s="32"/>
      <c r="F164" s="184" t="s">
        <v>223</v>
      </c>
      <c r="G164" s="32"/>
      <c r="H164" s="32"/>
      <c r="I164" s="106"/>
      <c r="J164" s="32"/>
      <c r="K164" s="32"/>
      <c r="L164" s="33"/>
      <c r="M164" s="185"/>
      <c r="N164" s="186"/>
      <c r="O164" s="58"/>
      <c r="P164" s="58"/>
      <c r="Q164" s="58"/>
      <c r="R164" s="58"/>
      <c r="S164" s="58"/>
      <c r="T164" s="58"/>
      <c r="U164" s="59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6" t="s">
        <v>147</v>
      </c>
      <c r="AU164" s="16" t="s">
        <v>145</v>
      </c>
    </row>
    <row r="165" spans="1:65" s="13" customFormat="1">
      <c r="B165" s="187"/>
      <c r="D165" s="183" t="s">
        <v>149</v>
      </c>
      <c r="F165" s="189" t="s">
        <v>659</v>
      </c>
      <c r="H165" s="190">
        <v>92.662000000000006</v>
      </c>
      <c r="I165" s="191"/>
      <c r="L165" s="187"/>
      <c r="M165" s="192"/>
      <c r="N165" s="193"/>
      <c r="O165" s="193"/>
      <c r="P165" s="193"/>
      <c r="Q165" s="193"/>
      <c r="R165" s="193"/>
      <c r="S165" s="193"/>
      <c r="T165" s="193"/>
      <c r="U165" s="194"/>
      <c r="AT165" s="188" t="s">
        <v>149</v>
      </c>
      <c r="AU165" s="188" t="s">
        <v>145</v>
      </c>
      <c r="AV165" s="13" t="s">
        <v>145</v>
      </c>
      <c r="AW165" s="13" t="s">
        <v>3</v>
      </c>
      <c r="AX165" s="13" t="s">
        <v>85</v>
      </c>
      <c r="AY165" s="188" t="s">
        <v>138</v>
      </c>
    </row>
    <row r="166" spans="1:65" s="2" customFormat="1" ht="24" customHeight="1">
      <c r="A166" s="32"/>
      <c r="B166" s="169"/>
      <c r="C166" s="170" t="s">
        <v>157</v>
      </c>
      <c r="D166" s="170" t="s">
        <v>140</v>
      </c>
      <c r="E166" s="171" t="s">
        <v>215</v>
      </c>
      <c r="F166" s="172" t="s">
        <v>216</v>
      </c>
      <c r="G166" s="173" t="s">
        <v>171</v>
      </c>
      <c r="H166" s="174">
        <v>26.792999999999999</v>
      </c>
      <c r="I166" s="175"/>
      <c r="J166" s="176">
        <f>ROUND(I166*H166,2)</f>
        <v>0</v>
      </c>
      <c r="K166" s="177"/>
      <c r="L166" s="33"/>
      <c r="M166" s="178" t="s">
        <v>1</v>
      </c>
      <c r="N166" s="179" t="s">
        <v>43</v>
      </c>
      <c r="O166" s="58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0">
        <f>S166*H166</f>
        <v>0</v>
      </c>
      <c r="U166" s="181" t="s">
        <v>1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82" t="s">
        <v>144</v>
      </c>
      <c r="AT166" s="182" t="s">
        <v>140</v>
      </c>
      <c r="AU166" s="182" t="s">
        <v>145</v>
      </c>
      <c r="AY166" s="16" t="s">
        <v>138</v>
      </c>
      <c r="BE166" s="97">
        <f>IF(N166="základná",J166,0)</f>
        <v>0</v>
      </c>
      <c r="BF166" s="97">
        <f>IF(N166="znížená",J166,0)</f>
        <v>0</v>
      </c>
      <c r="BG166" s="97">
        <f>IF(N166="zákl. prenesená",J166,0)</f>
        <v>0</v>
      </c>
      <c r="BH166" s="97">
        <f>IF(N166="zníž. prenesená",J166,0)</f>
        <v>0</v>
      </c>
      <c r="BI166" s="97">
        <f>IF(N166="nulová",J166,0)</f>
        <v>0</v>
      </c>
      <c r="BJ166" s="16" t="s">
        <v>145</v>
      </c>
      <c r="BK166" s="97">
        <f>ROUND(I166*H166,2)</f>
        <v>0</v>
      </c>
      <c r="BL166" s="16" t="s">
        <v>144</v>
      </c>
      <c r="BM166" s="182" t="s">
        <v>660</v>
      </c>
    </row>
    <row r="167" spans="1:65" s="2" customFormat="1" ht="29.25">
      <c r="A167" s="32"/>
      <c r="B167" s="33"/>
      <c r="C167" s="32"/>
      <c r="D167" s="183" t="s">
        <v>147</v>
      </c>
      <c r="E167" s="32"/>
      <c r="F167" s="184" t="s">
        <v>218</v>
      </c>
      <c r="G167" s="32"/>
      <c r="H167" s="32"/>
      <c r="I167" s="106"/>
      <c r="J167" s="32"/>
      <c r="K167" s="32"/>
      <c r="L167" s="33"/>
      <c r="M167" s="185"/>
      <c r="N167" s="186"/>
      <c r="O167" s="58"/>
      <c r="P167" s="58"/>
      <c r="Q167" s="58"/>
      <c r="R167" s="58"/>
      <c r="S167" s="58"/>
      <c r="T167" s="58"/>
      <c r="U167" s="59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6" t="s">
        <v>147</v>
      </c>
      <c r="AU167" s="16" t="s">
        <v>145</v>
      </c>
    </row>
    <row r="168" spans="1:65" s="13" customFormat="1">
      <c r="B168" s="187"/>
      <c r="D168" s="183" t="s">
        <v>149</v>
      </c>
      <c r="E168" s="188" t="s">
        <v>1</v>
      </c>
      <c r="F168" s="189" t="s">
        <v>661</v>
      </c>
      <c r="H168" s="190">
        <v>26.792999999999999</v>
      </c>
      <c r="I168" s="191"/>
      <c r="L168" s="187"/>
      <c r="M168" s="192"/>
      <c r="N168" s="193"/>
      <c r="O168" s="193"/>
      <c r="P168" s="193"/>
      <c r="Q168" s="193"/>
      <c r="R168" s="193"/>
      <c r="S168" s="193"/>
      <c r="T168" s="193"/>
      <c r="U168" s="194"/>
      <c r="AT168" s="188" t="s">
        <v>149</v>
      </c>
      <c r="AU168" s="188" t="s">
        <v>145</v>
      </c>
      <c r="AV168" s="13" t="s">
        <v>145</v>
      </c>
      <c r="AW168" s="13" t="s">
        <v>31</v>
      </c>
      <c r="AX168" s="13" t="s">
        <v>85</v>
      </c>
      <c r="AY168" s="188" t="s">
        <v>138</v>
      </c>
    </row>
    <row r="169" spans="1:65" s="2" customFormat="1" ht="16.5" customHeight="1">
      <c r="A169" s="32"/>
      <c r="B169" s="169"/>
      <c r="C169" s="195" t="s">
        <v>151</v>
      </c>
      <c r="D169" s="195" t="s">
        <v>221</v>
      </c>
      <c r="E169" s="196" t="s">
        <v>231</v>
      </c>
      <c r="F169" s="197" t="s">
        <v>232</v>
      </c>
      <c r="G169" s="198" t="s">
        <v>210</v>
      </c>
      <c r="H169" s="199">
        <v>50.906999999999996</v>
      </c>
      <c r="I169" s="200"/>
      <c r="J169" s="201">
        <f>ROUND(I169*H169,2)</f>
        <v>0</v>
      </c>
      <c r="K169" s="202"/>
      <c r="L169" s="203"/>
      <c r="M169" s="204" t="s">
        <v>1</v>
      </c>
      <c r="N169" s="205" t="s">
        <v>43</v>
      </c>
      <c r="O169" s="58"/>
      <c r="P169" s="180">
        <f>O169*H169</f>
        <v>0</v>
      </c>
      <c r="Q169" s="180">
        <v>1</v>
      </c>
      <c r="R169" s="180">
        <f>Q169*H169</f>
        <v>50.906999999999996</v>
      </c>
      <c r="S169" s="180">
        <v>0</v>
      </c>
      <c r="T169" s="180">
        <f>S169*H169</f>
        <v>0</v>
      </c>
      <c r="U169" s="181" t="s">
        <v>1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82" t="s">
        <v>224</v>
      </c>
      <c r="AT169" s="182" t="s">
        <v>221</v>
      </c>
      <c r="AU169" s="182" t="s">
        <v>145</v>
      </c>
      <c r="AY169" s="16" t="s">
        <v>138</v>
      </c>
      <c r="BE169" s="97">
        <f>IF(N169="základná",J169,0)</f>
        <v>0</v>
      </c>
      <c r="BF169" s="97">
        <f>IF(N169="znížená",J169,0)</f>
        <v>0</v>
      </c>
      <c r="BG169" s="97">
        <f>IF(N169="zákl. prenesená",J169,0)</f>
        <v>0</v>
      </c>
      <c r="BH169" s="97">
        <f>IF(N169="zníž. prenesená",J169,0)</f>
        <v>0</v>
      </c>
      <c r="BI169" s="97">
        <f>IF(N169="nulová",J169,0)</f>
        <v>0</v>
      </c>
      <c r="BJ169" s="16" t="s">
        <v>145</v>
      </c>
      <c r="BK169" s="97">
        <f>ROUND(I169*H169,2)</f>
        <v>0</v>
      </c>
      <c r="BL169" s="16" t="s">
        <v>144</v>
      </c>
      <c r="BM169" s="182" t="s">
        <v>662</v>
      </c>
    </row>
    <row r="170" spans="1:65" s="2" customFormat="1">
      <c r="A170" s="32"/>
      <c r="B170" s="33"/>
      <c r="C170" s="32"/>
      <c r="D170" s="183" t="s">
        <v>147</v>
      </c>
      <c r="E170" s="32"/>
      <c r="F170" s="184" t="s">
        <v>232</v>
      </c>
      <c r="G170" s="32"/>
      <c r="H170" s="32"/>
      <c r="I170" s="106"/>
      <c r="J170" s="32"/>
      <c r="K170" s="32"/>
      <c r="L170" s="33"/>
      <c r="M170" s="185"/>
      <c r="N170" s="186"/>
      <c r="O170" s="58"/>
      <c r="P170" s="58"/>
      <c r="Q170" s="58"/>
      <c r="R170" s="58"/>
      <c r="S170" s="58"/>
      <c r="T170" s="58"/>
      <c r="U170" s="59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6" t="s">
        <v>147</v>
      </c>
      <c r="AU170" s="16" t="s">
        <v>145</v>
      </c>
    </row>
    <row r="171" spans="1:65" s="13" customFormat="1">
      <c r="B171" s="187"/>
      <c r="D171" s="183" t="s">
        <v>149</v>
      </c>
      <c r="F171" s="189" t="s">
        <v>663</v>
      </c>
      <c r="H171" s="190">
        <v>50.906999999999996</v>
      </c>
      <c r="I171" s="191"/>
      <c r="L171" s="187"/>
      <c r="M171" s="192"/>
      <c r="N171" s="193"/>
      <c r="O171" s="193"/>
      <c r="P171" s="193"/>
      <c r="Q171" s="193"/>
      <c r="R171" s="193"/>
      <c r="S171" s="193"/>
      <c r="T171" s="193"/>
      <c r="U171" s="194"/>
      <c r="AT171" s="188" t="s">
        <v>149</v>
      </c>
      <c r="AU171" s="188" t="s">
        <v>145</v>
      </c>
      <c r="AV171" s="13" t="s">
        <v>145</v>
      </c>
      <c r="AW171" s="13" t="s">
        <v>3</v>
      </c>
      <c r="AX171" s="13" t="s">
        <v>85</v>
      </c>
      <c r="AY171" s="188" t="s">
        <v>138</v>
      </c>
    </row>
    <row r="172" spans="1:65" s="2" customFormat="1" ht="24" customHeight="1">
      <c r="A172" s="32"/>
      <c r="B172" s="169"/>
      <c r="C172" s="170" t="s">
        <v>545</v>
      </c>
      <c r="D172" s="170" t="s">
        <v>140</v>
      </c>
      <c r="E172" s="171" t="s">
        <v>215</v>
      </c>
      <c r="F172" s="172" t="s">
        <v>216</v>
      </c>
      <c r="G172" s="173" t="s">
        <v>171</v>
      </c>
      <c r="H172" s="174">
        <v>28.224</v>
      </c>
      <c r="I172" s="175"/>
      <c r="J172" s="176">
        <f>ROUND(I172*H172,2)</f>
        <v>0</v>
      </c>
      <c r="K172" s="177"/>
      <c r="L172" s="33"/>
      <c r="M172" s="178" t="s">
        <v>1</v>
      </c>
      <c r="N172" s="179" t="s">
        <v>43</v>
      </c>
      <c r="O172" s="58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0">
        <f>S172*H172</f>
        <v>0</v>
      </c>
      <c r="U172" s="181" t="s">
        <v>1</v>
      </c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82" t="s">
        <v>144</v>
      </c>
      <c r="AT172" s="182" t="s">
        <v>140</v>
      </c>
      <c r="AU172" s="182" t="s">
        <v>145</v>
      </c>
      <c r="AY172" s="16" t="s">
        <v>138</v>
      </c>
      <c r="BE172" s="97">
        <f>IF(N172="základná",J172,0)</f>
        <v>0</v>
      </c>
      <c r="BF172" s="97">
        <f>IF(N172="znížená",J172,0)</f>
        <v>0</v>
      </c>
      <c r="BG172" s="97">
        <f>IF(N172="zákl. prenesená",J172,0)</f>
        <v>0</v>
      </c>
      <c r="BH172" s="97">
        <f>IF(N172="zníž. prenesená",J172,0)</f>
        <v>0</v>
      </c>
      <c r="BI172" s="97">
        <f>IF(N172="nulová",J172,0)</f>
        <v>0</v>
      </c>
      <c r="BJ172" s="16" t="s">
        <v>145</v>
      </c>
      <c r="BK172" s="97">
        <f>ROUND(I172*H172,2)</f>
        <v>0</v>
      </c>
      <c r="BL172" s="16" t="s">
        <v>144</v>
      </c>
      <c r="BM172" s="182" t="s">
        <v>664</v>
      </c>
    </row>
    <row r="173" spans="1:65" s="2" customFormat="1" ht="29.25">
      <c r="A173" s="32"/>
      <c r="B173" s="33"/>
      <c r="C173" s="32"/>
      <c r="D173" s="183" t="s">
        <v>147</v>
      </c>
      <c r="E173" s="32"/>
      <c r="F173" s="184" t="s">
        <v>218</v>
      </c>
      <c r="G173" s="32"/>
      <c r="H173" s="32"/>
      <c r="I173" s="106"/>
      <c r="J173" s="32"/>
      <c r="K173" s="32"/>
      <c r="L173" s="33"/>
      <c r="M173" s="185"/>
      <c r="N173" s="186"/>
      <c r="O173" s="58"/>
      <c r="P173" s="58"/>
      <c r="Q173" s="58"/>
      <c r="R173" s="58"/>
      <c r="S173" s="58"/>
      <c r="T173" s="58"/>
      <c r="U173" s="59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6" t="s">
        <v>147</v>
      </c>
      <c r="AU173" s="16" t="s">
        <v>145</v>
      </c>
    </row>
    <row r="174" spans="1:65" s="13" customFormat="1">
      <c r="B174" s="187"/>
      <c r="D174" s="183" t="s">
        <v>149</v>
      </c>
      <c r="E174" s="188" t="s">
        <v>1</v>
      </c>
      <c r="F174" s="189" t="s">
        <v>665</v>
      </c>
      <c r="H174" s="190">
        <v>28.224</v>
      </c>
      <c r="I174" s="191"/>
      <c r="L174" s="187"/>
      <c r="M174" s="192"/>
      <c r="N174" s="193"/>
      <c r="O174" s="193"/>
      <c r="P174" s="193"/>
      <c r="Q174" s="193"/>
      <c r="R174" s="193"/>
      <c r="S174" s="193"/>
      <c r="T174" s="193"/>
      <c r="U174" s="194"/>
      <c r="AT174" s="188" t="s">
        <v>149</v>
      </c>
      <c r="AU174" s="188" t="s">
        <v>145</v>
      </c>
      <c r="AV174" s="13" t="s">
        <v>145</v>
      </c>
      <c r="AW174" s="13" t="s">
        <v>31</v>
      </c>
      <c r="AX174" s="13" t="s">
        <v>85</v>
      </c>
      <c r="AY174" s="188" t="s">
        <v>138</v>
      </c>
    </row>
    <row r="175" spans="1:65" s="2" customFormat="1" ht="24" customHeight="1">
      <c r="A175" s="32"/>
      <c r="B175" s="169"/>
      <c r="C175" s="195" t="s">
        <v>7</v>
      </c>
      <c r="D175" s="195" t="s">
        <v>221</v>
      </c>
      <c r="E175" s="196" t="s">
        <v>239</v>
      </c>
      <c r="F175" s="197" t="s">
        <v>240</v>
      </c>
      <c r="G175" s="198" t="s">
        <v>210</v>
      </c>
      <c r="H175" s="199">
        <v>56.448</v>
      </c>
      <c r="I175" s="200"/>
      <c r="J175" s="201">
        <f>ROUND(I175*H175,2)</f>
        <v>0</v>
      </c>
      <c r="K175" s="202"/>
      <c r="L175" s="203"/>
      <c r="M175" s="204" t="s">
        <v>1</v>
      </c>
      <c r="N175" s="205" t="s">
        <v>43</v>
      </c>
      <c r="O175" s="58"/>
      <c r="P175" s="180">
        <f>O175*H175</f>
        <v>0</v>
      </c>
      <c r="Q175" s="180">
        <v>1</v>
      </c>
      <c r="R175" s="180">
        <f>Q175*H175</f>
        <v>56.448</v>
      </c>
      <c r="S175" s="180">
        <v>0</v>
      </c>
      <c r="T175" s="180">
        <f>S175*H175</f>
        <v>0</v>
      </c>
      <c r="U175" s="181" t="s">
        <v>1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82" t="s">
        <v>224</v>
      </c>
      <c r="AT175" s="182" t="s">
        <v>221</v>
      </c>
      <c r="AU175" s="182" t="s">
        <v>145</v>
      </c>
      <c r="AY175" s="16" t="s">
        <v>138</v>
      </c>
      <c r="BE175" s="97">
        <f>IF(N175="základná",J175,0)</f>
        <v>0</v>
      </c>
      <c r="BF175" s="97">
        <f>IF(N175="znížená",J175,0)</f>
        <v>0</v>
      </c>
      <c r="BG175" s="97">
        <f>IF(N175="zákl. prenesená",J175,0)</f>
        <v>0</v>
      </c>
      <c r="BH175" s="97">
        <f>IF(N175="zníž. prenesená",J175,0)</f>
        <v>0</v>
      </c>
      <c r="BI175" s="97">
        <f>IF(N175="nulová",J175,0)</f>
        <v>0</v>
      </c>
      <c r="BJ175" s="16" t="s">
        <v>145</v>
      </c>
      <c r="BK175" s="97">
        <f>ROUND(I175*H175,2)</f>
        <v>0</v>
      </c>
      <c r="BL175" s="16" t="s">
        <v>144</v>
      </c>
      <c r="BM175" s="182" t="s">
        <v>666</v>
      </c>
    </row>
    <row r="176" spans="1:65" s="2" customFormat="1" ht="19.5">
      <c r="A176" s="32"/>
      <c r="B176" s="33"/>
      <c r="C176" s="32"/>
      <c r="D176" s="183" t="s">
        <v>147</v>
      </c>
      <c r="E176" s="32"/>
      <c r="F176" s="184" t="s">
        <v>240</v>
      </c>
      <c r="G176" s="32"/>
      <c r="H176" s="32"/>
      <c r="I176" s="106"/>
      <c r="J176" s="32"/>
      <c r="K176" s="32"/>
      <c r="L176" s="33"/>
      <c r="M176" s="185"/>
      <c r="N176" s="186"/>
      <c r="O176" s="58"/>
      <c r="P176" s="58"/>
      <c r="Q176" s="58"/>
      <c r="R176" s="58"/>
      <c r="S176" s="58"/>
      <c r="T176" s="58"/>
      <c r="U176" s="59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6" t="s">
        <v>147</v>
      </c>
      <c r="AU176" s="16" t="s">
        <v>145</v>
      </c>
    </row>
    <row r="177" spans="1:65" s="13" customFormat="1">
      <c r="B177" s="187"/>
      <c r="D177" s="183" t="s">
        <v>149</v>
      </c>
      <c r="F177" s="189" t="s">
        <v>667</v>
      </c>
      <c r="H177" s="190">
        <v>56.448</v>
      </c>
      <c r="I177" s="191"/>
      <c r="L177" s="187"/>
      <c r="M177" s="192"/>
      <c r="N177" s="193"/>
      <c r="O177" s="193"/>
      <c r="P177" s="193"/>
      <c r="Q177" s="193"/>
      <c r="R177" s="193"/>
      <c r="S177" s="193"/>
      <c r="T177" s="193"/>
      <c r="U177" s="194"/>
      <c r="AT177" s="188" t="s">
        <v>149</v>
      </c>
      <c r="AU177" s="188" t="s">
        <v>145</v>
      </c>
      <c r="AV177" s="13" t="s">
        <v>145</v>
      </c>
      <c r="AW177" s="13" t="s">
        <v>3</v>
      </c>
      <c r="AX177" s="13" t="s">
        <v>85</v>
      </c>
      <c r="AY177" s="188" t="s">
        <v>138</v>
      </c>
    </row>
    <row r="178" spans="1:65" s="2" customFormat="1" ht="24" customHeight="1">
      <c r="A178" s="32"/>
      <c r="B178" s="169"/>
      <c r="C178" s="170" t="s">
        <v>329</v>
      </c>
      <c r="D178" s="170" t="s">
        <v>140</v>
      </c>
      <c r="E178" s="171" t="s">
        <v>215</v>
      </c>
      <c r="F178" s="172" t="s">
        <v>216</v>
      </c>
      <c r="G178" s="173" t="s">
        <v>171</v>
      </c>
      <c r="H178" s="174">
        <v>42.335999999999999</v>
      </c>
      <c r="I178" s="175"/>
      <c r="J178" s="176">
        <f>ROUND(I178*H178,2)</f>
        <v>0</v>
      </c>
      <c r="K178" s="177"/>
      <c r="L178" s="33"/>
      <c r="M178" s="178" t="s">
        <v>1</v>
      </c>
      <c r="N178" s="179" t="s">
        <v>43</v>
      </c>
      <c r="O178" s="58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0">
        <f>S178*H178</f>
        <v>0</v>
      </c>
      <c r="U178" s="181" t="s">
        <v>1</v>
      </c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82" t="s">
        <v>144</v>
      </c>
      <c r="AT178" s="182" t="s">
        <v>140</v>
      </c>
      <c r="AU178" s="182" t="s">
        <v>145</v>
      </c>
      <c r="AY178" s="16" t="s">
        <v>138</v>
      </c>
      <c r="BE178" s="97">
        <f>IF(N178="základná",J178,0)</f>
        <v>0</v>
      </c>
      <c r="BF178" s="97">
        <f>IF(N178="znížená",J178,0)</f>
        <v>0</v>
      </c>
      <c r="BG178" s="97">
        <f>IF(N178="zákl. prenesená",J178,0)</f>
        <v>0</v>
      </c>
      <c r="BH178" s="97">
        <f>IF(N178="zníž. prenesená",J178,0)</f>
        <v>0</v>
      </c>
      <c r="BI178" s="97">
        <f>IF(N178="nulová",J178,0)</f>
        <v>0</v>
      </c>
      <c r="BJ178" s="16" t="s">
        <v>145</v>
      </c>
      <c r="BK178" s="97">
        <f>ROUND(I178*H178,2)</f>
        <v>0</v>
      </c>
      <c r="BL178" s="16" t="s">
        <v>144</v>
      </c>
      <c r="BM178" s="182" t="s">
        <v>668</v>
      </c>
    </row>
    <row r="179" spans="1:65" s="2" customFormat="1" ht="29.25">
      <c r="A179" s="32"/>
      <c r="B179" s="33"/>
      <c r="C179" s="32"/>
      <c r="D179" s="183" t="s">
        <v>147</v>
      </c>
      <c r="E179" s="32"/>
      <c r="F179" s="184" t="s">
        <v>218</v>
      </c>
      <c r="G179" s="32"/>
      <c r="H179" s="32"/>
      <c r="I179" s="106"/>
      <c r="J179" s="32"/>
      <c r="K179" s="32"/>
      <c r="L179" s="33"/>
      <c r="M179" s="185"/>
      <c r="N179" s="186"/>
      <c r="O179" s="58"/>
      <c r="P179" s="58"/>
      <c r="Q179" s="58"/>
      <c r="R179" s="58"/>
      <c r="S179" s="58"/>
      <c r="T179" s="58"/>
      <c r="U179" s="59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6" t="s">
        <v>147</v>
      </c>
      <c r="AU179" s="16" t="s">
        <v>145</v>
      </c>
    </row>
    <row r="180" spans="1:65" s="13" customFormat="1">
      <c r="B180" s="187"/>
      <c r="D180" s="183" t="s">
        <v>149</v>
      </c>
      <c r="E180" s="188" t="s">
        <v>1</v>
      </c>
      <c r="F180" s="189" t="s">
        <v>669</v>
      </c>
      <c r="H180" s="190">
        <v>42.335999999999999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3"/>
      <c r="U180" s="194"/>
      <c r="AT180" s="188" t="s">
        <v>149</v>
      </c>
      <c r="AU180" s="188" t="s">
        <v>145</v>
      </c>
      <c r="AV180" s="13" t="s">
        <v>145</v>
      </c>
      <c r="AW180" s="13" t="s">
        <v>31</v>
      </c>
      <c r="AX180" s="13" t="s">
        <v>85</v>
      </c>
      <c r="AY180" s="188" t="s">
        <v>138</v>
      </c>
    </row>
    <row r="181" spans="1:65" s="2" customFormat="1" ht="24" customHeight="1">
      <c r="A181" s="32"/>
      <c r="B181" s="169"/>
      <c r="C181" s="195" t="s">
        <v>552</v>
      </c>
      <c r="D181" s="195" t="s">
        <v>221</v>
      </c>
      <c r="E181" s="196" t="s">
        <v>246</v>
      </c>
      <c r="F181" s="197" t="s">
        <v>247</v>
      </c>
      <c r="G181" s="198" t="s">
        <v>210</v>
      </c>
      <c r="H181" s="199">
        <v>88.906000000000006</v>
      </c>
      <c r="I181" s="200"/>
      <c r="J181" s="201">
        <f>ROUND(I181*H181,2)</f>
        <v>0</v>
      </c>
      <c r="K181" s="202"/>
      <c r="L181" s="203"/>
      <c r="M181" s="204" t="s">
        <v>1</v>
      </c>
      <c r="N181" s="205" t="s">
        <v>43</v>
      </c>
      <c r="O181" s="58"/>
      <c r="P181" s="180">
        <f>O181*H181</f>
        <v>0</v>
      </c>
      <c r="Q181" s="180">
        <v>1</v>
      </c>
      <c r="R181" s="180">
        <f>Q181*H181</f>
        <v>88.906000000000006</v>
      </c>
      <c r="S181" s="180">
        <v>0</v>
      </c>
      <c r="T181" s="180">
        <f>S181*H181</f>
        <v>0</v>
      </c>
      <c r="U181" s="181" t="s">
        <v>1</v>
      </c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82" t="s">
        <v>224</v>
      </c>
      <c r="AT181" s="182" t="s">
        <v>221</v>
      </c>
      <c r="AU181" s="182" t="s">
        <v>145</v>
      </c>
      <c r="AY181" s="16" t="s">
        <v>138</v>
      </c>
      <c r="BE181" s="97">
        <f>IF(N181="základná",J181,0)</f>
        <v>0</v>
      </c>
      <c r="BF181" s="97">
        <f>IF(N181="znížená",J181,0)</f>
        <v>0</v>
      </c>
      <c r="BG181" s="97">
        <f>IF(N181="zákl. prenesená",J181,0)</f>
        <v>0</v>
      </c>
      <c r="BH181" s="97">
        <f>IF(N181="zníž. prenesená",J181,0)</f>
        <v>0</v>
      </c>
      <c r="BI181" s="97">
        <f>IF(N181="nulová",J181,0)</f>
        <v>0</v>
      </c>
      <c r="BJ181" s="16" t="s">
        <v>145</v>
      </c>
      <c r="BK181" s="97">
        <f>ROUND(I181*H181,2)</f>
        <v>0</v>
      </c>
      <c r="BL181" s="16" t="s">
        <v>144</v>
      </c>
      <c r="BM181" s="182" t="s">
        <v>670</v>
      </c>
    </row>
    <row r="182" spans="1:65" s="2" customFormat="1" ht="19.5">
      <c r="A182" s="32"/>
      <c r="B182" s="33"/>
      <c r="C182" s="32"/>
      <c r="D182" s="183" t="s">
        <v>147</v>
      </c>
      <c r="E182" s="32"/>
      <c r="F182" s="184" t="s">
        <v>247</v>
      </c>
      <c r="G182" s="32"/>
      <c r="H182" s="32"/>
      <c r="I182" s="106"/>
      <c r="J182" s="32"/>
      <c r="K182" s="32"/>
      <c r="L182" s="33"/>
      <c r="M182" s="185"/>
      <c r="N182" s="186"/>
      <c r="O182" s="58"/>
      <c r="P182" s="58"/>
      <c r="Q182" s="58"/>
      <c r="R182" s="58"/>
      <c r="S182" s="58"/>
      <c r="T182" s="58"/>
      <c r="U182" s="59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6" t="s">
        <v>147</v>
      </c>
      <c r="AU182" s="16" t="s">
        <v>145</v>
      </c>
    </row>
    <row r="183" spans="1:65" s="13" customFormat="1">
      <c r="B183" s="187"/>
      <c r="D183" s="183" t="s">
        <v>149</v>
      </c>
      <c r="F183" s="189" t="s">
        <v>671</v>
      </c>
      <c r="H183" s="190">
        <v>88.906000000000006</v>
      </c>
      <c r="I183" s="191"/>
      <c r="L183" s="187"/>
      <c r="M183" s="192"/>
      <c r="N183" s="193"/>
      <c r="O183" s="193"/>
      <c r="P183" s="193"/>
      <c r="Q183" s="193"/>
      <c r="R183" s="193"/>
      <c r="S183" s="193"/>
      <c r="T183" s="193"/>
      <c r="U183" s="194"/>
      <c r="AT183" s="188" t="s">
        <v>149</v>
      </c>
      <c r="AU183" s="188" t="s">
        <v>145</v>
      </c>
      <c r="AV183" s="13" t="s">
        <v>145</v>
      </c>
      <c r="AW183" s="13" t="s">
        <v>3</v>
      </c>
      <c r="AX183" s="13" t="s">
        <v>85</v>
      </c>
      <c r="AY183" s="188" t="s">
        <v>138</v>
      </c>
    </row>
    <row r="184" spans="1:65" s="2" customFormat="1" ht="24" customHeight="1">
      <c r="A184" s="32"/>
      <c r="B184" s="169"/>
      <c r="C184" s="170" t="s">
        <v>340</v>
      </c>
      <c r="D184" s="170" t="s">
        <v>140</v>
      </c>
      <c r="E184" s="171" t="s">
        <v>251</v>
      </c>
      <c r="F184" s="172" t="s">
        <v>252</v>
      </c>
      <c r="G184" s="173" t="s">
        <v>143</v>
      </c>
      <c r="H184" s="174">
        <v>475.46300000000002</v>
      </c>
      <c r="I184" s="175"/>
      <c r="J184" s="176">
        <f>ROUND(I184*H184,2)</f>
        <v>0</v>
      </c>
      <c r="K184" s="177"/>
      <c r="L184" s="33"/>
      <c r="M184" s="178" t="s">
        <v>1</v>
      </c>
      <c r="N184" s="179" t="s">
        <v>43</v>
      </c>
      <c r="O184" s="58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0">
        <f>S184*H184</f>
        <v>0</v>
      </c>
      <c r="U184" s="181" t="s">
        <v>1</v>
      </c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82" t="s">
        <v>144</v>
      </c>
      <c r="AT184" s="182" t="s">
        <v>140</v>
      </c>
      <c r="AU184" s="182" t="s">
        <v>145</v>
      </c>
      <c r="AY184" s="16" t="s">
        <v>138</v>
      </c>
      <c r="BE184" s="97">
        <f>IF(N184="základná",J184,0)</f>
        <v>0</v>
      </c>
      <c r="BF184" s="97">
        <f>IF(N184="znížená",J184,0)</f>
        <v>0</v>
      </c>
      <c r="BG184" s="97">
        <f>IF(N184="zákl. prenesená",J184,0)</f>
        <v>0</v>
      </c>
      <c r="BH184" s="97">
        <f>IF(N184="zníž. prenesená",J184,0)</f>
        <v>0</v>
      </c>
      <c r="BI184" s="97">
        <f>IF(N184="nulová",J184,0)</f>
        <v>0</v>
      </c>
      <c r="BJ184" s="16" t="s">
        <v>145</v>
      </c>
      <c r="BK184" s="97">
        <f>ROUND(I184*H184,2)</f>
        <v>0</v>
      </c>
      <c r="BL184" s="16" t="s">
        <v>144</v>
      </c>
      <c r="BM184" s="182" t="s">
        <v>672</v>
      </c>
    </row>
    <row r="185" spans="1:65" s="2" customFormat="1" ht="19.5">
      <c r="A185" s="32"/>
      <c r="B185" s="33"/>
      <c r="C185" s="32"/>
      <c r="D185" s="183" t="s">
        <v>147</v>
      </c>
      <c r="E185" s="32"/>
      <c r="F185" s="184" t="s">
        <v>254</v>
      </c>
      <c r="G185" s="32"/>
      <c r="H185" s="32"/>
      <c r="I185" s="106"/>
      <c r="J185" s="32"/>
      <c r="K185" s="32"/>
      <c r="L185" s="33"/>
      <c r="M185" s="185"/>
      <c r="N185" s="186"/>
      <c r="O185" s="58"/>
      <c r="P185" s="58"/>
      <c r="Q185" s="58"/>
      <c r="R185" s="58"/>
      <c r="S185" s="58"/>
      <c r="T185" s="58"/>
      <c r="U185" s="59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16" t="s">
        <v>147</v>
      </c>
      <c r="AU185" s="16" t="s">
        <v>145</v>
      </c>
    </row>
    <row r="186" spans="1:65" s="13" customFormat="1">
      <c r="B186" s="187"/>
      <c r="D186" s="183" t="s">
        <v>149</v>
      </c>
      <c r="E186" s="188" t="s">
        <v>1</v>
      </c>
      <c r="F186" s="189" t="s">
        <v>673</v>
      </c>
      <c r="H186" s="190">
        <v>380.37</v>
      </c>
      <c r="I186" s="191"/>
      <c r="L186" s="187"/>
      <c r="M186" s="192"/>
      <c r="N186" s="193"/>
      <c r="O186" s="193"/>
      <c r="P186" s="193"/>
      <c r="Q186" s="193"/>
      <c r="R186" s="193"/>
      <c r="S186" s="193"/>
      <c r="T186" s="193"/>
      <c r="U186" s="194"/>
      <c r="AT186" s="188" t="s">
        <v>149</v>
      </c>
      <c r="AU186" s="188" t="s">
        <v>145</v>
      </c>
      <c r="AV186" s="13" t="s">
        <v>145</v>
      </c>
      <c r="AW186" s="13" t="s">
        <v>31</v>
      </c>
      <c r="AX186" s="13" t="s">
        <v>77</v>
      </c>
      <c r="AY186" s="188" t="s">
        <v>138</v>
      </c>
    </row>
    <row r="187" spans="1:65" s="13" customFormat="1">
      <c r="B187" s="187"/>
      <c r="D187" s="183" t="s">
        <v>149</v>
      </c>
      <c r="E187" s="188" t="s">
        <v>1</v>
      </c>
      <c r="F187" s="189" t="s">
        <v>674</v>
      </c>
      <c r="H187" s="190">
        <v>95.093000000000004</v>
      </c>
      <c r="I187" s="191"/>
      <c r="L187" s="187"/>
      <c r="M187" s="192"/>
      <c r="N187" s="193"/>
      <c r="O187" s="193"/>
      <c r="P187" s="193"/>
      <c r="Q187" s="193"/>
      <c r="R187" s="193"/>
      <c r="S187" s="193"/>
      <c r="T187" s="193"/>
      <c r="U187" s="194"/>
      <c r="AT187" s="188" t="s">
        <v>149</v>
      </c>
      <c r="AU187" s="188" t="s">
        <v>145</v>
      </c>
      <c r="AV187" s="13" t="s">
        <v>145</v>
      </c>
      <c r="AW187" s="13" t="s">
        <v>31</v>
      </c>
      <c r="AX187" s="13" t="s">
        <v>77</v>
      </c>
      <c r="AY187" s="188" t="s">
        <v>138</v>
      </c>
    </row>
    <row r="188" spans="1:65" s="14" customFormat="1">
      <c r="B188" s="206"/>
      <c r="D188" s="183" t="s">
        <v>149</v>
      </c>
      <c r="E188" s="207" t="s">
        <v>1</v>
      </c>
      <c r="F188" s="208" t="s">
        <v>262</v>
      </c>
      <c r="H188" s="209">
        <v>475.46300000000002</v>
      </c>
      <c r="I188" s="210"/>
      <c r="L188" s="206"/>
      <c r="M188" s="211"/>
      <c r="N188" s="212"/>
      <c r="O188" s="212"/>
      <c r="P188" s="212"/>
      <c r="Q188" s="212"/>
      <c r="R188" s="212"/>
      <c r="S188" s="212"/>
      <c r="T188" s="212"/>
      <c r="U188" s="213"/>
      <c r="AT188" s="207" t="s">
        <v>149</v>
      </c>
      <c r="AU188" s="207" t="s">
        <v>145</v>
      </c>
      <c r="AV188" s="14" t="s">
        <v>144</v>
      </c>
      <c r="AW188" s="14" t="s">
        <v>31</v>
      </c>
      <c r="AX188" s="14" t="s">
        <v>85</v>
      </c>
      <c r="AY188" s="207" t="s">
        <v>138</v>
      </c>
    </row>
    <row r="189" spans="1:65" s="2" customFormat="1" ht="24" customHeight="1">
      <c r="A189" s="32"/>
      <c r="B189" s="169"/>
      <c r="C189" s="170" t="s">
        <v>346</v>
      </c>
      <c r="D189" s="170" t="s">
        <v>140</v>
      </c>
      <c r="E189" s="171" t="s">
        <v>256</v>
      </c>
      <c r="F189" s="172" t="s">
        <v>257</v>
      </c>
      <c r="G189" s="173" t="s">
        <v>143</v>
      </c>
      <c r="H189" s="174">
        <v>475.46300000000002</v>
      </c>
      <c r="I189" s="175"/>
      <c r="J189" s="176">
        <f>ROUND(I189*H189,2)</f>
        <v>0</v>
      </c>
      <c r="K189" s="177"/>
      <c r="L189" s="33"/>
      <c r="M189" s="178" t="s">
        <v>1</v>
      </c>
      <c r="N189" s="179" t="s">
        <v>43</v>
      </c>
      <c r="O189" s="58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0">
        <f>S189*H189</f>
        <v>0</v>
      </c>
      <c r="U189" s="181" t="s">
        <v>1</v>
      </c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82" t="s">
        <v>144</v>
      </c>
      <c r="AT189" s="182" t="s">
        <v>140</v>
      </c>
      <c r="AU189" s="182" t="s">
        <v>145</v>
      </c>
      <c r="AY189" s="16" t="s">
        <v>138</v>
      </c>
      <c r="BE189" s="97">
        <f>IF(N189="základná",J189,0)</f>
        <v>0</v>
      </c>
      <c r="BF189" s="97">
        <f>IF(N189="znížená",J189,0)</f>
        <v>0</v>
      </c>
      <c r="BG189" s="97">
        <f>IF(N189="zákl. prenesená",J189,0)</f>
        <v>0</v>
      </c>
      <c r="BH189" s="97">
        <f>IF(N189="zníž. prenesená",J189,0)</f>
        <v>0</v>
      </c>
      <c r="BI189" s="97">
        <f>IF(N189="nulová",J189,0)</f>
        <v>0</v>
      </c>
      <c r="BJ189" s="16" t="s">
        <v>145</v>
      </c>
      <c r="BK189" s="97">
        <f>ROUND(I189*H189,2)</f>
        <v>0</v>
      </c>
      <c r="BL189" s="16" t="s">
        <v>144</v>
      </c>
      <c r="BM189" s="182" t="s">
        <v>675</v>
      </c>
    </row>
    <row r="190" spans="1:65" s="2" customFormat="1" ht="29.25">
      <c r="A190" s="32"/>
      <c r="B190" s="33"/>
      <c r="C190" s="32"/>
      <c r="D190" s="183" t="s">
        <v>147</v>
      </c>
      <c r="E190" s="32"/>
      <c r="F190" s="184" t="s">
        <v>259</v>
      </c>
      <c r="G190" s="32"/>
      <c r="H190" s="32"/>
      <c r="I190" s="106"/>
      <c r="J190" s="32"/>
      <c r="K190" s="32"/>
      <c r="L190" s="33"/>
      <c r="M190" s="185"/>
      <c r="N190" s="186"/>
      <c r="O190" s="58"/>
      <c r="P190" s="58"/>
      <c r="Q190" s="58"/>
      <c r="R190" s="58"/>
      <c r="S190" s="58"/>
      <c r="T190" s="58"/>
      <c r="U190" s="59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6" t="s">
        <v>147</v>
      </c>
      <c r="AU190" s="16" t="s">
        <v>145</v>
      </c>
    </row>
    <row r="191" spans="1:65" s="12" customFormat="1" ht="22.9" customHeight="1">
      <c r="B191" s="156"/>
      <c r="D191" s="157" t="s">
        <v>76</v>
      </c>
      <c r="E191" s="167" t="s">
        <v>145</v>
      </c>
      <c r="F191" s="167" t="s">
        <v>263</v>
      </c>
      <c r="I191" s="159"/>
      <c r="J191" s="168">
        <f>BK191</f>
        <v>0</v>
      </c>
      <c r="L191" s="156"/>
      <c r="M191" s="161"/>
      <c r="N191" s="162"/>
      <c r="O191" s="162"/>
      <c r="P191" s="163">
        <f>SUM(P192:P199)</f>
        <v>0</v>
      </c>
      <c r="Q191" s="162"/>
      <c r="R191" s="163">
        <f>SUM(R192:R199)</f>
        <v>22.514447000000001</v>
      </c>
      <c r="S191" s="162"/>
      <c r="T191" s="163">
        <f>SUM(T192:T199)</f>
        <v>0</v>
      </c>
      <c r="U191" s="164"/>
      <c r="AR191" s="157" t="s">
        <v>85</v>
      </c>
      <c r="AT191" s="165" t="s">
        <v>76</v>
      </c>
      <c r="AU191" s="165" t="s">
        <v>85</v>
      </c>
      <c r="AY191" s="157" t="s">
        <v>138</v>
      </c>
      <c r="BK191" s="166">
        <f>SUM(BK192:BK199)</f>
        <v>0</v>
      </c>
    </row>
    <row r="192" spans="1:65" s="2" customFormat="1" ht="24" customHeight="1">
      <c r="A192" s="32"/>
      <c r="B192" s="169"/>
      <c r="C192" s="170" t="s">
        <v>350</v>
      </c>
      <c r="D192" s="170" t="s">
        <v>140</v>
      </c>
      <c r="E192" s="171" t="s">
        <v>265</v>
      </c>
      <c r="F192" s="172" t="s">
        <v>266</v>
      </c>
      <c r="G192" s="173" t="s">
        <v>143</v>
      </c>
      <c r="H192" s="174">
        <v>236.21</v>
      </c>
      <c r="I192" s="175"/>
      <c r="J192" s="176">
        <f>ROUND(I192*H192,2)</f>
        <v>0</v>
      </c>
      <c r="K192" s="177"/>
      <c r="L192" s="33"/>
      <c r="M192" s="178" t="s">
        <v>1</v>
      </c>
      <c r="N192" s="179" t="s">
        <v>43</v>
      </c>
      <c r="O192" s="58"/>
      <c r="P192" s="180">
        <f>O192*H192</f>
        <v>0</v>
      </c>
      <c r="Q192" s="180">
        <v>1.8000000000000001E-4</v>
      </c>
      <c r="R192" s="180">
        <f>Q192*H192</f>
        <v>4.2517800000000001E-2</v>
      </c>
      <c r="S192" s="180">
        <v>0</v>
      </c>
      <c r="T192" s="180">
        <f>S192*H192</f>
        <v>0</v>
      </c>
      <c r="U192" s="181" t="s">
        <v>1</v>
      </c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82" t="s">
        <v>144</v>
      </c>
      <c r="AT192" s="182" t="s">
        <v>140</v>
      </c>
      <c r="AU192" s="182" t="s">
        <v>145</v>
      </c>
      <c r="AY192" s="16" t="s">
        <v>138</v>
      </c>
      <c r="BE192" s="97">
        <f>IF(N192="základná",J192,0)</f>
        <v>0</v>
      </c>
      <c r="BF192" s="97">
        <f>IF(N192="znížená",J192,0)</f>
        <v>0</v>
      </c>
      <c r="BG192" s="97">
        <f>IF(N192="zákl. prenesená",J192,0)</f>
        <v>0</v>
      </c>
      <c r="BH192" s="97">
        <f>IF(N192="zníž. prenesená",J192,0)</f>
        <v>0</v>
      </c>
      <c r="BI192" s="97">
        <f>IF(N192="nulová",J192,0)</f>
        <v>0</v>
      </c>
      <c r="BJ192" s="16" t="s">
        <v>145</v>
      </c>
      <c r="BK192" s="97">
        <f>ROUND(I192*H192,2)</f>
        <v>0</v>
      </c>
      <c r="BL192" s="16" t="s">
        <v>144</v>
      </c>
      <c r="BM192" s="182" t="s">
        <v>676</v>
      </c>
    </row>
    <row r="193" spans="1:65" s="2" customFormat="1" ht="29.25">
      <c r="A193" s="32"/>
      <c r="B193" s="33"/>
      <c r="C193" s="32"/>
      <c r="D193" s="183" t="s">
        <v>147</v>
      </c>
      <c r="E193" s="32"/>
      <c r="F193" s="184" t="s">
        <v>268</v>
      </c>
      <c r="G193" s="32"/>
      <c r="H193" s="32"/>
      <c r="I193" s="106"/>
      <c r="J193" s="32"/>
      <c r="K193" s="32"/>
      <c r="L193" s="33"/>
      <c r="M193" s="185"/>
      <c r="N193" s="186"/>
      <c r="O193" s="58"/>
      <c r="P193" s="58"/>
      <c r="Q193" s="58"/>
      <c r="R193" s="58"/>
      <c r="S193" s="58"/>
      <c r="T193" s="58"/>
      <c r="U193" s="59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6" t="s">
        <v>147</v>
      </c>
      <c r="AU193" s="16" t="s">
        <v>145</v>
      </c>
    </row>
    <row r="194" spans="1:65" s="13" customFormat="1">
      <c r="B194" s="187"/>
      <c r="D194" s="183" t="s">
        <v>149</v>
      </c>
      <c r="E194" s="188" t="s">
        <v>1</v>
      </c>
      <c r="F194" s="189" t="s">
        <v>677</v>
      </c>
      <c r="H194" s="190">
        <v>236.21</v>
      </c>
      <c r="I194" s="191"/>
      <c r="L194" s="187"/>
      <c r="M194" s="192"/>
      <c r="N194" s="193"/>
      <c r="O194" s="193"/>
      <c r="P194" s="193"/>
      <c r="Q194" s="193"/>
      <c r="R194" s="193"/>
      <c r="S194" s="193"/>
      <c r="T194" s="193"/>
      <c r="U194" s="194"/>
      <c r="AT194" s="188" t="s">
        <v>149</v>
      </c>
      <c r="AU194" s="188" t="s">
        <v>145</v>
      </c>
      <c r="AV194" s="13" t="s">
        <v>145</v>
      </c>
      <c r="AW194" s="13" t="s">
        <v>31</v>
      </c>
      <c r="AX194" s="13" t="s">
        <v>85</v>
      </c>
      <c r="AY194" s="188" t="s">
        <v>138</v>
      </c>
    </row>
    <row r="195" spans="1:65" s="2" customFormat="1" ht="36" customHeight="1">
      <c r="A195" s="32"/>
      <c r="B195" s="169"/>
      <c r="C195" s="195" t="s">
        <v>355</v>
      </c>
      <c r="D195" s="195" t="s">
        <v>221</v>
      </c>
      <c r="E195" s="196" t="s">
        <v>271</v>
      </c>
      <c r="F195" s="197" t="s">
        <v>272</v>
      </c>
      <c r="G195" s="198" t="s">
        <v>143</v>
      </c>
      <c r="H195" s="199">
        <v>259.83100000000002</v>
      </c>
      <c r="I195" s="200"/>
      <c r="J195" s="201">
        <f>ROUND(I195*H195,2)</f>
        <v>0</v>
      </c>
      <c r="K195" s="202"/>
      <c r="L195" s="203"/>
      <c r="M195" s="204" t="s">
        <v>1</v>
      </c>
      <c r="N195" s="205" t="s">
        <v>43</v>
      </c>
      <c r="O195" s="58"/>
      <c r="P195" s="180">
        <f>O195*H195</f>
        <v>0</v>
      </c>
      <c r="Q195" s="180">
        <v>2.0000000000000001E-4</v>
      </c>
      <c r="R195" s="180">
        <f>Q195*H195</f>
        <v>5.1966200000000004E-2</v>
      </c>
      <c r="S195" s="180">
        <v>0</v>
      </c>
      <c r="T195" s="180">
        <f>S195*H195</f>
        <v>0</v>
      </c>
      <c r="U195" s="181" t="s">
        <v>1</v>
      </c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82" t="s">
        <v>224</v>
      </c>
      <c r="AT195" s="182" t="s">
        <v>221</v>
      </c>
      <c r="AU195" s="182" t="s">
        <v>145</v>
      </c>
      <c r="AY195" s="16" t="s">
        <v>138</v>
      </c>
      <c r="BE195" s="97">
        <f>IF(N195="základná",J195,0)</f>
        <v>0</v>
      </c>
      <c r="BF195" s="97">
        <f>IF(N195="znížená",J195,0)</f>
        <v>0</v>
      </c>
      <c r="BG195" s="97">
        <f>IF(N195="zákl. prenesená",J195,0)</f>
        <v>0</v>
      </c>
      <c r="BH195" s="97">
        <f>IF(N195="zníž. prenesená",J195,0)</f>
        <v>0</v>
      </c>
      <c r="BI195" s="97">
        <f>IF(N195="nulová",J195,0)</f>
        <v>0</v>
      </c>
      <c r="BJ195" s="16" t="s">
        <v>145</v>
      </c>
      <c r="BK195" s="97">
        <f>ROUND(I195*H195,2)</f>
        <v>0</v>
      </c>
      <c r="BL195" s="16" t="s">
        <v>144</v>
      </c>
      <c r="BM195" s="182" t="s">
        <v>678</v>
      </c>
    </row>
    <row r="196" spans="1:65" s="2" customFormat="1" ht="19.5">
      <c r="A196" s="32"/>
      <c r="B196" s="33"/>
      <c r="C196" s="32"/>
      <c r="D196" s="183" t="s">
        <v>147</v>
      </c>
      <c r="E196" s="32"/>
      <c r="F196" s="184" t="s">
        <v>272</v>
      </c>
      <c r="G196" s="32"/>
      <c r="H196" s="32"/>
      <c r="I196" s="106"/>
      <c r="J196" s="32"/>
      <c r="K196" s="32"/>
      <c r="L196" s="33"/>
      <c r="M196" s="185"/>
      <c r="N196" s="186"/>
      <c r="O196" s="58"/>
      <c r="P196" s="58"/>
      <c r="Q196" s="58"/>
      <c r="R196" s="58"/>
      <c r="S196" s="58"/>
      <c r="T196" s="58"/>
      <c r="U196" s="59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T196" s="16" t="s">
        <v>147</v>
      </c>
      <c r="AU196" s="16" t="s">
        <v>145</v>
      </c>
    </row>
    <row r="197" spans="1:65" s="13" customFormat="1">
      <c r="B197" s="187"/>
      <c r="D197" s="183" t="s">
        <v>149</v>
      </c>
      <c r="F197" s="189" t="s">
        <v>679</v>
      </c>
      <c r="H197" s="190">
        <v>259.83100000000002</v>
      </c>
      <c r="I197" s="191"/>
      <c r="L197" s="187"/>
      <c r="M197" s="192"/>
      <c r="N197" s="193"/>
      <c r="O197" s="193"/>
      <c r="P197" s="193"/>
      <c r="Q197" s="193"/>
      <c r="R197" s="193"/>
      <c r="S197" s="193"/>
      <c r="T197" s="193"/>
      <c r="U197" s="194"/>
      <c r="AT197" s="188" t="s">
        <v>149</v>
      </c>
      <c r="AU197" s="188" t="s">
        <v>145</v>
      </c>
      <c r="AV197" s="13" t="s">
        <v>145</v>
      </c>
      <c r="AW197" s="13" t="s">
        <v>3</v>
      </c>
      <c r="AX197" s="13" t="s">
        <v>85</v>
      </c>
      <c r="AY197" s="188" t="s">
        <v>138</v>
      </c>
    </row>
    <row r="198" spans="1:65" s="2" customFormat="1" ht="16.5" customHeight="1">
      <c r="A198" s="32"/>
      <c r="B198" s="169"/>
      <c r="C198" s="170" t="s">
        <v>359</v>
      </c>
      <c r="D198" s="170" t="s">
        <v>140</v>
      </c>
      <c r="E198" s="171" t="s">
        <v>562</v>
      </c>
      <c r="F198" s="172" t="s">
        <v>563</v>
      </c>
      <c r="G198" s="173" t="s">
        <v>154</v>
      </c>
      <c r="H198" s="174">
        <v>90.85</v>
      </c>
      <c r="I198" s="175"/>
      <c r="J198" s="176">
        <f>ROUND(I198*H198,2)</f>
        <v>0</v>
      </c>
      <c r="K198" s="177"/>
      <c r="L198" s="33"/>
      <c r="M198" s="178" t="s">
        <v>1</v>
      </c>
      <c r="N198" s="179" t="s">
        <v>43</v>
      </c>
      <c r="O198" s="58"/>
      <c r="P198" s="180">
        <f>O198*H198</f>
        <v>0</v>
      </c>
      <c r="Q198" s="180">
        <v>0.24678</v>
      </c>
      <c r="R198" s="180">
        <f>Q198*H198</f>
        <v>22.419962999999999</v>
      </c>
      <c r="S198" s="180">
        <v>0</v>
      </c>
      <c r="T198" s="180">
        <f>S198*H198</f>
        <v>0</v>
      </c>
      <c r="U198" s="181" t="s">
        <v>1</v>
      </c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82" t="s">
        <v>144</v>
      </c>
      <c r="AT198" s="182" t="s">
        <v>140</v>
      </c>
      <c r="AU198" s="182" t="s">
        <v>145</v>
      </c>
      <c r="AY198" s="16" t="s">
        <v>138</v>
      </c>
      <c r="BE198" s="97">
        <f>IF(N198="základná",J198,0)</f>
        <v>0</v>
      </c>
      <c r="BF198" s="97">
        <f>IF(N198="znížená",J198,0)</f>
        <v>0</v>
      </c>
      <c r="BG198" s="97">
        <f>IF(N198="zákl. prenesená",J198,0)</f>
        <v>0</v>
      </c>
      <c r="BH198" s="97">
        <f>IF(N198="zníž. prenesená",J198,0)</f>
        <v>0</v>
      </c>
      <c r="BI198" s="97">
        <f>IF(N198="nulová",J198,0)</f>
        <v>0</v>
      </c>
      <c r="BJ198" s="16" t="s">
        <v>145</v>
      </c>
      <c r="BK198" s="97">
        <f>ROUND(I198*H198,2)</f>
        <v>0</v>
      </c>
      <c r="BL198" s="16" t="s">
        <v>144</v>
      </c>
      <c r="BM198" s="182" t="s">
        <v>680</v>
      </c>
    </row>
    <row r="199" spans="1:65" s="2" customFormat="1" ht="29.25">
      <c r="A199" s="32"/>
      <c r="B199" s="33"/>
      <c r="C199" s="32"/>
      <c r="D199" s="183" t="s">
        <v>147</v>
      </c>
      <c r="E199" s="32"/>
      <c r="F199" s="184" t="s">
        <v>565</v>
      </c>
      <c r="G199" s="32"/>
      <c r="H199" s="32"/>
      <c r="I199" s="106"/>
      <c r="J199" s="32"/>
      <c r="K199" s="32"/>
      <c r="L199" s="33"/>
      <c r="M199" s="185"/>
      <c r="N199" s="186"/>
      <c r="O199" s="58"/>
      <c r="P199" s="58"/>
      <c r="Q199" s="58"/>
      <c r="R199" s="58"/>
      <c r="S199" s="58"/>
      <c r="T199" s="58"/>
      <c r="U199" s="59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T199" s="16" t="s">
        <v>147</v>
      </c>
      <c r="AU199" s="16" t="s">
        <v>145</v>
      </c>
    </row>
    <row r="200" spans="1:65" s="12" customFormat="1" ht="22.9" customHeight="1">
      <c r="B200" s="156"/>
      <c r="D200" s="157" t="s">
        <v>76</v>
      </c>
      <c r="E200" s="167" t="s">
        <v>144</v>
      </c>
      <c r="F200" s="167" t="s">
        <v>681</v>
      </c>
      <c r="I200" s="159"/>
      <c r="J200" s="168">
        <f>BK200</f>
        <v>0</v>
      </c>
      <c r="L200" s="156"/>
      <c r="M200" s="161"/>
      <c r="N200" s="162"/>
      <c r="O200" s="162"/>
      <c r="P200" s="163">
        <f>SUM(P201:P206)</f>
        <v>0</v>
      </c>
      <c r="Q200" s="162"/>
      <c r="R200" s="163">
        <f>SUM(R201:R206)</f>
        <v>22.659707999999998</v>
      </c>
      <c r="S200" s="162"/>
      <c r="T200" s="163">
        <f>SUM(T201:T206)</f>
        <v>0</v>
      </c>
      <c r="U200" s="164"/>
      <c r="AR200" s="157" t="s">
        <v>85</v>
      </c>
      <c r="AT200" s="165" t="s">
        <v>76</v>
      </c>
      <c r="AU200" s="165" t="s">
        <v>85</v>
      </c>
      <c r="AY200" s="157" t="s">
        <v>138</v>
      </c>
      <c r="BK200" s="166">
        <f>SUM(BK201:BK206)</f>
        <v>0</v>
      </c>
    </row>
    <row r="201" spans="1:65" s="2" customFormat="1" ht="24" customHeight="1">
      <c r="A201" s="32"/>
      <c r="B201" s="169"/>
      <c r="C201" s="170" t="s">
        <v>421</v>
      </c>
      <c r="D201" s="170" t="s">
        <v>140</v>
      </c>
      <c r="E201" s="171" t="s">
        <v>682</v>
      </c>
      <c r="F201" s="172" t="s">
        <v>683</v>
      </c>
      <c r="G201" s="173" t="s">
        <v>171</v>
      </c>
      <c r="H201" s="174">
        <v>0.72</v>
      </c>
      <c r="I201" s="175"/>
      <c r="J201" s="176">
        <f>ROUND(I201*H201,2)</f>
        <v>0</v>
      </c>
      <c r="K201" s="177"/>
      <c r="L201" s="33"/>
      <c r="M201" s="178" t="s">
        <v>1</v>
      </c>
      <c r="N201" s="179" t="s">
        <v>43</v>
      </c>
      <c r="O201" s="58"/>
      <c r="P201" s="180">
        <f>O201*H201</f>
        <v>0</v>
      </c>
      <c r="Q201" s="180">
        <v>2.3131499999999998</v>
      </c>
      <c r="R201" s="180">
        <f>Q201*H201</f>
        <v>1.6654679999999997</v>
      </c>
      <c r="S201" s="180">
        <v>0</v>
      </c>
      <c r="T201" s="180">
        <f>S201*H201</f>
        <v>0</v>
      </c>
      <c r="U201" s="181" t="s">
        <v>1</v>
      </c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82" t="s">
        <v>144</v>
      </c>
      <c r="AT201" s="182" t="s">
        <v>140</v>
      </c>
      <c r="AU201" s="182" t="s">
        <v>145</v>
      </c>
      <c r="AY201" s="16" t="s">
        <v>138</v>
      </c>
      <c r="BE201" s="97">
        <f>IF(N201="základná",J201,0)</f>
        <v>0</v>
      </c>
      <c r="BF201" s="97">
        <f>IF(N201="znížená",J201,0)</f>
        <v>0</v>
      </c>
      <c r="BG201" s="97">
        <f>IF(N201="zákl. prenesená",J201,0)</f>
        <v>0</v>
      </c>
      <c r="BH201" s="97">
        <f>IF(N201="zníž. prenesená",J201,0)</f>
        <v>0</v>
      </c>
      <c r="BI201" s="97">
        <f>IF(N201="nulová",J201,0)</f>
        <v>0</v>
      </c>
      <c r="BJ201" s="16" t="s">
        <v>145</v>
      </c>
      <c r="BK201" s="97">
        <f>ROUND(I201*H201,2)</f>
        <v>0</v>
      </c>
      <c r="BL201" s="16" t="s">
        <v>144</v>
      </c>
      <c r="BM201" s="182" t="s">
        <v>684</v>
      </c>
    </row>
    <row r="202" spans="1:65" s="2" customFormat="1" ht="48.75">
      <c r="A202" s="32"/>
      <c r="B202" s="33"/>
      <c r="C202" s="32"/>
      <c r="D202" s="183" t="s">
        <v>147</v>
      </c>
      <c r="E202" s="32"/>
      <c r="F202" s="184" t="s">
        <v>685</v>
      </c>
      <c r="G202" s="32"/>
      <c r="H202" s="32"/>
      <c r="I202" s="106"/>
      <c r="J202" s="32"/>
      <c r="K202" s="32"/>
      <c r="L202" s="33"/>
      <c r="M202" s="185"/>
      <c r="N202" s="186"/>
      <c r="O202" s="58"/>
      <c r="P202" s="58"/>
      <c r="Q202" s="58"/>
      <c r="R202" s="58"/>
      <c r="S202" s="58"/>
      <c r="T202" s="58"/>
      <c r="U202" s="59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T202" s="16" t="s">
        <v>147</v>
      </c>
      <c r="AU202" s="16" t="s">
        <v>145</v>
      </c>
    </row>
    <row r="203" spans="1:65" s="13" customFormat="1">
      <c r="B203" s="187"/>
      <c r="D203" s="183" t="s">
        <v>149</v>
      </c>
      <c r="E203" s="188" t="s">
        <v>1</v>
      </c>
      <c r="F203" s="189" t="s">
        <v>686</v>
      </c>
      <c r="H203" s="190">
        <v>0.72</v>
      </c>
      <c r="I203" s="191"/>
      <c r="L203" s="187"/>
      <c r="M203" s="192"/>
      <c r="N203" s="193"/>
      <c r="O203" s="193"/>
      <c r="P203" s="193"/>
      <c r="Q203" s="193"/>
      <c r="R203" s="193"/>
      <c r="S203" s="193"/>
      <c r="T203" s="193"/>
      <c r="U203" s="194"/>
      <c r="AT203" s="188" t="s">
        <v>149</v>
      </c>
      <c r="AU203" s="188" t="s">
        <v>145</v>
      </c>
      <c r="AV203" s="13" t="s">
        <v>145</v>
      </c>
      <c r="AW203" s="13" t="s">
        <v>31</v>
      </c>
      <c r="AX203" s="13" t="s">
        <v>85</v>
      </c>
      <c r="AY203" s="188" t="s">
        <v>138</v>
      </c>
    </row>
    <row r="204" spans="1:65" s="2" customFormat="1" ht="24" customHeight="1">
      <c r="A204" s="32"/>
      <c r="B204" s="169"/>
      <c r="C204" s="170" t="s">
        <v>630</v>
      </c>
      <c r="D204" s="170" t="s">
        <v>140</v>
      </c>
      <c r="E204" s="171" t="s">
        <v>687</v>
      </c>
      <c r="F204" s="172" t="s">
        <v>688</v>
      </c>
      <c r="G204" s="173" t="s">
        <v>143</v>
      </c>
      <c r="H204" s="174">
        <v>9.1199999999999992</v>
      </c>
      <c r="I204" s="175"/>
      <c r="J204" s="176">
        <f>ROUND(I204*H204,2)</f>
        <v>0</v>
      </c>
      <c r="K204" s="177"/>
      <c r="L204" s="33"/>
      <c r="M204" s="178" t="s">
        <v>1</v>
      </c>
      <c r="N204" s="179" t="s">
        <v>43</v>
      </c>
      <c r="O204" s="58"/>
      <c r="P204" s="180">
        <f>O204*H204</f>
        <v>0</v>
      </c>
      <c r="Q204" s="180">
        <v>2.302</v>
      </c>
      <c r="R204" s="180">
        <f>Q204*H204</f>
        <v>20.994239999999998</v>
      </c>
      <c r="S204" s="180">
        <v>0</v>
      </c>
      <c r="T204" s="180">
        <f>S204*H204</f>
        <v>0</v>
      </c>
      <c r="U204" s="181" t="s">
        <v>1</v>
      </c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82" t="s">
        <v>144</v>
      </c>
      <c r="AT204" s="182" t="s">
        <v>140</v>
      </c>
      <c r="AU204" s="182" t="s">
        <v>145</v>
      </c>
      <c r="AY204" s="16" t="s">
        <v>138</v>
      </c>
      <c r="BE204" s="97">
        <f>IF(N204="základná",J204,0)</f>
        <v>0</v>
      </c>
      <c r="BF204" s="97">
        <f>IF(N204="znížená",J204,0)</f>
        <v>0</v>
      </c>
      <c r="BG204" s="97">
        <f>IF(N204="zákl. prenesená",J204,0)</f>
        <v>0</v>
      </c>
      <c r="BH204" s="97">
        <f>IF(N204="zníž. prenesená",J204,0)</f>
        <v>0</v>
      </c>
      <c r="BI204" s="97">
        <f>IF(N204="nulová",J204,0)</f>
        <v>0</v>
      </c>
      <c r="BJ204" s="16" t="s">
        <v>145</v>
      </c>
      <c r="BK204" s="97">
        <f>ROUND(I204*H204,2)</f>
        <v>0</v>
      </c>
      <c r="BL204" s="16" t="s">
        <v>144</v>
      </c>
      <c r="BM204" s="182" t="s">
        <v>689</v>
      </c>
    </row>
    <row r="205" spans="1:65" s="2" customFormat="1" ht="29.25">
      <c r="A205" s="32"/>
      <c r="B205" s="33"/>
      <c r="C205" s="32"/>
      <c r="D205" s="183" t="s">
        <v>147</v>
      </c>
      <c r="E205" s="32"/>
      <c r="F205" s="184" t="s">
        <v>690</v>
      </c>
      <c r="G205" s="32"/>
      <c r="H205" s="32"/>
      <c r="I205" s="106"/>
      <c r="J205" s="32"/>
      <c r="K205" s="32"/>
      <c r="L205" s="33"/>
      <c r="M205" s="185"/>
      <c r="N205" s="186"/>
      <c r="O205" s="58"/>
      <c r="P205" s="58"/>
      <c r="Q205" s="58"/>
      <c r="R205" s="58"/>
      <c r="S205" s="58"/>
      <c r="T205" s="58"/>
      <c r="U205" s="59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T205" s="16" t="s">
        <v>147</v>
      </c>
      <c r="AU205" s="16" t="s">
        <v>145</v>
      </c>
    </row>
    <row r="206" spans="1:65" s="13" customFormat="1">
      <c r="B206" s="187"/>
      <c r="D206" s="183" t="s">
        <v>149</v>
      </c>
      <c r="E206" s="188" t="s">
        <v>1</v>
      </c>
      <c r="F206" s="189" t="s">
        <v>691</v>
      </c>
      <c r="H206" s="190">
        <v>9.1199999999999992</v>
      </c>
      <c r="I206" s="191"/>
      <c r="L206" s="187"/>
      <c r="M206" s="192"/>
      <c r="N206" s="193"/>
      <c r="O206" s="193"/>
      <c r="P206" s="193"/>
      <c r="Q206" s="193"/>
      <c r="R206" s="193"/>
      <c r="S206" s="193"/>
      <c r="T206" s="193"/>
      <c r="U206" s="194"/>
      <c r="AT206" s="188" t="s">
        <v>149</v>
      </c>
      <c r="AU206" s="188" t="s">
        <v>145</v>
      </c>
      <c r="AV206" s="13" t="s">
        <v>145</v>
      </c>
      <c r="AW206" s="13" t="s">
        <v>31</v>
      </c>
      <c r="AX206" s="13" t="s">
        <v>85</v>
      </c>
      <c r="AY206" s="188" t="s">
        <v>138</v>
      </c>
    </row>
    <row r="207" spans="1:65" s="12" customFormat="1" ht="22.9" customHeight="1">
      <c r="B207" s="156"/>
      <c r="D207" s="157" t="s">
        <v>76</v>
      </c>
      <c r="E207" s="167" t="s">
        <v>275</v>
      </c>
      <c r="F207" s="167" t="s">
        <v>276</v>
      </c>
      <c r="I207" s="159"/>
      <c r="J207" s="168">
        <f>BK207</f>
        <v>0</v>
      </c>
      <c r="L207" s="156"/>
      <c r="M207" s="161"/>
      <c r="N207" s="162"/>
      <c r="O207" s="162"/>
      <c r="P207" s="163">
        <f>SUM(P208:P233)</f>
        <v>0</v>
      </c>
      <c r="Q207" s="162"/>
      <c r="R207" s="163">
        <f>SUM(R208:R233)</f>
        <v>592.64741385999992</v>
      </c>
      <c r="S207" s="162"/>
      <c r="T207" s="163">
        <f>SUM(T208:T233)</f>
        <v>0</v>
      </c>
      <c r="U207" s="164"/>
      <c r="AR207" s="157" t="s">
        <v>85</v>
      </c>
      <c r="AT207" s="165" t="s">
        <v>76</v>
      </c>
      <c r="AU207" s="165" t="s">
        <v>85</v>
      </c>
      <c r="AY207" s="157" t="s">
        <v>138</v>
      </c>
      <c r="BK207" s="166">
        <f>SUM(BK208:BK233)</f>
        <v>0</v>
      </c>
    </row>
    <row r="208" spans="1:65" s="2" customFormat="1" ht="24" customHeight="1">
      <c r="A208" s="32"/>
      <c r="B208" s="169"/>
      <c r="C208" s="170" t="s">
        <v>364</v>
      </c>
      <c r="D208" s="170" t="s">
        <v>140</v>
      </c>
      <c r="E208" s="171" t="s">
        <v>278</v>
      </c>
      <c r="F208" s="172" t="s">
        <v>279</v>
      </c>
      <c r="G208" s="173" t="s">
        <v>143</v>
      </c>
      <c r="H208" s="174">
        <v>40.741999999999997</v>
      </c>
      <c r="I208" s="175"/>
      <c r="J208" s="176">
        <f>ROUND(I208*H208,2)</f>
        <v>0</v>
      </c>
      <c r="K208" s="177"/>
      <c r="L208" s="33"/>
      <c r="M208" s="178" t="s">
        <v>1</v>
      </c>
      <c r="N208" s="179" t="s">
        <v>43</v>
      </c>
      <c r="O208" s="58"/>
      <c r="P208" s="180">
        <f>O208*H208</f>
        <v>0</v>
      </c>
      <c r="Q208" s="180">
        <v>0.36834</v>
      </c>
      <c r="R208" s="180">
        <f>Q208*H208</f>
        <v>15.006908279999999</v>
      </c>
      <c r="S208" s="180">
        <v>0</v>
      </c>
      <c r="T208" s="180">
        <f>S208*H208</f>
        <v>0</v>
      </c>
      <c r="U208" s="181" t="s">
        <v>1</v>
      </c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82" t="s">
        <v>144</v>
      </c>
      <c r="AT208" s="182" t="s">
        <v>140</v>
      </c>
      <c r="AU208" s="182" t="s">
        <v>145</v>
      </c>
      <c r="AY208" s="16" t="s">
        <v>138</v>
      </c>
      <c r="BE208" s="97">
        <f>IF(N208="základná",J208,0)</f>
        <v>0</v>
      </c>
      <c r="BF208" s="97">
        <f>IF(N208="znížená",J208,0)</f>
        <v>0</v>
      </c>
      <c r="BG208" s="97">
        <f>IF(N208="zákl. prenesená",J208,0)</f>
        <v>0</v>
      </c>
      <c r="BH208" s="97">
        <f>IF(N208="zníž. prenesená",J208,0)</f>
        <v>0</v>
      </c>
      <c r="BI208" s="97">
        <f>IF(N208="nulová",J208,0)</f>
        <v>0</v>
      </c>
      <c r="BJ208" s="16" t="s">
        <v>145</v>
      </c>
      <c r="BK208" s="97">
        <f>ROUND(I208*H208,2)</f>
        <v>0</v>
      </c>
      <c r="BL208" s="16" t="s">
        <v>144</v>
      </c>
      <c r="BM208" s="182" t="s">
        <v>692</v>
      </c>
    </row>
    <row r="209" spans="1:65" s="2" customFormat="1" ht="29.25">
      <c r="A209" s="32"/>
      <c r="B209" s="33"/>
      <c r="C209" s="32"/>
      <c r="D209" s="183" t="s">
        <v>147</v>
      </c>
      <c r="E209" s="32"/>
      <c r="F209" s="184" t="s">
        <v>281</v>
      </c>
      <c r="G209" s="32"/>
      <c r="H209" s="32"/>
      <c r="I209" s="106"/>
      <c r="J209" s="32"/>
      <c r="K209" s="32"/>
      <c r="L209" s="33"/>
      <c r="M209" s="185"/>
      <c r="N209" s="186"/>
      <c r="O209" s="58"/>
      <c r="P209" s="58"/>
      <c r="Q209" s="58"/>
      <c r="R209" s="58"/>
      <c r="S209" s="58"/>
      <c r="T209" s="58"/>
      <c r="U209" s="59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6" t="s">
        <v>147</v>
      </c>
      <c r="AU209" s="16" t="s">
        <v>145</v>
      </c>
    </row>
    <row r="210" spans="1:65" s="13" customFormat="1">
      <c r="B210" s="187"/>
      <c r="D210" s="183" t="s">
        <v>149</v>
      </c>
      <c r="E210" s="188" t="s">
        <v>1</v>
      </c>
      <c r="F210" s="189" t="s">
        <v>693</v>
      </c>
      <c r="H210" s="190">
        <v>40.741999999999997</v>
      </c>
      <c r="I210" s="191"/>
      <c r="L210" s="187"/>
      <c r="M210" s="192"/>
      <c r="N210" s="193"/>
      <c r="O210" s="193"/>
      <c r="P210" s="193"/>
      <c r="Q210" s="193"/>
      <c r="R210" s="193"/>
      <c r="S210" s="193"/>
      <c r="T210" s="193"/>
      <c r="U210" s="194"/>
      <c r="AT210" s="188" t="s">
        <v>149</v>
      </c>
      <c r="AU210" s="188" t="s">
        <v>145</v>
      </c>
      <c r="AV210" s="13" t="s">
        <v>145</v>
      </c>
      <c r="AW210" s="13" t="s">
        <v>31</v>
      </c>
      <c r="AX210" s="13" t="s">
        <v>85</v>
      </c>
      <c r="AY210" s="188" t="s">
        <v>138</v>
      </c>
    </row>
    <row r="211" spans="1:65" s="2" customFormat="1" ht="24" customHeight="1">
      <c r="A211" s="32"/>
      <c r="B211" s="169"/>
      <c r="C211" s="170" t="s">
        <v>569</v>
      </c>
      <c r="D211" s="170" t="s">
        <v>140</v>
      </c>
      <c r="E211" s="171" t="s">
        <v>285</v>
      </c>
      <c r="F211" s="172" t="s">
        <v>286</v>
      </c>
      <c r="G211" s="173" t="s">
        <v>143</v>
      </c>
      <c r="H211" s="174">
        <v>453.73899999999998</v>
      </c>
      <c r="I211" s="175"/>
      <c r="J211" s="176">
        <f>ROUND(I211*H211,2)</f>
        <v>0</v>
      </c>
      <c r="K211" s="177"/>
      <c r="L211" s="33"/>
      <c r="M211" s="178" t="s">
        <v>1</v>
      </c>
      <c r="N211" s="179" t="s">
        <v>43</v>
      </c>
      <c r="O211" s="58"/>
      <c r="P211" s="180">
        <f>O211*H211</f>
        <v>0</v>
      </c>
      <c r="Q211" s="180">
        <v>0.60104000000000002</v>
      </c>
      <c r="R211" s="180">
        <f>Q211*H211</f>
        <v>272.71528855999998</v>
      </c>
      <c r="S211" s="180">
        <v>0</v>
      </c>
      <c r="T211" s="180">
        <f>S211*H211</f>
        <v>0</v>
      </c>
      <c r="U211" s="181" t="s">
        <v>1</v>
      </c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82" t="s">
        <v>144</v>
      </c>
      <c r="AT211" s="182" t="s">
        <v>140</v>
      </c>
      <c r="AU211" s="182" t="s">
        <v>145</v>
      </c>
      <c r="AY211" s="16" t="s">
        <v>138</v>
      </c>
      <c r="BE211" s="97">
        <f>IF(N211="základná",J211,0)</f>
        <v>0</v>
      </c>
      <c r="BF211" s="97">
        <f>IF(N211="znížená",J211,0)</f>
        <v>0</v>
      </c>
      <c r="BG211" s="97">
        <f>IF(N211="zákl. prenesená",J211,0)</f>
        <v>0</v>
      </c>
      <c r="BH211" s="97">
        <f>IF(N211="zníž. prenesená",J211,0)</f>
        <v>0</v>
      </c>
      <c r="BI211" s="97">
        <f>IF(N211="nulová",J211,0)</f>
        <v>0</v>
      </c>
      <c r="BJ211" s="16" t="s">
        <v>145</v>
      </c>
      <c r="BK211" s="97">
        <f>ROUND(I211*H211,2)</f>
        <v>0</v>
      </c>
      <c r="BL211" s="16" t="s">
        <v>144</v>
      </c>
      <c r="BM211" s="182" t="s">
        <v>694</v>
      </c>
    </row>
    <row r="212" spans="1:65" s="2" customFormat="1" ht="29.25">
      <c r="A212" s="32"/>
      <c r="B212" s="33"/>
      <c r="C212" s="32"/>
      <c r="D212" s="183" t="s">
        <v>147</v>
      </c>
      <c r="E212" s="32"/>
      <c r="F212" s="184" t="s">
        <v>288</v>
      </c>
      <c r="G212" s="32"/>
      <c r="H212" s="32"/>
      <c r="I212" s="106"/>
      <c r="J212" s="32"/>
      <c r="K212" s="32"/>
      <c r="L212" s="33"/>
      <c r="M212" s="185"/>
      <c r="N212" s="186"/>
      <c r="O212" s="58"/>
      <c r="P212" s="58"/>
      <c r="Q212" s="58"/>
      <c r="R212" s="58"/>
      <c r="S212" s="58"/>
      <c r="T212" s="58"/>
      <c r="U212" s="59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T212" s="16" t="s">
        <v>147</v>
      </c>
      <c r="AU212" s="16" t="s">
        <v>145</v>
      </c>
    </row>
    <row r="213" spans="1:65" s="13" customFormat="1">
      <c r="B213" s="187"/>
      <c r="D213" s="183" t="s">
        <v>149</v>
      </c>
      <c r="E213" s="188" t="s">
        <v>1</v>
      </c>
      <c r="F213" s="189" t="s">
        <v>695</v>
      </c>
      <c r="H213" s="190">
        <v>453.73899999999998</v>
      </c>
      <c r="I213" s="191"/>
      <c r="L213" s="187"/>
      <c r="M213" s="192"/>
      <c r="N213" s="193"/>
      <c r="O213" s="193"/>
      <c r="P213" s="193"/>
      <c r="Q213" s="193"/>
      <c r="R213" s="193"/>
      <c r="S213" s="193"/>
      <c r="T213" s="193"/>
      <c r="U213" s="194"/>
      <c r="AT213" s="188" t="s">
        <v>149</v>
      </c>
      <c r="AU213" s="188" t="s">
        <v>145</v>
      </c>
      <c r="AV213" s="13" t="s">
        <v>145</v>
      </c>
      <c r="AW213" s="13" t="s">
        <v>31</v>
      </c>
      <c r="AX213" s="13" t="s">
        <v>85</v>
      </c>
      <c r="AY213" s="188" t="s">
        <v>138</v>
      </c>
    </row>
    <row r="214" spans="1:65" s="2" customFormat="1" ht="24" customHeight="1">
      <c r="A214" s="32"/>
      <c r="B214" s="169"/>
      <c r="C214" s="170" t="s">
        <v>168</v>
      </c>
      <c r="D214" s="170" t="s">
        <v>140</v>
      </c>
      <c r="E214" s="171" t="s">
        <v>291</v>
      </c>
      <c r="F214" s="172" t="s">
        <v>292</v>
      </c>
      <c r="G214" s="173" t="s">
        <v>143</v>
      </c>
      <c r="H214" s="174">
        <v>37.607999999999997</v>
      </c>
      <c r="I214" s="175"/>
      <c r="J214" s="176">
        <f>ROUND(I214*H214,2)</f>
        <v>0</v>
      </c>
      <c r="K214" s="177"/>
      <c r="L214" s="33"/>
      <c r="M214" s="178" t="s">
        <v>1</v>
      </c>
      <c r="N214" s="179" t="s">
        <v>43</v>
      </c>
      <c r="O214" s="58"/>
      <c r="P214" s="180">
        <f>O214*H214</f>
        <v>0</v>
      </c>
      <c r="Q214" s="180">
        <v>0.27994000000000002</v>
      </c>
      <c r="R214" s="180">
        <f>Q214*H214</f>
        <v>10.527983519999999</v>
      </c>
      <c r="S214" s="180">
        <v>0</v>
      </c>
      <c r="T214" s="180">
        <f>S214*H214</f>
        <v>0</v>
      </c>
      <c r="U214" s="181" t="s">
        <v>1</v>
      </c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82" t="s">
        <v>144</v>
      </c>
      <c r="AT214" s="182" t="s">
        <v>140</v>
      </c>
      <c r="AU214" s="182" t="s">
        <v>145</v>
      </c>
      <c r="AY214" s="16" t="s">
        <v>138</v>
      </c>
      <c r="BE214" s="97">
        <f>IF(N214="základná",J214,0)</f>
        <v>0</v>
      </c>
      <c r="BF214" s="97">
        <f>IF(N214="znížená",J214,0)</f>
        <v>0</v>
      </c>
      <c r="BG214" s="97">
        <f>IF(N214="zákl. prenesená",J214,0)</f>
        <v>0</v>
      </c>
      <c r="BH214" s="97">
        <f>IF(N214="zníž. prenesená",J214,0)</f>
        <v>0</v>
      </c>
      <c r="BI214" s="97">
        <f>IF(N214="nulová",J214,0)</f>
        <v>0</v>
      </c>
      <c r="BJ214" s="16" t="s">
        <v>145</v>
      </c>
      <c r="BK214" s="97">
        <f>ROUND(I214*H214,2)</f>
        <v>0</v>
      </c>
      <c r="BL214" s="16" t="s">
        <v>144</v>
      </c>
      <c r="BM214" s="182" t="s">
        <v>696</v>
      </c>
    </row>
    <row r="215" spans="1:65" s="2" customFormat="1" ht="19.5">
      <c r="A215" s="32"/>
      <c r="B215" s="33"/>
      <c r="C215" s="32"/>
      <c r="D215" s="183" t="s">
        <v>147</v>
      </c>
      <c r="E215" s="32"/>
      <c r="F215" s="184" t="s">
        <v>294</v>
      </c>
      <c r="G215" s="32"/>
      <c r="H215" s="32"/>
      <c r="I215" s="106"/>
      <c r="J215" s="32"/>
      <c r="K215" s="32"/>
      <c r="L215" s="33"/>
      <c r="M215" s="185"/>
      <c r="N215" s="186"/>
      <c r="O215" s="58"/>
      <c r="P215" s="58"/>
      <c r="Q215" s="58"/>
      <c r="R215" s="58"/>
      <c r="S215" s="58"/>
      <c r="T215" s="58"/>
      <c r="U215" s="59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T215" s="16" t="s">
        <v>147</v>
      </c>
      <c r="AU215" s="16" t="s">
        <v>145</v>
      </c>
    </row>
    <row r="216" spans="1:65" s="13" customFormat="1">
      <c r="B216" s="187"/>
      <c r="D216" s="183" t="s">
        <v>149</v>
      </c>
      <c r="E216" s="188" t="s">
        <v>1</v>
      </c>
      <c r="F216" s="189" t="s">
        <v>697</v>
      </c>
      <c r="H216" s="190">
        <v>37.607999999999997</v>
      </c>
      <c r="I216" s="191"/>
      <c r="L216" s="187"/>
      <c r="M216" s="192"/>
      <c r="N216" s="193"/>
      <c r="O216" s="193"/>
      <c r="P216" s="193"/>
      <c r="Q216" s="193"/>
      <c r="R216" s="193"/>
      <c r="S216" s="193"/>
      <c r="T216" s="193"/>
      <c r="U216" s="194"/>
      <c r="AT216" s="188" t="s">
        <v>149</v>
      </c>
      <c r="AU216" s="188" t="s">
        <v>145</v>
      </c>
      <c r="AV216" s="13" t="s">
        <v>145</v>
      </c>
      <c r="AW216" s="13" t="s">
        <v>31</v>
      </c>
      <c r="AX216" s="13" t="s">
        <v>85</v>
      </c>
      <c r="AY216" s="188" t="s">
        <v>138</v>
      </c>
    </row>
    <row r="217" spans="1:65" s="2" customFormat="1" ht="24" customHeight="1">
      <c r="A217" s="32"/>
      <c r="B217" s="169"/>
      <c r="C217" s="170" t="s">
        <v>175</v>
      </c>
      <c r="D217" s="170" t="s">
        <v>140</v>
      </c>
      <c r="E217" s="171" t="s">
        <v>297</v>
      </c>
      <c r="F217" s="172" t="s">
        <v>298</v>
      </c>
      <c r="G217" s="173" t="s">
        <v>143</v>
      </c>
      <c r="H217" s="174">
        <v>418.83600000000001</v>
      </c>
      <c r="I217" s="175"/>
      <c r="J217" s="176">
        <f>ROUND(I217*H217,2)</f>
        <v>0</v>
      </c>
      <c r="K217" s="177"/>
      <c r="L217" s="33"/>
      <c r="M217" s="178" t="s">
        <v>1</v>
      </c>
      <c r="N217" s="179" t="s">
        <v>43</v>
      </c>
      <c r="O217" s="58"/>
      <c r="P217" s="180">
        <f>O217*H217</f>
        <v>0</v>
      </c>
      <c r="Q217" s="180">
        <v>0.37080000000000002</v>
      </c>
      <c r="R217" s="180">
        <f>Q217*H217</f>
        <v>155.30438880000003</v>
      </c>
      <c r="S217" s="180">
        <v>0</v>
      </c>
      <c r="T217" s="180">
        <f>S217*H217</f>
        <v>0</v>
      </c>
      <c r="U217" s="181" t="s">
        <v>1</v>
      </c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82" t="s">
        <v>144</v>
      </c>
      <c r="AT217" s="182" t="s">
        <v>140</v>
      </c>
      <c r="AU217" s="182" t="s">
        <v>145</v>
      </c>
      <c r="AY217" s="16" t="s">
        <v>138</v>
      </c>
      <c r="BE217" s="97">
        <f>IF(N217="základná",J217,0)</f>
        <v>0</v>
      </c>
      <c r="BF217" s="97">
        <f>IF(N217="znížená",J217,0)</f>
        <v>0</v>
      </c>
      <c r="BG217" s="97">
        <f>IF(N217="zákl. prenesená",J217,0)</f>
        <v>0</v>
      </c>
      <c r="BH217" s="97">
        <f>IF(N217="zníž. prenesená",J217,0)</f>
        <v>0</v>
      </c>
      <c r="BI217" s="97">
        <f>IF(N217="nulová",J217,0)</f>
        <v>0</v>
      </c>
      <c r="BJ217" s="16" t="s">
        <v>145</v>
      </c>
      <c r="BK217" s="97">
        <f>ROUND(I217*H217,2)</f>
        <v>0</v>
      </c>
      <c r="BL217" s="16" t="s">
        <v>144</v>
      </c>
      <c r="BM217" s="182" t="s">
        <v>698</v>
      </c>
    </row>
    <row r="218" spans="1:65" s="2" customFormat="1" ht="19.5">
      <c r="A218" s="32"/>
      <c r="B218" s="33"/>
      <c r="C218" s="32"/>
      <c r="D218" s="183" t="s">
        <v>147</v>
      </c>
      <c r="E218" s="32"/>
      <c r="F218" s="184" t="s">
        <v>300</v>
      </c>
      <c r="G218" s="32"/>
      <c r="H218" s="32"/>
      <c r="I218" s="106"/>
      <c r="J218" s="32"/>
      <c r="K218" s="32"/>
      <c r="L218" s="33"/>
      <c r="M218" s="185"/>
      <c r="N218" s="186"/>
      <c r="O218" s="58"/>
      <c r="P218" s="58"/>
      <c r="Q218" s="58"/>
      <c r="R218" s="58"/>
      <c r="S218" s="58"/>
      <c r="T218" s="58"/>
      <c r="U218" s="59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T218" s="16" t="s">
        <v>147</v>
      </c>
      <c r="AU218" s="16" t="s">
        <v>145</v>
      </c>
    </row>
    <row r="219" spans="1:65" s="13" customFormat="1">
      <c r="B219" s="187"/>
      <c r="D219" s="183" t="s">
        <v>149</v>
      </c>
      <c r="E219" s="188" t="s">
        <v>1</v>
      </c>
      <c r="F219" s="189" t="s">
        <v>699</v>
      </c>
      <c r="H219" s="190">
        <v>418.83600000000001</v>
      </c>
      <c r="I219" s="191"/>
      <c r="L219" s="187"/>
      <c r="M219" s="192"/>
      <c r="N219" s="193"/>
      <c r="O219" s="193"/>
      <c r="P219" s="193"/>
      <c r="Q219" s="193"/>
      <c r="R219" s="193"/>
      <c r="S219" s="193"/>
      <c r="T219" s="193"/>
      <c r="U219" s="194"/>
      <c r="AT219" s="188" t="s">
        <v>149</v>
      </c>
      <c r="AU219" s="188" t="s">
        <v>145</v>
      </c>
      <c r="AV219" s="13" t="s">
        <v>145</v>
      </c>
      <c r="AW219" s="13" t="s">
        <v>31</v>
      </c>
      <c r="AX219" s="13" t="s">
        <v>85</v>
      </c>
      <c r="AY219" s="188" t="s">
        <v>138</v>
      </c>
    </row>
    <row r="220" spans="1:65" s="2" customFormat="1" ht="24" customHeight="1">
      <c r="A220" s="32"/>
      <c r="B220" s="169"/>
      <c r="C220" s="170" t="s">
        <v>181</v>
      </c>
      <c r="D220" s="170" t="s">
        <v>140</v>
      </c>
      <c r="E220" s="171" t="s">
        <v>303</v>
      </c>
      <c r="F220" s="172" t="s">
        <v>304</v>
      </c>
      <c r="G220" s="173" t="s">
        <v>143</v>
      </c>
      <c r="H220" s="174">
        <v>785.64</v>
      </c>
      <c r="I220" s="175"/>
      <c r="J220" s="176">
        <f>ROUND(I220*H220,2)</f>
        <v>0</v>
      </c>
      <c r="K220" s="177"/>
      <c r="L220" s="33"/>
      <c r="M220" s="178" t="s">
        <v>1</v>
      </c>
      <c r="N220" s="179" t="s">
        <v>43</v>
      </c>
      <c r="O220" s="58"/>
      <c r="P220" s="180">
        <f>O220*H220</f>
        <v>0</v>
      </c>
      <c r="Q220" s="180">
        <v>8.0999999999999996E-4</v>
      </c>
      <c r="R220" s="180">
        <f>Q220*H220</f>
        <v>0.63636839999999995</v>
      </c>
      <c r="S220" s="180">
        <v>0</v>
      </c>
      <c r="T220" s="180">
        <f>S220*H220</f>
        <v>0</v>
      </c>
      <c r="U220" s="181" t="s">
        <v>1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82" t="s">
        <v>144</v>
      </c>
      <c r="AT220" s="182" t="s">
        <v>140</v>
      </c>
      <c r="AU220" s="182" t="s">
        <v>145</v>
      </c>
      <c r="AY220" s="16" t="s">
        <v>138</v>
      </c>
      <c r="BE220" s="97">
        <f>IF(N220="základná",J220,0)</f>
        <v>0</v>
      </c>
      <c r="BF220" s="97">
        <f>IF(N220="znížená",J220,0)</f>
        <v>0</v>
      </c>
      <c r="BG220" s="97">
        <f>IF(N220="zákl. prenesená",J220,0)</f>
        <v>0</v>
      </c>
      <c r="BH220" s="97">
        <f>IF(N220="zníž. prenesená",J220,0)</f>
        <v>0</v>
      </c>
      <c r="BI220" s="97">
        <f>IF(N220="nulová",J220,0)</f>
        <v>0</v>
      </c>
      <c r="BJ220" s="16" t="s">
        <v>145</v>
      </c>
      <c r="BK220" s="97">
        <f>ROUND(I220*H220,2)</f>
        <v>0</v>
      </c>
      <c r="BL220" s="16" t="s">
        <v>144</v>
      </c>
      <c r="BM220" s="182" t="s">
        <v>700</v>
      </c>
    </row>
    <row r="221" spans="1:65" s="2" customFormat="1" ht="19.5">
      <c r="A221" s="32"/>
      <c r="B221" s="33"/>
      <c r="C221" s="32"/>
      <c r="D221" s="183" t="s">
        <v>147</v>
      </c>
      <c r="E221" s="32"/>
      <c r="F221" s="184" t="s">
        <v>304</v>
      </c>
      <c r="G221" s="32"/>
      <c r="H221" s="32"/>
      <c r="I221" s="106"/>
      <c r="J221" s="32"/>
      <c r="K221" s="32"/>
      <c r="L221" s="33"/>
      <c r="M221" s="185"/>
      <c r="N221" s="186"/>
      <c r="O221" s="58"/>
      <c r="P221" s="58"/>
      <c r="Q221" s="58"/>
      <c r="R221" s="58"/>
      <c r="S221" s="58"/>
      <c r="T221" s="58"/>
      <c r="U221" s="59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T221" s="16" t="s">
        <v>147</v>
      </c>
      <c r="AU221" s="16" t="s">
        <v>145</v>
      </c>
    </row>
    <row r="222" spans="1:65" s="13" customFormat="1">
      <c r="B222" s="187"/>
      <c r="D222" s="183" t="s">
        <v>149</v>
      </c>
      <c r="E222" s="188" t="s">
        <v>1</v>
      </c>
      <c r="F222" s="189" t="s">
        <v>701</v>
      </c>
      <c r="H222" s="190">
        <v>785.64</v>
      </c>
      <c r="I222" s="191"/>
      <c r="L222" s="187"/>
      <c r="M222" s="192"/>
      <c r="N222" s="193"/>
      <c r="O222" s="193"/>
      <c r="P222" s="193"/>
      <c r="Q222" s="193"/>
      <c r="R222" s="193"/>
      <c r="S222" s="193"/>
      <c r="T222" s="193"/>
      <c r="U222" s="194"/>
      <c r="AT222" s="188" t="s">
        <v>149</v>
      </c>
      <c r="AU222" s="188" t="s">
        <v>145</v>
      </c>
      <c r="AV222" s="13" t="s">
        <v>145</v>
      </c>
      <c r="AW222" s="13" t="s">
        <v>31</v>
      </c>
      <c r="AX222" s="13" t="s">
        <v>85</v>
      </c>
      <c r="AY222" s="188" t="s">
        <v>138</v>
      </c>
    </row>
    <row r="223" spans="1:65" s="2" customFormat="1" ht="24" customHeight="1">
      <c r="A223" s="32"/>
      <c r="B223" s="169"/>
      <c r="C223" s="170" t="s">
        <v>186</v>
      </c>
      <c r="D223" s="170" t="s">
        <v>140</v>
      </c>
      <c r="E223" s="171" t="s">
        <v>308</v>
      </c>
      <c r="F223" s="172" t="s">
        <v>309</v>
      </c>
      <c r="G223" s="173" t="s">
        <v>143</v>
      </c>
      <c r="H223" s="174">
        <v>31.34</v>
      </c>
      <c r="I223" s="175"/>
      <c r="J223" s="176">
        <f>ROUND(I223*H223,2)</f>
        <v>0</v>
      </c>
      <c r="K223" s="177"/>
      <c r="L223" s="33"/>
      <c r="M223" s="178" t="s">
        <v>1</v>
      </c>
      <c r="N223" s="179" t="s">
        <v>43</v>
      </c>
      <c r="O223" s="58"/>
      <c r="P223" s="180">
        <f>O223*H223</f>
        <v>0</v>
      </c>
      <c r="Q223" s="180">
        <v>0.10373</v>
      </c>
      <c r="R223" s="180">
        <f>Q223*H223</f>
        <v>3.2508982</v>
      </c>
      <c r="S223" s="180">
        <v>0</v>
      </c>
      <c r="T223" s="180">
        <f>S223*H223</f>
        <v>0</v>
      </c>
      <c r="U223" s="181" t="s">
        <v>1</v>
      </c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82" t="s">
        <v>144</v>
      </c>
      <c r="AT223" s="182" t="s">
        <v>140</v>
      </c>
      <c r="AU223" s="182" t="s">
        <v>145</v>
      </c>
      <c r="AY223" s="16" t="s">
        <v>138</v>
      </c>
      <c r="BE223" s="97">
        <f>IF(N223="základná",J223,0)</f>
        <v>0</v>
      </c>
      <c r="BF223" s="97">
        <f>IF(N223="znížená",J223,0)</f>
        <v>0</v>
      </c>
      <c r="BG223" s="97">
        <f>IF(N223="zákl. prenesená",J223,0)</f>
        <v>0</v>
      </c>
      <c r="BH223" s="97">
        <f>IF(N223="zníž. prenesená",J223,0)</f>
        <v>0</v>
      </c>
      <c r="BI223" s="97">
        <f>IF(N223="nulová",J223,0)</f>
        <v>0</v>
      </c>
      <c r="BJ223" s="16" t="s">
        <v>145</v>
      </c>
      <c r="BK223" s="97">
        <f>ROUND(I223*H223,2)</f>
        <v>0</v>
      </c>
      <c r="BL223" s="16" t="s">
        <v>144</v>
      </c>
      <c r="BM223" s="182" t="s">
        <v>702</v>
      </c>
    </row>
    <row r="224" spans="1:65" s="2" customFormat="1" ht="29.25">
      <c r="A224" s="32"/>
      <c r="B224" s="33"/>
      <c r="C224" s="32"/>
      <c r="D224" s="183" t="s">
        <v>147</v>
      </c>
      <c r="E224" s="32"/>
      <c r="F224" s="184" t="s">
        <v>311</v>
      </c>
      <c r="G224" s="32"/>
      <c r="H224" s="32"/>
      <c r="I224" s="106"/>
      <c r="J224" s="32"/>
      <c r="K224" s="32"/>
      <c r="L224" s="33"/>
      <c r="M224" s="185"/>
      <c r="N224" s="186"/>
      <c r="O224" s="58"/>
      <c r="P224" s="58"/>
      <c r="Q224" s="58"/>
      <c r="R224" s="58"/>
      <c r="S224" s="58"/>
      <c r="T224" s="58"/>
      <c r="U224" s="59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T224" s="16" t="s">
        <v>147</v>
      </c>
      <c r="AU224" s="16" t="s">
        <v>145</v>
      </c>
    </row>
    <row r="225" spans="1:65" s="13" customFormat="1">
      <c r="B225" s="187"/>
      <c r="D225" s="183" t="s">
        <v>149</v>
      </c>
      <c r="E225" s="188" t="s">
        <v>1</v>
      </c>
      <c r="F225" s="189" t="s">
        <v>703</v>
      </c>
      <c r="H225" s="190">
        <v>31.34</v>
      </c>
      <c r="I225" s="191"/>
      <c r="L225" s="187"/>
      <c r="M225" s="192"/>
      <c r="N225" s="193"/>
      <c r="O225" s="193"/>
      <c r="P225" s="193"/>
      <c r="Q225" s="193"/>
      <c r="R225" s="193"/>
      <c r="S225" s="193"/>
      <c r="T225" s="193"/>
      <c r="U225" s="194"/>
      <c r="AT225" s="188" t="s">
        <v>149</v>
      </c>
      <c r="AU225" s="188" t="s">
        <v>145</v>
      </c>
      <c r="AV225" s="13" t="s">
        <v>145</v>
      </c>
      <c r="AW225" s="13" t="s">
        <v>31</v>
      </c>
      <c r="AX225" s="13" t="s">
        <v>85</v>
      </c>
      <c r="AY225" s="188" t="s">
        <v>138</v>
      </c>
    </row>
    <row r="226" spans="1:65" s="2" customFormat="1" ht="24" customHeight="1">
      <c r="A226" s="32"/>
      <c r="B226" s="169"/>
      <c r="C226" s="170" t="s">
        <v>192</v>
      </c>
      <c r="D226" s="170" t="s">
        <v>140</v>
      </c>
      <c r="E226" s="171" t="s">
        <v>314</v>
      </c>
      <c r="F226" s="172" t="s">
        <v>315</v>
      </c>
      <c r="G226" s="173" t="s">
        <v>143</v>
      </c>
      <c r="H226" s="174">
        <v>12.78</v>
      </c>
      <c r="I226" s="175"/>
      <c r="J226" s="176">
        <f>ROUND(I226*H226,2)</f>
        <v>0</v>
      </c>
      <c r="K226" s="177"/>
      <c r="L226" s="33"/>
      <c r="M226" s="178" t="s">
        <v>1</v>
      </c>
      <c r="N226" s="179" t="s">
        <v>43</v>
      </c>
      <c r="O226" s="58"/>
      <c r="P226" s="180">
        <f>O226*H226</f>
        <v>0</v>
      </c>
      <c r="Q226" s="180">
        <v>0.15559000000000001</v>
      </c>
      <c r="R226" s="180">
        <f>Q226*H226</f>
        <v>1.9884401999999999</v>
      </c>
      <c r="S226" s="180">
        <v>0</v>
      </c>
      <c r="T226" s="180">
        <f>S226*H226</f>
        <v>0</v>
      </c>
      <c r="U226" s="181" t="s">
        <v>1</v>
      </c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82" t="s">
        <v>144</v>
      </c>
      <c r="AT226" s="182" t="s">
        <v>140</v>
      </c>
      <c r="AU226" s="182" t="s">
        <v>145</v>
      </c>
      <c r="AY226" s="16" t="s">
        <v>138</v>
      </c>
      <c r="BE226" s="97">
        <f>IF(N226="základná",J226,0)</f>
        <v>0</v>
      </c>
      <c r="BF226" s="97">
        <f>IF(N226="znížená",J226,0)</f>
        <v>0</v>
      </c>
      <c r="BG226" s="97">
        <f>IF(N226="zákl. prenesená",J226,0)</f>
        <v>0</v>
      </c>
      <c r="BH226" s="97">
        <f>IF(N226="zníž. prenesená",J226,0)</f>
        <v>0</v>
      </c>
      <c r="BI226" s="97">
        <f>IF(N226="nulová",J226,0)</f>
        <v>0</v>
      </c>
      <c r="BJ226" s="16" t="s">
        <v>145</v>
      </c>
      <c r="BK226" s="97">
        <f>ROUND(I226*H226,2)</f>
        <v>0</v>
      </c>
      <c r="BL226" s="16" t="s">
        <v>144</v>
      </c>
      <c r="BM226" s="182" t="s">
        <v>704</v>
      </c>
    </row>
    <row r="227" spans="1:65" s="2" customFormat="1" ht="29.25">
      <c r="A227" s="32"/>
      <c r="B227" s="33"/>
      <c r="C227" s="32"/>
      <c r="D227" s="183" t="s">
        <v>147</v>
      </c>
      <c r="E227" s="32"/>
      <c r="F227" s="184" t="s">
        <v>317</v>
      </c>
      <c r="G227" s="32"/>
      <c r="H227" s="32"/>
      <c r="I227" s="106"/>
      <c r="J227" s="32"/>
      <c r="K227" s="32"/>
      <c r="L227" s="33"/>
      <c r="M227" s="185"/>
      <c r="N227" s="186"/>
      <c r="O227" s="58"/>
      <c r="P227" s="58"/>
      <c r="Q227" s="58"/>
      <c r="R227" s="58"/>
      <c r="S227" s="58"/>
      <c r="T227" s="58"/>
      <c r="U227" s="59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16" t="s">
        <v>147</v>
      </c>
      <c r="AU227" s="16" t="s">
        <v>145</v>
      </c>
    </row>
    <row r="228" spans="1:65" s="13" customFormat="1">
      <c r="B228" s="187"/>
      <c r="D228" s="183" t="s">
        <v>149</v>
      </c>
      <c r="E228" s="188" t="s">
        <v>1</v>
      </c>
      <c r="F228" s="189" t="s">
        <v>705</v>
      </c>
      <c r="H228" s="190">
        <v>12.78</v>
      </c>
      <c r="I228" s="191"/>
      <c r="L228" s="187"/>
      <c r="M228" s="192"/>
      <c r="N228" s="193"/>
      <c r="O228" s="193"/>
      <c r="P228" s="193"/>
      <c r="Q228" s="193"/>
      <c r="R228" s="193"/>
      <c r="S228" s="193"/>
      <c r="T228" s="193"/>
      <c r="U228" s="194"/>
      <c r="AT228" s="188" t="s">
        <v>149</v>
      </c>
      <c r="AU228" s="188" t="s">
        <v>145</v>
      </c>
      <c r="AV228" s="13" t="s">
        <v>145</v>
      </c>
      <c r="AW228" s="13" t="s">
        <v>31</v>
      </c>
      <c r="AX228" s="13" t="s">
        <v>85</v>
      </c>
      <c r="AY228" s="188" t="s">
        <v>138</v>
      </c>
    </row>
    <row r="229" spans="1:65" s="2" customFormat="1" ht="24" customHeight="1">
      <c r="A229" s="32"/>
      <c r="B229" s="169"/>
      <c r="C229" s="170" t="s">
        <v>255</v>
      </c>
      <c r="D229" s="170" t="s">
        <v>140</v>
      </c>
      <c r="E229" s="171" t="s">
        <v>320</v>
      </c>
      <c r="F229" s="172" t="s">
        <v>321</v>
      </c>
      <c r="G229" s="173" t="s">
        <v>143</v>
      </c>
      <c r="H229" s="174">
        <v>349.03</v>
      </c>
      <c r="I229" s="175"/>
      <c r="J229" s="176">
        <f>ROUND(I229*H229,2)</f>
        <v>0</v>
      </c>
      <c r="K229" s="177"/>
      <c r="L229" s="33"/>
      <c r="M229" s="178" t="s">
        <v>1</v>
      </c>
      <c r="N229" s="179" t="s">
        <v>43</v>
      </c>
      <c r="O229" s="58"/>
      <c r="P229" s="180">
        <f>O229*H229</f>
        <v>0</v>
      </c>
      <c r="Q229" s="180">
        <v>0.15559000000000001</v>
      </c>
      <c r="R229" s="180">
        <f>Q229*H229</f>
        <v>54.305577700000001</v>
      </c>
      <c r="S229" s="180">
        <v>0</v>
      </c>
      <c r="T229" s="180">
        <f>S229*H229</f>
        <v>0</v>
      </c>
      <c r="U229" s="181" t="s">
        <v>1</v>
      </c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82" t="s">
        <v>144</v>
      </c>
      <c r="AT229" s="182" t="s">
        <v>140</v>
      </c>
      <c r="AU229" s="182" t="s">
        <v>145</v>
      </c>
      <c r="AY229" s="16" t="s">
        <v>138</v>
      </c>
      <c r="BE229" s="97">
        <f>IF(N229="základná",J229,0)</f>
        <v>0</v>
      </c>
      <c r="BF229" s="97">
        <f>IF(N229="znížená",J229,0)</f>
        <v>0</v>
      </c>
      <c r="BG229" s="97">
        <f>IF(N229="zákl. prenesená",J229,0)</f>
        <v>0</v>
      </c>
      <c r="BH229" s="97">
        <f>IF(N229="zníž. prenesená",J229,0)</f>
        <v>0</v>
      </c>
      <c r="BI229" s="97">
        <f>IF(N229="nulová",J229,0)</f>
        <v>0</v>
      </c>
      <c r="BJ229" s="16" t="s">
        <v>145</v>
      </c>
      <c r="BK229" s="97">
        <f>ROUND(I229*H229,2)</f>
        <v>0</v>
      </c>
      <c r="BL229" s="16" t="s">
        <v>144</v>
      </c>
      <c r="BM229" s="182" t="s">
        <v>706</v>
      </c>
    </row>
    <row r="230" spans="1:65" s="2" customFormat="1" ht="29.25">
      <c r="A230" s="32"/>
      <c r="B230" s="33"/>
      <c r="C230" s="32"/>
      <c r="D230" s="183" t="s">
        <v>147</v>
      </c>
      <c r="E230" s="32"/>
      <c r="F230" s="184" t="s">
        <v>317</v>
      </c>
      <c r="G230" s="32"/>
      <c r="H230" s="32"/>
      <c r="I230" s="106"/>
      <c r="J230" s="32"/>
      <c r="K230" s="32"/>
      <c r="L230" s="33"/>
      <c r="M230" s="185"/>
      <c r="N230" s="186"/>
      <c r="O230" s="58"/>
      <c r="P230" s="58"/>
      <c r="Q230" s="58"/>
      <c r="R230" s="58"/>
      <c r="S230" s="58"/>
      <c r="T230" s="58"/>
      <c r="U230" s="59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16" t="s">
        <v>147</v>
      </c>
      <c r="AU230" s="16" t="s">
        <v>145</v>
      </c>
    </row>
    <row r="231" spans="1:65" s="2" customFormat="1" ht="24" customHeight="1">
      <c r="A231" s="32"/>
      <c r="B231" s="169"/>
      <c r="C231" s="170" t="s">
        <v>250</v>
      </c>
      <c r="D231" s="170" t="s">
        <v>140</v>
      </c>
      <c r="E231" s="171" t="s">
        <v>324</v>
      </c>
      <c r="F231" s="172" t="s">
        <v>325</v>
      </c>
      <c r="G231" s="173" t="s">
        <v>143</v>
      </c>
      <c r="H231" s="174">
        <v>380.37</v>
      </c>
      <c r="I231" s="175"/>
      <c r="J231" s="176">
        <f>ROUND(I231*H231,2)</f>
        <v>0</v>
      </c>
      <c r="K231" s="177"/>
      <c r="L231" s="33"/>
      <c r="M231" s="178" t="s">
        <v>1</v>
      </c>
      <c r="N231" s="179" t="s">
        <v>43</v>
      </c>
      <c r="O231" s="58"/>
      <c r="P231" s="180">
        <f>O231*H231</f>
        <v>0</v>
      </c>
      <c r="Q231" s="180">
        <v>0.20746000000000001</v>
      </c>
      <c r="R231" s="180">
        <f>Q231*H231</f>
        <v>78.911560199999997</v>
      </c>
      <c r="S231" s="180">
        <v>0</v>
      </c>
      <c r="T231" s="180">
        <f>S231*H231</f>
        <v>0</v>
      </c>
      <c r="U231" s="181" t="s">
        <v>1</v>
      </c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82" t="s">
        <v>144</v>
      </c>
      <c r="AT231" s="182" t="s">
        <v>140</v>
      </c>
      <c r="AU231" s="182" t="s">
        <v>145</v>
      </c>
      <c r="AY231" s="16" t="s">
        <v>138</v>
      </c>
      <c r="BE231" s="97">
        <f>IF(N231="základná",J231,0)</f>
        <v>0</v>
      </c>
      <c r="BF231" s="97">
        <f>IF(N231="znížená",J231,0)</f>
        <v>0</v>
      </c>
      <c r="BG231" s="97">
        <f>IF(N231="zákl. prenesená",J231,0)</f>
        <v>0</v>
      </c>
      <c r="BH231" s="97">
        <f>IF(N231="zníž. prenesená",J231,0)</f>
        <v>0</v>
      </c>
      <c r="BI231" s="97">
        <f>IF(N231="nulová",J231,0)</f>
        <v>0</v>
      </c>
      <c r="BJ231" s="16" t="s">
        <v>145</v>
      </c>
      <c r="BK231" s="97">
        <f>ROUND(I231*H231,2)</f>
        <v>0</v>
      </c>
      <c r="BL231" s="16" t="s">
        <v>144</v>
      </c>
      <c r="BM231" s="182" t="s">
        <v>707</v>
      </c>
    </row>
    <row r="232" spans="1:65" s="2" customFormat="1" ht="29.25">
      <c r="A232" s="32"/>
      <c r="B232" s="33"/>
      <c r="C232" s="32"/>
      <c r="D232" s="183" t="s">
        <v>147</v>
      </c>
      <c r="E232" s="32"/>
      <c r="F232" s="184" t="s">
        <v>327</v>
      </c>
      <c r="G232" s="32"/>
      <c r="H232" s="32"/>
      <c r="I232" s="106"/>
      <c r="J232" s="32"/>
      <c r="K232" s="32"/>
      <c r="L232" s="33"/>
      <c r="M232" s="185"/>
      <c r="N232" s="186"/>
      <c r="O232" s="58"/>
      <c r="P232" s="58"/>
      <c r="Q232" s="58"/>
      <c r="R232" s="58"/>
      <c r="S232" s="58"/>
      <c r="T232" s="58"/>
      <c r="U232" s="59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T232" s="16" t="s">
        <v>147</v>
      </c>
      <c r="AU232" s="16" t="s">
        <v>145</v>
      </c>
    </row>
    <row r="233" spans="1:65" s="13" customFormat="1">
      <c r="B233" s="187"/>
      <c r="D233" s="183" t="s">
        <v>149</v>
      </c>
      <c r="E233" s="188" t="s">
        <v>1</v>
      </c>
      <c r="F233" s="189" t="s">
        <v>708</v>
      </c>
      <c r="H233" s="190">
        <v>380.37</v>
      </c>
      <c r="I233" s="191"/>
      <c r="L233" s="187"/>
      <c r="M233" s="192"/>
      <c r="N233" s="193"/>
      <c r="O233" s="193"/>
      <c r="P233" s="193"/>
      <c r="Q233" s="193"/>
      <c r="R233" s="193"/>
      <c r="S233" s="193"/>
      <c r="T233" s="193"/>
      <c r="U233" s="194"/>
      <c r="AT233" s="188" t="s">
        <v>149</v>
      </c>
      <c r="AU233" s="188" t="s">
        <v>145</v>
      </c>
      <c r="AV233" s="13" t="s">
        <v>145</v>
      </c>
      <c r="AW233" s="13" t="s">
        <v>31</v>
      </c>
      <c r="AX233" s="13" t="s">
        <v>85</v>
      </c>
      <c r="AY233" s="188" t="s">
        <v>138</v>
      </c>
    </row>
    <row r="234" spans="1:65" s="12" customFormat="1" ht="22.9" customHeight="1">
      <c r="B234" s="156"/>
      <c r="D234" s="157" t="s">
        <v>76</v>
      </c>
      <c r="E234" s="167" t="s">
        <v>224</v>
      </c>
      <c r="F234" s="167" t="s">
        <v>334</v>
      </c>
      <c r="I234" s="159"/>
      <c r="J234" s="168">
        <f>BK234</f>
        <v>0</v>
      </c>
      <c r="L234" s="156"/>
      <c r="M234" s="161"/>
      <c r="N234" s="162"/>
      <c r="O234" s="162"/>
      <c r="P234" s="163">
        <f>SUM(P235:P256)</f>
        <v>0</v>
      </c>
      <c r="Q234" s="162"/>
      <c r="R234" s="163">
        <f>SUM(R235:R256)</f>
        <v>1.560565</v>
      </c>
      <c r="S234" s="162"/>
      <c r="T234" s="163">
        <f>SUM(T235:T256)</f>
        <v>0</v>
      </c>
      <c r="U234" s="164"/>
      <c r="AR234" s="157" t="s">
        <v>85</v>
      </c>
      <c r="AT234" s="165" t="s">
        <v>76</v>
      </c>
      <c r="AU234" s="165" t="s">
        <v>85</v>
      </c>
      <c r="AY234" s="157" t="s">
        <v>138</v>
      </c>
      <c r="BK234" s="166">
        <f>SUM(BK235:BK256)</f>
        <v>0</v>
      </c>
    </row>
    <row r="235" spans="1:65" s="2" customFormat="1" ht="16.5" customHeight="1">
      <c r="A235" s="32"/>
      <c r="B235" s="169"/>
      <c r="C235" s="170" t="s">
        <v>581</v>
      </c>
      <c r="D235" s="170" t="s">
        <v>140</v>
      </c>
      <c r="E235" s="171" t="s">
        <v>336</v>
      </c>
      <c r="F235" s="172" t="s">
        <v>709</v>
      </c>
      <c r="G235" s="173" t="s">
        <v>338</v>
      </c>
      <c r="H235" s="174">
        <v>2</v>
      </c>
      <c r="I235" s="175"/>
      <c r="J235" s="176">
        <f>ROUND(I235*H235,2)</f>
        <v>0</v>
      </c>
      <c r="K235" s="177"/>
      <c r="L235" s="33"/>
      <c r="M235" s="178" t="s">
        <v>1</v>
      </c>
      <c r="N235" s="179" t="s">
        <v>43</v>
      </c>
      <c r="O235" s="58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0">
        <f>S235*H235</f>
        <v>0</v>
      </c>
      <c r="U235" s="181" t="s">
        <v>1</v>
      </c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82" t="s">
        <v>144</v>
      </c>
      <c r="AT235" s="182" t="s">
        <v>140</v>
      </c>
      <c r="AU235" s="182" t="s">
        <v>145</v>
      </c>
      <c r="AY235" s="16" t="s">
        <v>138</v>
      </c>
      <c r="BE235" s="97">
        <f>IF(N235="základná",J235,0)</f>
        <v>0</v>
      </c>
      <c r="BF235" s="97">
        <f>IF(N235="znížená",J235,0)</f>
        <v>0</v>
      </c>
      <c r="BG235" s="97">
        <f>IF(N235="zákl. prenesená",J235,0)</f>
        <v>0</v>
      </c>
      <c r="BH235" s="97">
        <f>IF(N235="zníž. prenesená",J235,0)</f>
        <v>0</v>
      </c>
      <c r="BI235" s="97">
        <f>IF(N235="nulová",J235,0)</f>
        <v>0</v>
      </c>
      <c r="BJ235" s="16" t="s">
        <v>145</v>
      </c>
      <c r="BK235" s="97">
        <f>ROUND(I235*H235,2)</f>
        <v>0</v>
      </c>
      <c r="BL235" s="16" t="s">
        <v>144</v>
      </c>
      <c r="BM235" s="182" t="s">
        <v>710</v>
      </c>
    </row>
    <row r="236" spans="1:65" s="2" customFormat="1">
      <c r="A236" s="32"/>
      <c r="B236" s="33"/>
      <c r="C236" s="32"/>
      <c r="D236" s="183" t="s">
        <v>147</v>
      </c>
      <c r="E236" s="32"/>
      <c r="F236" s="184" t="s">
        <v>337</v>
      </c>
      <c r="G236" s="32"/>
      <c r="H236" s="32"/>
      <c r="I236" s="106"/>
      <c r="J236" s="32"/>
      <c r="K236" s="32"/>
      <c r="L236" s="33"/>
      <c r="M236" s="185"/>
      <c r="N236" s="186"/>
      <c r="O236" s="58"/>
      <c r="P236" s="58"/>
      <c r="Q236" s="58"/>
      <c r="R236" s="58"/>
      <c r="S236" s="58"/>
      <c r="T236" s="58"/>
      <c r="U236" s="59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T236" s="16" t="s">
        <v>147</v>
      </c>
      <c r="AU236" s="16" t="s">
        <v>145</v>
      </c>
    </row>
    <row r="237" spans="1:65" s="2" customFormat="1" ht="16.5" customHeight="1">
      <c r="A237" s="32"/>
      <c r="B237" s="169"/>
      <c r="C237" s="170" t="s">
        <v>207</v>
      </c>
      <c r="D237" s="170" t="s">
        <v>140</v>
      </c>
      <c r="E237" s="171" t="s">
        <v>711</v>
      </c>
      <c r="F237" s="172" t="s">
        <v>712</v>
      </c>
      <c r="G237" s="173" t="s">
        <v>338</v>
      </c>
      <c r="H237" s="174">
        <v>73.5</v>
      </c>
      <c r="I237" s="175"/>
      <c r="J237" s="176">
        <f>ROUND(I237*H237,2)</f>
        <v>0</v>
      </c>
      <c r="K237" s="177"/>
      <c r="L237" s="33"/>
      <c r="M237" s="178" t="s">
        <v>1</v>
      </c>
      <c r="N237" s="179" t="s">
        <v>43</v>
      </c>
      <c r="O237" s="58"/>
      <c r="P237" s="180">
        <f>O237*H237</f>
        <v>0</v>
      </c>
      <c r="Q237" s="180">
        <v>1E-4</v>
      </c>
      <c r="R237" s="180">
        <f>Q237*H237</f>
        <v>7.3500000000000006E-3</v>
      </c>
      <c r="S237" s="180">
        <v>0</v>
      </c>
      <c r="T237" s="180">
        <f>S237*H237</f>
        <v>0</v>
      </c>
      <c r="U237" s="181" t="s">
        <v>1</v>
      </c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82" t="s">
        <v>144</v>
      </c>
      <c r="AT237" s="182" t="s">
        <v>140</v>
      </c>
      <c r="AU237" s="182" t="s">
        <v>145</v>
      </c>
      <c r="AY237" s="16" t="s">
        <v>138</v>
      </c>
      <c r="BE237" s="97">
        <f>IF(N237="základná",J237,0)</f>
        <v>0</v>
      </c>
      <c r="BF237" s="97">
        <f>IF(N237="znížená",J237,0)</f>
        <v>0</v>
      </c>
      <c r="BG237" s="97">
        <f>IF(N237="zákl. prenesená",J237,0)</f>
        <v>0</v>
      </c>
      <c r="BH237" s="97">
        <f>IF(N237="zníž. prenesená",J237,0)</f>
        <v>0</v>
      </c>
      <c r="BI237" s="97">
        <f>IF(N237="nulová",J237,0)</f>
        <v>0</v>
      </c>
      <c r="BJ237" s="16" t="s">
        <v>145</v>
      </c>
      <c r="BK237" s="97">
        <f>ROUND(I237*H237,2)</f>
        <v>0</v>
      </c>
      <c r="BL237" s="16" t="s">
        <v>144</v>
      </c>
      <c r="BM237" s="182" t="s">
        <v>713</v>
      </c>
    </row>
    <row r="238" spans="1:65" s="2" customFormat="1" ht="19.5">
      <c r="A238" s="32"/>
      <c r="B238" s="33"/>
      <c r="C238" s="32"/>
      <c r="D238" s="183" t="s">
        <v>147</v>
      </c>
      <c r="E238" s="32"/>
      <c r="F238" s="184" t="s">
        <v>714</v>
      </c>
      <c r="G238" s="32"/>
      <c r="H238" s="32"/>
      <c r="I238" s="106"/>
      <c r="J238" s="32"/>
      <c r="K238" s="32"/>
      <c r="L238" s="33"/>
      <c r="M238" s="185"/>
      <c r="N238" s="186"/>
      <c r="O238" s="58"/>
      <c r="P238" s="58"/>
      <c r="Q238" s="58"/>
      <c r="R238" s="58"/>
      <c r="S238" s="58"/>
      <c r="T238" s="58"/>
      <c r="U238" s="59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T238" s="16" t="s">
        <v>147</v>
      </c>
      <c r="AU238" s="16" t="s">
        <v>145</v>
      </c>
    </row>
    <row r="239" spans="1:65" s="2" customFormat="1" ht="24" customHeight="1">
      <c r="A239" s="32"/>
      <c r="B239" s="169"/>
      <c r="C239" s="195" t="s">
        <v>404</v>
      </c>
      <c r="D239" s="195" t="s">
        <v>221</v>
      </c>
      <c r="E239" s="196" t="s">
        <v>715</v>
      </c>
      <c r="F239" s="197" t="s">
        <v>716</v>
      </c>
      <c r="G239" s="198" t="s">
        <v>338</v>
      </c>
      <c r="H239" s="199">
        <v>73.5</v>
      </c>
      <c r="I239" s="200"/>
      <c r="J239" s="201">
        <f>ROUND(I239*H239,2)</f>
        <v>0</v>
      </c>
      <c r="K239" s="202"/>
      <c r="L239" s="203"/>
      <c r="M239" s="204" t="s">
        <v>1</v>
      </c>
      <c r="N239" s="205" t="s">
        <v>43</v>
      </c>
      <c r="O239" s="58"/>
      <c r="P239" s="180">
        <f>O239*H239</f>
        <v>0</v>
      </c>
      <c r="Q239" s="180">
        <v>6.0499999999999998E-3</v>
      </c>
      <c r="R239" s="180">
        <f>Q239*H239</f>
        <v>0.44467499999999999</v>
      </c>
      <c r="S239" s="180">
        <v>0</v>
      </c>
      <c r="T239" s="180">
        <f>S239*H239</f>
        <v>0</v>
      </c>
      <c r="U239" s="181" t="s">
        <v>1</v>
      </c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82" t="s">
        <v>224</v>
      </c>
      <c r="AT239" s="182" t="s">
        <v>221</v>
      </c>
      <c r="AU239" s="182" t="s">
        <v>145</v>
      </c>
      <c r="AY239" s="16" t="s">
        <v>138</v>
      </c>
      <c r="BE239" s="97">
        <f>IF(N239="základná",J239,0)</f>
        <v>0</v>
      </c>
      <c r="BF239" s="97">
        <f>IF(N239="znížená",J239,0)</f>
        <v>0</v>
      </c>
      <c r="BG239" s="97">
        <f>IF(N239="zákl. prenesená",J239,0)</f>
        <v>0</v>
      </c>
      <c r="BH239" s="97">
        <f>IF(N239="zníž. prenesená",J239,0)</f>
        <v>0</v>
      </c>
      <c r="BI239" s="97">
        <f>IF(N239="nulová",J239,0)</f>
        <v>0</v>
      </c>
      <c r="BJ239" s="16" t="s">
        <v>145</v>
      </c>
      <c r="BK239" s="97">
        <f>ROUND(I239*H239,2)</f>
        <v>0</v>
      </c>
      <c r="BL239" s="16" t="s">
        <v>144</v>
      </c>
      <c r="BM239" s="182" t="s">
        <v>717</v>
      </c>
    </row>
    <row r="240" spans="1:65" s="2" customFormat="1" ht="19.5">
      <c r="A240" s="32"/>
      <c r="B240" s="33"/>
      <c r="C240" s="32"/>
      <c r="D240" s="183" t="s">
        <v>147</v>
      </c>
      <c r="E240" s="32"/>
      <c r="F240" s="184" t="s">
        <v>716</v>
      </c>
      <c r="G240" s="32"/>
      <c r="H240" s="32"/>
      <c r="I240" s="106"/>
      <c r="J240" s="32"/>
      <c r="K240" s="32"/>
      <c r="L240" s="33"/>
      <c r="M240" s="185"/>
      <c r="N240" s="186"/>
      <c r="O240" s="58"/>
      <c r="P240" s="58"/>
      <c r="Q240" s="58"/>
      <c r="R240" s="58"/>
      <c r="S240" s="58"/>
      <c r="T240" s="58"/>
      <c r="U240" s="59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T240" s="16" t="s">
        <v>147</v>
      </c>
      <c r="AU240" s="16" t="s">
        <v>145</v>
      </c>
    </row>
    <row r="241" spans="1:65" s="2" customFormat="1" ht="16.5" customHeight="1">
      <c r="A241" s="32"/>
      <c r="B241" s="169"/>
      <c r="C241" s="170" t="s">
        <v>409</v>
      </c>
      <c r="D241" s="170" t="s">
        <v>140</v>
      </c>
      <c r="E241" s="171" t="s">
        <v>718</v>
      </c>
      <c r="F241" s="172" t="s">
        <v>719</v>
      </c>
      <c r="G241" s="173" t="s">
        <v>338</v>
      </c>
      <c r="H241" s="174">
        <v>2</v>
      </c>
      <c r="I241" s="175"/>
      <c r="J241" s="176">
        <f>ROUND(I241*H241,2)</f>
        <v>0</v>
      </c>
      <c r="K241" s="177"/>
      <c r="L241" s="33"/>
      <c r="M241" s="178" t="s">
        <v>1</v>
      </c>
      <c r="N241" s="179" t="s">
        <v>43</v>
      </c>
      <c r="O241" s="58"/>
      <c r="P241" s="180">
        <f>O241*H241</f>
        <v>0</v>
      </c>
      <c r="Q241" s="180">
        <v>1E-4</v>
      </c>
      <c r="R241" s="180">
        <f>Q241*H241</f>
        <v>2.0000000000000001E-4</v>
      </c>
      <c r="S241" s="180">
        <v>0</v>
      </c>
      <c r="T241" s="180">
        <f>S241*H241</f>
        <v>0</v>
      </c>
      <c r="U241" s="181" t="s">
        <v>1</v>
      </c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82" t="s">
        <v>144</v>
      </c>
      <c r="AT241" s="182" t="s">
        <v>140</v>
      </c>
      <c r="AU241" s="182" t="s">
        <v>145</v>
      </c>
      <c r="AY241" s="16" t="s">
        <v>138</v>
      </c>
      <c r="BE241" s="97">
        <f>IF(N241="základná",J241,0)</f>
        <v>0</v>
      </c>
      <c r="BF241" s="97">
        <f>IF(N241="znížená",J241,0)</f>
        <v>0</v>
      </c>
      <c r="BG241" s="97">
        <f>IF(N241="zákl. prenesená",J241,0)</f>
        <v>0</v>
      </c>
      <c r="BH241" s="97">
        <f>IF(N241="zníž. prenesená",J241,0)</f>
        <v>0</v>
      </c>
      <c r="BI241" s="97">
        <f>IF(N241="nulová",J241,0)</f>
        <v>0</v>
      </c>
      <c r="BJ241" s="16" t="s">
        <v>145</v>
      </c>
      <c r="BK241" s="97">
        <f>ROUND(I241*H241,2)</f>
        <v>0</v>
      </c>
      <c r="BL241" s="16" t="s">
        <v>144</v>
      </c>
      <c r="BM241" s="182" t="s">
        <v>720</v>
      </c>
    </row>
    <row r="242" spans="1:65" s="2" customFormat="1" ht="19.5">
      <c r="A242" s="32"/>
      <c r="B242" s="33"/>
      <c r="C242" s="32"/>
      <c r="D242" s="183" t="s">
        <v>147</v>
      </c>
      <c r="E242" s="32"/>
      <c r="F242" s="184" t="s">
        <v>721</v>
      </c>
      <c r="G242" s="32"/>
      <c r="H242" s="32"/>
      <c r="I242" s="106"/>
      <c r="J242" s="32"/>
      <c r="K242" s="32"/>
      <c r="L242" s="33"/>
      <c r="M242" s="185"/>
      <c r="N242" s="186"/>
      <c r="O242" s="58"/>
      <c r="P242" s="58"/>
      <c r="Q242" s="58"/>
      <c r="R242" s="58"/>
      <c r="S242" s="58"/>
      <c r="T242" s="58"/>
      <c r="U242" s="59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T242" s="16" t="s">
        <v>147</v>
      </c>
      <c r="AU242" s="16" t="s">
        <v>145</v>
      </c>
    </row>
    <row r="243" spans="1:65" s="2" customFormat="1" ht="24" customHeight="1">
      <c r="A243" s="32"/>
      <c r="B243" s="169"/>
      <c r="C243" s="195" t="s">
        <v>413</v>
      </c>
      <c r="D243" s="195" t="s">
        <v>221</v>
      </c>
      <c r="E243" s="196" t="s">
        <v>722</v>
      </c>
      <c r="F243" s="197" t="s">
        <v>723</v>
      </c>
      <c r="G243" s="198" t="s">
        <v>338</v>
      </c>
      <c r="H243" s="199">
        <v>2</v>
      </c>
      <c r="I243" s="200"/>
      <c r="J243" s="201">
        <f>ROUND(I243*H243,2)</f>
        <v>0</v>
      </c>
      <c r="K243" s="202"/>
      <c r="L243" s="203"/>
      <c r="M243" s="204" t="s">
        <v>1</v>
      </c>
      <c r="N243" s="205" t="s">
        <v>43</v>
      </c>
      <c r="O243" s="58"/>
      <c r="P243" s="180">
        <f>O243*H243</f>
        <v>0</v>
      </c>
      <c r="Q243" s="180">
        <v>1.15E-2</v>
      </c>
      <c r="R243" s="180">
        <f>Q243*H243</f>
        <v>2.3E-2</v>
      </c>
      <c r="S243" s="180">
        <v>0</v>
      </c>
      <c r="T243" s="180">
        <f>S243*H243</f>
        <v>0</v>
      </c>
      <c r="U243" s="181" t="s">
        <v>1</v>
      </c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82" t="s">
        <v>224</v>
      </c>
      <c r="AT243" s="182" t="s">
        <v>221</v>
      </c>
      <c r="AU243" s="182" t="s">
        <v>145</v>
      </c>
      <c r="AY243" s="16" t="s">
        <v>138</v>
      </c>
      <c r="BE243" s="97">
        <f>IF(N243="základná",J243,0)</f>
        <v>0</v>
      </c>
      <c r="BF243" s="97">
        <f>IF(N243="znížená",J243,0)</f>
        <v>0</v>
      </c>
      <c r="BG243" s="97">
        <f>IF(N243="zákl. prenesená",J243,0)</f>
        <v>0</v>
      </c>
      <c r="BH243" s="97">
        <f>IF(N243="zníž. prenesená",J243,0)</f>
        <v>0</v>
      </c>
      <c r="BI243" s="97">
        <f>IF(N243="nulová",J243,0)</f>
        <v>0</v>
      </c>
      <c r="BJ243" s="16" t="s">
        <v>145</v>
      </c>
      <c r="BK243" s="97">
        <f>ROUND(I243*H243,2)</f>
        <v>0</v>
      </c>
      <c r="BL243" s="16" t="s">
        <v>144</v>
      </c>
      <c r="BM243" s="182" t="s">
        <v>724</v>
      </c>
    </row>
    <row r="244" spans="1:65" s="2" customFormat="1" ht="19.5">
      <c r="A244" s="32"/>
      <c r="B244" s="33"/>
      <c r="C244" s="32"/>
      <c r="D244" s="183" t="s">
        <v>147</v>
      </c>
      <c r="E244" s="32"/>
      <c r="F244" s="184" t="s">
        <v>723</v>
      </c>
      <c r="G244" s="32"/>
      <c r="H244" s="32"/>
      <c r="I244" s="106"/>
      <c r="J244" s="32"/>
      <c r="K244" s="32"/>
      <c r="L244" s="33"/>
      <c r="M244" s="185"/>
      <c r="N244" s="186"/>
      <c r="O244" s="58"/>
      <c r="P244" s="58"/>
      <c r="Q244" s="58"/>
      <c r="R244" s="58"/>
      <c r="S244" s="58"/>
      <c r="T244" s="58"/>
      <c r="U244" s="59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T244" s="16" t="s">
        <v>147</v>
      </c>
      <c r="AU244" s="16" t="s">
        <v>145</v>
      </c>
    </row>
    <row r="245" spans="1:65" s="2" customFormat="1" ht="24" customHeight="1">
      <c r="A245" s="32"/>
      <c r="B245" s="169"/>
      <c r="C245" s="170" t="s">
        <v>302</v>
      </c>
      <c r="D245" s="170" t="s">
        <v>140</v>
      </c>
      <c r="E245" s="171" t="s">
        <v>374</v>
      </c>
      <c r="F245" s="172" t="s">
        <v>375</v>
      </c>
      <c r="G245" s="173" t="s">
        <v>338</v>
      </c>
      <c r="H245" s="174">
        <v>2</v>
      </c>
      <c r="I245" s="175"/>
      <c r="J245" s="176">
        <f>ROUND(I245*H245,2)</f>
        <v>0</v>
      </c>
      <c r="K245" s="177"/>
      <c r="L245" s="33"/>
      <c r="M245" s="178" t="s">
        <v>1</v>
      </c>
      <c r="N245" s="179" t="s">
        <v>43</v>
      </c>
      <c r="O245" s="58"/>
      <c r="P245" s="180">
        <f>O245*H245</f>
        <v>0</v>
      </c>
      <c r="Q245" s="180">
        <v>0.34099000000000002</v>
      </c>
      <c r="R245" s="180">
        <f>Q245*H245</f>
        <v>0.68198000000000003</v>
      </c>
      <c r="S245" s="180">
        <v>0</v>
      </c>
      <c r="T245" s="180">
        <f>S245*H245</f>
        <v>0</v>
      </c>
      <c r="U245" s="181" t="s">
        <v>1</v>
      </c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82" t="s">
        <v>144</v>
      </c>
      <c r="AT245" s="182" t="s">
        <v>140</v>
      </c>
      <c r="AU245" s="182" t="s">
        <v>145</v>
      </c>
      <c r="AY245" s="16" t="s">
        <v>138</v>
      </c>
      <c r="BE245" s="97">
        <f>IF(N245="základná",J245,0)</f>
        <v>0</v>
      </c>
      <c r="BF245" s="97">
        <f>IF(N245="znížená",J245,0)</f>
        <v>0</v>
      </c>
      <c r="BG245" s="97">
        <f>IF(N245="zákl. prenesená",J245,0)</f>
        <v>0</v>
      </c>
      <c r="BH245" s="97">
        <f>IF(N245="zníž. prenesená",J245,0)</f>
        <v>0</v>
      </c>
      <c r="BI245" s="97">
        <f>IF(N245="nulová",J245,0)</f>
        <v>0</v>
      </c>
      <c r="BJ245" s="16" t="s">
        <v>145</v>
      </c>
      <c r="BK245" s="97">
        <f>ROUND(I245*H245,2)</f>
        <v>0</v>
      </c>
      <c r="BL245" s="16" t="s">
        <v>144</v>
      </c>
      <c r="BM245" s="182" t="s">
        <v>725</v>
      </c>
    </row>
    <row r="246" spans="1:65" s="2" customFormat="1" ht="19.5">
      <c r="A246" s="32"/>
      <c r="B246" s="33"/>
      <c r="C246" s="32"/>
      <c r="D246" s="183" t="s">
        <v>147</v>
      </c>
      <c r="E246" s="32"/>
      <c r="F246" s="184" t="s">
        <v>377</v>
      </c>
      <c r="G246" s="32"/>
      <c r="H246" s="32"/>
      <c r="I246" s="106"/>
      <c r="J246" s="32"/>
      <c r="K246" s="32"/>
      <c r="L246" s="33"/>
      <c r="M246" s="185"/>
      <c r="N246" s="186"/>
      <c r="O246" s="58"/>
      <c r="P246" s="58"/>
      <c r="Q246" s="58"/>
      <c r="R246" s="58"/>
      <c r="S246" s="58"/>
      <c r="T246" s="58"/>
      <c r="U246" s="59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T246" s="16" t="s">
        <v>147</v>
      </c>
      <c r="AU246" s="16" t="s">
        <v>145</v>
      </c>
    </row>
    <row r="247" spans="1:65" s="2" customFormat="1" ht="36" customHeight="1">
      <c r="A247" s="32"/>
      <c r="B247" s="169"/>
      <c r="C247" s="195" t="s">
        <v>319</v>
      </c>
      <c r="D247" s="195" t="s">
        <v>221</v>
      </c>
      <c r="E247" s="196" t="s">
        <v>379</v>
      </c>
      <c r="F247" s="197" t="s">
        <v>380</v>
      </c>
      <c r="G247" s="198" t="s">
        <v>338</v>
      </c>
      <c r="H247" s="199">
        <v>2</v>
      </c>
      <c r="I247" s="200"/>
      <c r="J247" s="201">
        <f>ROUND(I247*H247,2)</f>
        <v>0</v>
      </c>
      <c r="K247" s="202"/>
      <c r="L247" s="203"/>
      <c r="M247" s="204" t="s">
        <v>1</v>
      </c>
      <c r="N247" s="205" t="s">
        <v>43</v>
      </c>
      <c r="O247" s="58"/>
      <c r="P247" s="180">
        <f>O247*H247</f>
        <v>0</v>
      </c>
      <c r="Q247" s="180">
        <v>0.125</v>
      </c>
      <c r="R247" s="180">
        <f>Q247*H247</f>
        <v>0.25</v>
      </c>
      <c r="S247" s="180">
        <v>0</v>
      </c>
      <c r="T247" s="180">
        <f>S247*H247</f>
        <v>0</v>
      </c>
      <c r="U247" s="181" t="s">
        <v>1</v>
      </c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82" t="s">
        <v>224</v>
      </c>
      <c r="AT247" s="182" t="s">
        <v>221</v>
      </c>
      <c r="AU247" s="182" t="s">
        <v>145</v>
      </c>
      <c r="AY247" s="16" t="s">
        <v>138</v>
      </c>
      <c r="BE247" s="97">
        <f>IF(N247="základná",J247,0)</f>
        <v>0</v>
      </c>
      <c r="BF247" s="97">
        <f>IF(N247="znížená",J247,0)</f>
        <v>0</v>
      </c>
      <c r="BG247" s="97">
        <f>IF(N247="zákl. prenesená",J247,0)</f>
        <v>0</v>
      </c>
      <c r="BH247" s="97">
        <f>IF(N247="zníž. prenesená",J247,0)</f>
        <v>0</v>
      </c>
      <c r="BI247" s="97">
        <f>IF(N247="nulová",J247,0)</f>
        <v>0</v>
      </c>
      <c r="BJ247" s="16" t="s">
        <v>145</v>
      </c>
      <c r="BK247" s="97">
        <f>ROUND(I247*H247,2)</f>
        <v>0</v>
      </c>
      <c r="BL247" s="16" t="s">
        <v>144</v>
      </c>
      <c r="BM247" s="182" t="s">
        <v>726</v>
      </c>
    </row>
    <row r="248" spans="1:65" s="2" customFormat="1">
      <c r="A248" s="32"/>
      <c r="B248" s="33"/>
      <c r="C248" s="32"/>
      <c r="D248" s="183" t="s">
        <v>147</v>
      </c>
      <c r="E248" s="32"/>
      <c r="F248" s="184" t="s">
        <v>382</v>
      </c>
      <c r="G248" s="32"/>
      <c r="H248" s="32"/>
      <c r="I248" s="106"/>
      <c r="J248" s="32"/>
      <c r="K248" s="32"/>
      <c r="L248" s="33"/>
      <c r="M248" s="185"/>
      <c r="N248" s="186"/>
      <c r="O248" s="58"/>
      <c r="P248" s="58"/>
      <c r="Q248" s="58"/>
      <c r="R248" s="58"/>
      <c r="S248" s="58"/>
      <c r="T248" s="58"/>
      <c r="U248" s="59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T248" s="16" t="s">
        <v>147</v>
      </c>
      <c r="AU248" s="16" t="s">
        <v>145</v>
      </c>
    </row>
    <row r="249" spans="1:65" s="2" customFormat="1" ht="16.5" customHeight="1">
      <c r="A249" s="32"/>
      <c r="B249" s="169"/>
      <c r="C249" s="170" t="s">
        <v>307</v>
      </c>
      <c r="D249" s="170" t="s">
        <v>140</v>
      </c>
      <c r="E249" s="171" t="s">
        <v>384</v>
      </c>
      <c r="F249" s="172" t="s">
        <v>385</v>
      </c>
      <c r="G249" s="173" t="s">
        <v>338</v>
      </c>
      <c r="H249" s="174">
        <v>2</v>
      </c>
      <c r="I249" s="175"/>
      <c r="J249" s="176">
        <f>ROUND(I249*H249,2)</f>
        <v>0</v>
      </c>
      <c r="K249" s="177"/>
      <c r="L249" s="33"/>
      <c r="M249" s="178" t="s">
        <v>1</v>
      </c>
      <c r="N249" s="179" t="s">
        <v>43</v>
      </c>
      <c r="O249" s="58"/>
      <c r="P249" s="180">
        <f>O249*H249</f>
        <v>0</v>
      </c>
      <c r="Q249" s="180">
        <v>2.0000000000000002E-5</v>
      </c>
      <c r="R249" s="180">
        <f>Q249*H249</f>
        <v>4.0000000000000003E-5</v>
      </c>
      <c r="S249" s="180">
        <v>0</v>
      </c>
      <c r="T249" s="180">
        <f>S249*H249</f>
        <v>0</v>
      </c>
      <c r="U249" s="181" t="s">
        <v>1</v>
      </c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82" t="s">
        <v>144</v>
      </c>
      <c r="AT249" s="182" t="s">
        <v>140</v>
      </c>
      <c r="AU249" s="182" t="s">
        <v>145</v>
      </c>
      <c r="AY249" s="16" t="s">
        <v>138</v>
      </c>
      <c r="BE249" s="97">
        <f>IF(N249="základná",J249,0)</f>
        <v>0</v>
      </c>
      <c r="BF249" s="97">
        <f>IF(N249="znížená",J249,0)</f>
        <v>0</v>
      </c>
      <c r="BG249" s="97">
        <f>IF(N249="zákl. prenesená",J249,0)</f>
        <v>0</v>
      </c>
      <c r="BH249" s="97">
        <f>IF(N249="zníž. prenesená",J249,0)</f>
        <v>0</v>
      </c>
      <c r="BI249" s="97">
        <f>IF(N249="nulová",J249,0)</f>
        <v>0</v>
      </c>
      <c r="BJ249" s="16" t="s">
        <v>145</v>
      </c>
      <c r="BK249" s="97">
        <f>ROUND(I249*H249,2)</f>
        <v>0</v>
      </c>
      <c r="BL249" s="16" t="s">
        <v>144</v>
      </c>
      <c r="BM249" s="182" t="s">
        <v>727</v>
      </c>
    </row>
    <row r="250" spans="1:65" s="2" customFormat="1">
      <c r="A250" s="32"/>
      <c r="B250" s="33"/>
      <c r="C250" s="32"/>
      <c r="D250" s="183" t="s">
        <v>147</v>
      </c>
      <c r="E250" s="32"/>
      <c r="F250" s="184" t="s">
        <v>387</v>
      </c>
      <c r="G250" s="32"/>
      <c r="H250" s="32"/>
      <c r="I250" s="106"/>
      <c r="J250" s="32"/>
      <c r="K250" s="32"/>
      <c r="L250" s="33"/>
      <c r="M250" s="185"/>
      <c r="N250" s="186"/>
      <c r="O250" s="58"/>
      <c r="P250" s="58"/>
      <c r="Q250" s="58"/>
      <c r="R250" s="58"/>
      <c r="S250" s="58"/>
      <c r="T250" s="58"/>
      <c r="U250" s="59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T250" s="16" t="s">
        <v>147</v>
      </c>
      <c r="AU250" s="16" t="s">
        <v>145</v>
      </c>
    </row>
    <row r="251" spans="1:65" s="2" customFormat="1" ht="16.5" customHeight="1">
      <c r="A251" s="32"/>
      <c r="B251" s="169"/>
      <c r="C251" s="195" t="s">
        <v>323</v>
      </c>
      <c r="D251" s="195" t="s">
        <v>221</v>
      </c>
      <c r="E251" s="196" t="s">
        <v>389</v>
      </c>
      <c r="F251" s="197" t="s">
        <v>390</v>
      </c>
      <c r="G251" s="198" t="s">
        <v>338</v>
      </c>
      <c r="H251" s="199">
        <v>2</v>
      </c>
      <c r="I251" s="200"/>
      <c r="J251" s="201">
        <f>ROUND(I251*H251,2)</f>
        <v>0</v>
      </c>
      <c r="K251" s="202"/>
      <c r="L251" s="203"/>
      <c r="M251" s="204" t="s">
        <v>1</v>
      </c>
      <c r="N251" s="205" t="s">
        <v>43</v>
      </c>
      <c r="O251" s="58"/>
      <c r="P251" s="180">
        <f>O251*H251</f>
        <v>0</v>
      </c>
      <c r="Q251" s="180">
        <v>6.4000000000000005E-4</v>
      </c>
      <c r="R251" s="180">
        <f>Q251*H251</f>
        <v>1.2800000000000001E-3</v>
      </c>
      <c r="S251" s="180">
        <v>0</v>
      </c>
      <c r="T251" s="180">
        <f>S251*H251</f>
        <v>0</v>
      </c>
      <c r="U251" s="181" t="s">
        <v>1</v>
      </c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82" t="s">
        <v>224</v>
      </c>
      <c r="AT251" s="182" t="s">
        <v>221</v>
      </c>
      <c r="AU251" s="182" t="s">
        <v>145</v>
      </c>
      <c r="AY251" s="16" t="s">
        <v>138</v>
      </c>
      <c r="BE251" s="97">
        <f>IF(N251="základná",J251,0)</f>
        <v>0</v>
      </c>
      <c r="BF251" s="97">
        <f>IF(N251="znížená",J251,0)</f>
        <v>0</v>
      </c>
      <c r="BG251" s="97">
        <f>IF(N251="zákl. prenesená",J251,0)</f>
        <v>0</v>
      </c>
      <c r="BH251" s="97">
        <f>IF(N251="zníž. prenesená",J251,0)</f>
        <v>0</v>
      </c>
      <c r="BI251" s="97">
        <f>IF(N251="nulová",J251,0)</f>
        <v>0</v>
      </c>
      <c r="BJ251" s="16" t="s">
        <v>145</v>
      </c>
      <c r="BK251" s="97">
        <f>ROUND(I251*H251,2)</f>
        <v>0</v>
      </c>
      <c r="BL251" s="16" t="s">
        <v>144</v>
      </c>
      <c r="BM251" s="182" t="s">
        <v>728</v>
      </c>
    </row>
    <row r="252" spans="1:65" s="2" customFormat="1">
      <c r="A252" s="32"/>
      <c r="B252" s="33"/>
      <c r="C252" s="32"/>
      <c r="D252" s="183" t="s">
        <v>147</v>
      </c>
      <c r="E252" s="32"/>
      <c r="F252" s="184" t="s">
        <v>392</v>
      </c>
      <c r="G252" s="32"/>
      <c r="H252" s="32"/>
      <c r="I252" s="106"/>
      <c r="J252" s="32"/>
      <c r="K252" s="32"/>
      <c r="L252" s="33"/>
      <c r="M252" s="185"/>
      <c r="N252" s="186"/>
      <c r="O252" s="58"/>
      <c r="P252" s="58"/>
      <c r="Q252" s="58"/>
      <c r="R252" s="58"/>
      <c r="S252" s="58"/>
      <c r="T252" s="58"/>
      <c r="U252" s="59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T252" s="16" t="s">
        <v>147</v>
      </c>
      <c r="AU252" s="16" t="s">
        <v>145</v>
      </c>
    </row>
    <row r="253" spans="1:65" s="2" customFormat="1" ht="24" customHeight="1">
      <c r="A253" s="32"/>
      <c r="B253" s="169"/>
      <c r="C253" s="170" t="s">
        <v>313</v>
      </c>
      <c r="D253" s="170" t="s">
        <v>140</v>
      </c>
      <c r="E253" s="171" t="s">
        <v>394</v>
      </c>
      <c r="F253" s="172" t="s">
        <v>395</v>
      </c>
      <c r="G253" s="173" t="s">
        <v>338</v>
      </c>
      <c r="H253" s="174">
        <v>2</v>
      </c>
      <c r="I253" s="175"/>
      <c r="J253" s="176">
        <f>ROUND(I253*H253,2)</f>
        <v>0</v>
      </c>
      <c r="K253" s="177"/>
      <c r="L253" s="33"/>
      <c r="M253" s="178" t="s">
        <v>1</v>
      </c>
      <c r="N253" s="179" t="s">
        <v>43</v>
      </c>
      <c r="O253" s="58"/>
      <c r="P253" s="180">
        <f>O253*H253</f>
        <v>0</v>
      </c>
      <c r="Q253" s="180">
        <v>2.0000000000000002E-5</v>
      </c>
      <c r="R253" s="180">
        <f>Q253*H253</f>
        <v>4.0000000000000003E-5</v>
      </c>
      <c r="S253" s="180">
        <v>0</v>
      </c>
      <c r="T253" s="180">
        <f>S253*H253</f>
        <v>0</v>
      </c>
      <c r="U253" s="181" t="s">
        <v>1</v>
      </c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82" t="s">
        <v>144</v>
      </c>
      <c r="AT253" s="182" t="s">
        <v>140</v>
      </c>
      <c r="AU253" s="182" t="s">
        <v>145</v>
      </c>
      <c r="AY253" s="16" t="s">
        <v>138</v>
      </c>
      <c r="BE253" s="97">
        <f>IF(N253="základná",J253,0)</f>
        <v>0</v>
      </c>
      <c r="BF253" s="97">
        <f>IF(N253="znížená",J253,0)</f>
        <v>0</v>
      </c>
      <c r="BG253" s="97">
        <f>IF(N253="zákl. prenesená",J253,0)</f>
        <v>0</v>
      </c>
      <c r="BH253" s="97">
        <f>IF(N253="zníž. prenesená",J253,0)</f>
        <v>0</v>
      </c>
      <c r="BI253" s="97">
        <f>IF(N253="nulová",J253,0)</f>
        <v>0</v>
      </c>
      <c r="BJ253" s="16" t="s">
        <v>145</v>
      </c>
      <c r="BK253" s="97">
        <f>ROUND(I253*H253,2)</f>
        <v>0</v>
      </c>
      <c r="BL253" s="16" t="s">
        <v>144</v>
      </c>
      <c r="BM253" s="182" t="s">
        <v>729</v>
      </c>
    </row>
    <row r="254" spans="1:65" s="2" customFormat="1" ht="19.5">
      <c r="A254" s="32"/>
      <c r="B254" s="33"/>
      <c r="C254" s="32"/>
      <c r="D254" s="183" t="s">
        <v>147</v>
      </c>
      <c r="E254" s="32"/>
      <c r="F254" s="184" t="s">
        <v>397</v>
      </c>
      <c r="G254" s="32"/>
      <c r="H254" s="32"/>
      <c r="I254" s="106"/>
      <c r="J254" s="32"/>
      <c r="K254" s="32"/>
      <c r="L254" s="33"/>
      <c r="M254" s="185"/>
      <c r="N254" s="186"/>
      <c r="O254" s="58"/>
      <c r="P254" s="58"/>
      <c r="Q254" s="58"/>
      <c r="R254" s="58"/>
      <c r="S254" s="58"/>
      <c r="T254" s="58"/>
      <c r="U254" s="59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T254" s="16" t="s">
        <v>147</v>
      </c>
      <c r="AU254" s="16" t="s">
        <v>145</v>
      </c>
    </row>
    <row r="255" spans="1:65" s="2" customFormat="1" ht="24" customHeight="1">
      <c r="A255" s="32"/>
      <c r="B255" s="169"/>
      <c r="C255" s="195" t="s">
        <v>214</v>
      </c>
      <c r="D255" s="195" t="s">
        <v>221</v>
      </c>
      <c r="E255" s="196" t="s">
        <v>399</v>
      </c>
      <c r="F255" s="197" t="s">
        <v>400</v>
      </c>
      <c r="G255" s="198" t="s">
        <v>338</v>
      </c>
      <c r="H255" s="199">
        <v>2</v>
      </c>
      <c r="I255" s="200"/>
      <c r="J255" s="201">
        <f>ROUND(I255*H255,2)</f>
        <v>0</v>
      </c>
      <c r="K255" s="202"/>
      <c r="L255" s="203"/>
      <c r="M255" s="204" t="s">
        <v>1</v>
      </c>
      <c r="N255" s="205" t="s">
        <v>43</v>
      </c>
      <c r="O255" s="58"/>
      <c r="P255" s="180">
        <f>O255*H255</f>
        <v>0</v>
      </c>
      <c r="Q255" s="180">
        <v>7.5999999999999998E-2</v>
      </c>
      <c r="R255" s="180">
        <f>Q255*H255</f>
        <v>0.152</v>
      </c>
      <c r="S255" s="180">
        <v>0</v>
      </c>
      <c r="T255" s="180">
        <f>S255*H255</f>
        <v>0</v>
      </c>
      <c r="U255" s="181" t="s">
        <v>1</v>
      </c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82" t="s">
        <v>224</v>
      </c>
      <c r="AT255" s="182" t="s">
        <v>221</v>
      </c>
      <c r="AU255" s="182" t="s">
        <v>145</v>
      </c>
      <c r="AY255" s="16" t="s">
        <v>138</v>
      </c>
      <c r="BE255" s="97">
        <f>IF(N255="základná",J255,0)</f>
        <v>0</v>
      </c>
      <c r="BF255" s="97">
        <f>IF(N255="znížená",J255,0)</f>
        <v>0</v>
      </c>
      <c r="BG255" s="97">
        <f>IF(N255="zákl. prenesená",J255,0)</f>
        <v>0</v>
      </c>
      <c r="BH255" s="97">
        <f>IF(N255="zníž. prenesená",J255,0)</f>
        <v>0</v>
      </c>
      <c r="BI255" s="97">
        <f>IF(N255="nulová",J255,0)</f>
        <v>0</v>
      </c>
      <c r="BJ255" s="16" t="s">
        <v>145</v>
      </c>
      <c r="BK255" s="97">
        <f>ROUND(I255*H255,2)</f>
        <v>0</v>
      </c>
      <c r="BL255" s="16" t="s">
        <v>144</v>
      </c>
      <c r="BM255" s="182" t="s">
        <v>730</v>
      </c>
    </row>
    <row r="256" spans="1:65" s="2" customFormat="1" ht="19.5">
      <c r="A256" s="32"/>
      <c r="B256" s="33"/>
      <c r="C256" s="32"/>
      <c r="D256" s="183" t="s">
        <v>147</v>
      </c>
      <c r="E256" s="32"/>
      <c r="F256" s="184" t="s">
        <v>400</v>
      </c>
      <c r="G256" s="32"/>
      <c r="H256" s="32"/>
      <c r="I256" s="106"/>
      <c r="J256" s="32"/>
      <c r="K256" s="32"/>
      <c r="L256" s="33"/>
      <c r="M256" s="185"/>
      <c r="N256" s="186"/>
      <c r="O256" s="58"/>
      <c r="P256" s="58"/>
      <c r="Q256" s="58"/>
      <c r="R256" s="58"/>
      <c r="S256" s="58"/>
      <c r="T256" s="58"/>
      <c r="U256" s="59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T256" s="16" t="s">
        <v>147</v>
      </c>
      <c r="AU256" s="16" t="s">
        <v>145</v>
      </c>
    </row>
    <row r="257" spans="1:65" s="12" customFormat="1" ht="22.9" customHeight="1">
      <c r="B257" s="156"/>
      <c r="D257" s="157" t="s">
        <v>76</v>
      </c>
      <c r="E257" s="167" t="s">
        <v>402</v>
      </c>
      <c r="F257" s="167" t="s">
        <v>403</v>
      </c>
      <c r="I257" s="159"/>
      <c r="J257" s="168">
        <f>BK257</f>
        <v>0</v>
      </c>
      <c r="L257" s="156"/>
      <c r="M257" s="161"/>
      <c r="N257" s="162"/>
      <c r="O257" s="162"/>
      <c r="P257" s="163">
        <f>SUM(P258:P301)</f>
        <v>0</v>
      </c>
      <c r="Q257" s="162"/>
      <c r="R257" s="163">
        <f>SUM(R258:R301)</f>
        <v>57.643084999999992</v>
      </c>
      <c r="S257" s="162"/>
      <c r="T257" s="163">
        <f>SUM(T258:T301)</f>
        <v>0</v>
      </c>
      <c r="U257" s="164"/>
      <c r="AR257" s="157" t="s">
        <v>85</v>
      </c>
      <c r="AT257" s="165" t="s">
        <v>76</v>
      </c>
      <c r="AU257" s="165" t="s">
        <v>85</v>
      </c>
      <c r="AY257" s="157" t="s">
        <v>138</v>
      </c>
      <c r="BK257" s="166">
        <f>SUM(BK258:BK301)</f>
        <v>0</v>
      </c>
    </row>
    <row r="258" spans="1:65" s="2" customFormat="1" ht="36" customHeight="1">
      <c r="A258" s="32"/>
      <c r="B258" s="169"/>
      <c r="C258" s="170" t="s">
        <v>731</v>
      </c>
      <c r="D258" s="170" t="s">
        <v>140</v>
      </c>
      <c r="E258" s="171" t="s">
        <v>405</v>
      </c>
      <c r="F258" s="172" t="s">
        <v>406</v>
      </c>
      <c r="G258" s="173" t="s">
        <v>338</v>
      </c>
      <c r="H258" s="174">
        <v>1</v>
      </c>
      <c r="I258" s="175"/>
      <c r="J258" s="176">
        <f>ROUND(I258*H258,2)</f>
        <v>0</v>
      </c>
      <c r="K258" s="177"/>
      <c r="L258" s="33"/>
      <c r="M258" s="178" t="s">
        <v>1</v>
      </c>
      <c r="N258" s="179" t="s">
        <v>43</v>
      </c>
      <c r="O258" s="58"/>
      <c r="P258" s="180">
        <f>O258*H258</f>
        <v>0</v>
      </c>
      <c r="Q258" s="180">
        <v>0.44266</v>
      </c>
      <c r="R258" s="180">
        <f>Q258*H258</f>
        <v>0.44266</v>
      </c>
      <c r="S258" s="180">
        <v>0</v>
      </c>
      <c r="T258" s="180">
        <f>S258*H258</f>
        <v>0</v>
      </c>
      <c r="U258" s="181" t="s">
        <v>1</v>
      </c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82" t="s">
        <v>144</v>
      </c>
      <c r="AT258" s="182" t="s">
        <v>140</v>
      </c>
      <c r="AU258" s="182" t="s">
        <v>145</v>
      </c>
      <c r="AY258" s="16" t="s">
        <v>138</v>
      </c>
      <c r="BE258" s="97">
        <f>IF(N258="základná",J258,0)</f>
        <v>0</v>
      </c>
      <c r="BF258" s="97">
        <f>IF(N258="znížená",J258,0)</f>
        <v>0</v>
      </c>
      <c r="BG258" s="97">
        <f>IF(N258="zákl. prenesená",J258,0)</f>
        <v>0</v>
      </c>
      <c r="BH258" s="97">
        <f>IF(N258="zníž. prenesená",J258,0)</f>
        <v>0</v>
      </c>
      <c r="BI258" s="97">
        <f>IF(N258="nulová",J258,0)</f>
        <v>0</v>
      </c>
      <c r="BJ258" s="16" t="s">
        <v>145</v>
      </c>
      <c r="BK258" s="97">
        <f>ROUND(I258*H258,2)</f>
        <v>0</v>
      </c>
      <c r="BL258" s="16" t="s">
        <v>144</v>
      </c>
      <c r="BM258" s="182" t="s">
        <v>732</v>
      </c>
    </row>
    <row r="259" spans="1:65" s="2" customFormat="1" ht="19.5">
      <c r="A259" s="32"/>
      <c r="B259" s="33"/>
      <c r="C259" s="32"/>
      <c r="D259" s="183" t="s">
        <v>147</v>
      </c>
      <c r="E259" s="32"/>
      <c r="F259" s="184" t="s">
        <v>408</v>
      </c>
      <c r="G259" s="32"/>
      <c r="H259" s="32"/>
      <c r="I259" s="106"/>
      <c r="J259" s="32"/>
      <c r="K259" s="32"/>
      <c r="L259" s="33"/>
      <c r="M259" s="185"/>
      <c r="N259" s="186"/>
      <c r="O259" s="58"/>
      <c r="P259" s="58"/>
      <c r="Q259" s="58"/>
      <c r="R259" s="58"/>
      <c r="S259" s="58"/>
      <c r="T259" s="58"/>
      <c r="U259" s="59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T259" s="16" t="s">
        <v>147</v>
      </c>
      <c r="AU259" s="16" t="s">
        <v>145</v>
      </c>
    </row>
    <row r="260" spans="1:65" s="2" customFormat="1" ht="24" customHeight="1">
      <c r="A260" s="32"/>
      <c r="B260" s="169"/>
      <c r="C260" s="195" t="s">
        <v>733</v>
      </c>
      <c r="D260" s="195" t="s">
        <v>221</v>
      </c>
      <c r="E260" s="196" t="s">
        <v>410</v>
      </c>
      <c r="F260" s="197" t="s">
        <v>411</v>
      </c>
      <c r="G260" s="198" t="s">
        <v>338</v>
      </c>
      <c r="H260" s="199">
        <v>1</v>
      </c>
      <c r="I260" s="200"/>
      <c r="J260" s="201">
        <f>ROUND(I260*H260,2)</f>
        <v>0</v>
      </c>
      <c r="K260" s="202"/>
      <c r="L260" s="203"/>
      <c r="M260" s="204" t="s">
        <v>1</v>
      </c>
      <c r="N260" s="205" t="s">
        <v>43</v>
      </c>
      <c r="O260" s="58"/>
      <c r="P260" s="180">
        <f>O260*H260</f>
        <v>0</v>
      </c>
      <c r="Q260" s="180">
        <v>3.0999999999999999E-3</v>
      </c>
      <c r="R260" s="180">
        <f>Q260*H260</f>
        <v>3.0999999999999999E-3</v>
      </c>
      <c r="S260" s="180">
        <v>0</v>
      </c>
      <c r="T260" s="180">
        <f>S260*H260</f>
        <v>0</v>
      </c>
      <c r="U260" s="181" t="s">
        <v>1</v>
      </c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82" t="s">
        <v>224</v>
      </c>
      <c r="AT260" s="182" t="s">
        <v>221</v>
      </c>
      <c r="AU260" s="182" t="s">
        <v>145</v>
      </c>
      <c r="AY260" s="16" t="s">
        <v>138</v>
      </c>
      <c r="BE260" s="97">
        <f>IF(N260="základná",J260,0)</f>
        <v>0</v>
      </c>
      <c r="BF260" s="97">
        <f>IF(N260="znížená",J260,0)</f>
        <v>0</v>
      </c>
      <c r="BG260" s="97">
        <f>IF(N260="zákl. prenesená",J260,0)</f>
        <v>0</v>
      </c>
      <c r="BH260" s="97">
        <f>IF(N260="zníž. prenesená",J260,0)</f>
        <v>0</v>
      </c>
      <c r="BI260" s="97">
        <f>IF(N260="nulová",J260,0)</f>
        <v>0</v>
      </c>
      <c r="BJ260" s="16" t="s">
        <v>145</v>
      </c>
      <c r="BK260" s="97">
        <f>ROUND(I260*H260,2)</f>
        <v>0</v>
      </c>
      <c r="BL260" s="16" t="s">
        <v>144</v>
      </c>
      <c r="BM260" s="182" t="s">
        <v>734</v>
      </c>
    </row>
    <row r="261" spans="1:65" s="2" customFormat="1" ht="19.5">
      <c r="A261" s="32"/>
      <c r="B261" s="33"/>
      <c r="C261" s="32"/>
      <c r="D261" s="183" t="s">
        <v>147</v>
      </c>
      <c r="E261" s="32"/>
      <c r="F261" s="184" t="s">
        <v>411</v>
      </c>
      <c r="G261" s="32"/>
      <c r="H261" s="32"/>
      <c r="I261" s="106"/>
      <c r="J261" s="32"/>
      <c r="K261" s="32"/>
      <c r="L261" s="33"/>
      <c r="M261" s="185"/>
      <c r="N261" s="186"/>
      <c r="O261" s="58"/>
      <c r="P261" s="58"/>
      <c r="Q261" s="58"/>
      <c r="R261" s="58"/>
      <c r="S261" s="58"/>
      <c r="T261" s="58"/>
      <c r="U261" s="59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T261" s="16" t="s">
        <v>147</v>
      </c>
      <c r="AU261" s="16" t="s">
        <v>145</v>
      </c>
    </row>
    <row r="262" spans="1:65" s="2" customFormat="1" ht="16.5" customHeight="1">
      <c r="A262" s="32"/>
      <c r="B262" s="169"/>
      <c r="C262" s="195" t="s">
        <v>735</v>
      </c>
      <c r="D262" s="195" t="s">
        <v>221</v>
      </c>
      <c r="E262" s="196" t="s">
        <v>414</v>
      </c>
      <c r="F262" s="197" t="s">
        <v>415</v>
      </c>
      <c r="G262" s="198" t="s">
        <v>338</v>
      </c>
      <c r="H262" s="199">
        <v>1</v>
      </c>
      <c r="I262" s="200"/>
      <c r="J262" s="201">
        <f>ROUND(I262*H262,2)</f>
        <v>0</v>
      </c>
      <c r="K262" s="202"/>
      <c r="L262" s="203"/>
      <c r="M262" s="204" t="s">
        <v>1</v>
      </c>
      <c r="N262" s="205" t="s">
        <v>43</v>
      </c>
      <c r="O262" s="58"/>
      <c r="P262" s="180">
        <f>O262*H262</f>
        <v>0</v>
      </c>
      <c r="Q262" s="180">
        <v>1.4E-3</v>
      </c>
      <c r="R262" s="180">
        <f>Q262*H262</f>
        <v>1.4E-3</v>
      </c>
      <c r="S262" s="180">
        <v>0</v>
      </c>
      <c r="T262" s="180">
        <f>S262*H262</f>
        <v>0</v>
      </c>
      <c r="U262" s="181" t="s">
        <v>1</v>
      </c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82" t="s">
        <v>224</v>
      </c>
      <c r="AT262" s="182" t="s">
        <v>221</v>
      </c>
      <c r="AU262" s="182" t="s">
        <v>145</v>
      </c>
      <c r="AY262" s="16" t="s">
        <v>138</v>
      </c>
      <c r="BE262" s="97">
        <f>IF(N262="základná",J262,0)</f>
        <v>0</v>
      </c>
      <c r="BF262" s="97">
        <f>IF(N262="znížená",J262,0)</f>
        <v>0</v>
      </c>
      <c r="BG262" s="97">
        <f>IF(N262="zákl. prenesená",J262,0)</f>
        <v>0</v>
      </c>
      <c r="BH262" s="97">
        <f>IF(N262="zníž. prenesená",J262,0)</f>
        <v>0</v>
      </c>
      <c r="BI262" s="97">
        <f>IF(N262="nulová",J262,0)</f>
        <v>0</v>
      </c>
      <c r="BJ262" s="16" t="s">
        <v>145</v>
      </c>
      <c r="BK262" s="97">
        <f>ROUND(I262*H262,2)</f>
        <v>0</v>
      </c>
      <c r="BL262" s="16" t="s">
        <v>144</v>
      </c>
      <c r="BM262" s="182" t="s">
        <v>736</v>
      </c>
    </row>
    <row r="263" spans="1:65" s="2" customFormat="1">
      <c r="A263" s="32"/>
      <c r="B263" s="33"/>
      <c r="C263" s="32"/>
      <c r="D263" s="183" t="s">
        <v>147</v>
      </c>
      <c r="E263" s="32"/>
      <c r="F263" s="184" t="s">
        <v>415</v>
      </c>
      <c r="G263" s="32"/>
      <c r="H263" s="32"/>
      <c r="I263" s="106"/>
      <c r="J263" s="32"/>
      <c r="K263" s="32"/>
      <c r="L263" s="33"/>
      <c r="M263" s="185"/>
      <c r="N263" s="186"/>
      <c r="O263" s="58"/>
      <c r="P263" s="58"/>
      <c r="Q263" s="58"/>
      <c r="R263" s="58"/>
      <c r="S263" s="58"/>
      <c r="T263" s="58"/>
      <c r="U263" s="59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6" t="s">
        <v>147</v>
      </c>
      <c r="AU263" s="16" t="s">
        <v>145</v>
      </c>
    </row>
    <row r="264" spans="1:65" s="2" customFormat="1" ht="16.5" customHeight="1">
      <c r="A264" s="32"/>
      <c r="B264" s="169"/>
      <c r="C264" s="195" t="s">
        <v>737</v>
      </c>
      <c r="D264" s="195" t="s">
        <v>221</v>
      </c>
      <c r="E264" s="196" t="s">
        <v>418</v>
      </c>
      <c r="F264" s="197" t="s">
        <v>419</v>
      </c>
      <c r="G264" s="198" t="s">
        <v>338</v>
      </c>
      <c r="H264" s="199">
        <v>1</v>
      </c>
      <c r="I264" s="200"/>
      <c r="J264" s="201">
        <f>ROUND(I264*H264,2)</f>
        <v>0</v>
      </c>
      <c r="K264" s="202"/>
      <c r="L264" s="203"/>
      <c r="M264" s="204" t="s">
        <v>1</v>
      </c>
      <c r="N264" s="205" t="s">
        <v>43</v>
      </c>
      <c r="O264" s="58"/>
      <c r="P264" s="180">
        <f>O264*H264</f>
        <v>0</v>
      </c>
      <c r="Q264" s="180">
        <v>1.9999999999999999E-6</v>
      </c>
      <c r="R264" s="180">
        <f>Q264*H264</f>
        <v>1.9999999999999999E-6</v>
      </c>
      <c r="S264" s="180">
        <v>0</v>
      </c>
      <c r="T264" s="180">
        <f>S264*H264</f>
        <v>0</v>
      </c>
      <c r="U264" s="181" t="s">
        <v>1</v>
      </c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82" t="s">
        <v>224</v>
      </c>
      <c r="AT264" s="182" t="s">
        <v>221</v>
      </c>
      <c r="AU264" s="182" t="s">
        <v>145</v>
      </c>
      <c r="AY264" s="16" t="s">
        <v>138</v>
      </c>
      <c r="BE264" s="97">
        <f>IF(N264="základná",J264,0)</f>
        <v>0</v>
      </c>
      <c r="BF264" s="97">
        <f>IF(N264="znížená",J264,0)</f>
        <v>0</v>
      </c>
      <c r="BG264" s="97">
        <f>IF(N264="zákl. prenesená",J264,0)</f>
        <v>0</v>
      </c>
      <c r="BH264" s="97">
        <f>IF(N264="zníž. prenesená",J264,0)</f>
        <v>0</v>
      </c>
      <c r="BI264" s="97">
        <f>IF(N264="nulová",J264,0)</f>
        <v>0</v>
      </c>
      <c r="BJ264" s="16" t="s">
        <v>145</v>
      </c>
      <c r="BK264" s="97">
        <f>ROUND(I264*H264,2)</f>
        <v>0</v>
      </c>
      <c r="BL264" s="16" t="s">
        <v>144</v>
      </c>
      <c r="BM264" s="182" t="s">
        <v>738</v>
      </c>
    </row>
    <row r="265" spans="1:65" s="2" customFormat="1">
      <c r="A265" s="32"/>
      <c r="B265" s="33"/>
      <c r="C265" s="32"/>
      <c r="D265" s="183" t="s">
        <v>147</v>
      </c>
      <c r="E265" s="32"/>
      <c r="F265" s="184" t="s">
        <v>419</v>
      </c>
      <c r="G265" s="32"/>
      <c r="H265" s="32"/>
      <c r="I265" s="106"/>
      <c r="J265" s="32"/>
      <c r="K265" s="32"/>
      <c r="L265" s="33"/>
      <c r="M265" s="185"/>
      <c r="N265" s="186"/>
      <c r="O265" s="58"/>
      <c r="P265" s="58"/>
      <c r="Q265" s="58"/>
      <c r="R265" s="58"/>
      <c r="S265" s="58"/>
      <c r="T265" s="58"/>
      <c r="U265" s="59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T265" s="16" t="s">
        <v>147</v>
      </c>
      <c r="AU265" s="16" t="s">
        <v>145</v>
      </c>
    </row>
    <row r="266" spans="1:65" s="2" customFormat="1" ht="24" customHeight="1">
      <c r="A266" s="32"/>
      <c r="B266" s="169"/>
      <c r="C266" s="195" t="s">
        <v>739</v>
      </c>
      <c r="D266" s="195" t="s">
        <v>221</v>
      </c>
      <c r="E266" s="196" t="s">
        <v>422</v>
      </c>
      <c r="F266" s="197" t="s">
        <v>423</v>
      </c>
      <c r="G266" s="198" t="s">
        <v>338</v>
      </c>
      <c r="H266" s="199">
        <v>1</v>
      </c>
      <c r="I266" s="200"/>
      <c r="J266" s="201">
        <f>ROUND(I266*H266,2)</f>
        <v>0</v>
      </c>
      <c r="K266" s="202"/>
      <c r="L266" s="203"/>
      <c r="M266" s="204" t="s">
        <v>1</v>
      </c>
      <c r="N266" s="205" t="s">
        <v>43</v>
      </c>
      <c r="O266" s="58"/>
      <c r="P266" s="180">
        <f>O266*H266</f>
        <v>0</v>
      </c>
      <c r="Q266" s="180">
        <v>1.5E-3</v>
      </c>
      <c r="R266" s="180">
        <f>Q266*H266</f>
        <v>1.5E-3</v>
      </c>
      <c r="S266" s="180">
        <v>0</v>
      </c>
      <c r="T266" s="180">
        <f>S266*H266</f>
        <v>0</v>
      </c>
      <c r="U266" s="181" t="s">
        <v>1</v>
      </c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82" t="s">
        <v>224</v>
      </c>
      <c r="AT266" s="182" t="s">
        <v>221</v>
      </c>
      <c r="AU266" s="182" t="s">
        <v>145</v>
      </c>
      <c r="AY266" s="16" t="s">
        <v>138</v>
      </c>
      <c r="BE266" s="97">
        <f>IF(N266="základná",J266,0)</f>
        <v>0</v>
      </c>
      <c r="BF266" s="97">
        <f>IF(N266="znížená",J266,0)</f>
        <v>0</v>
      </c>
      <c r="BG266" s="97">
        <f>IF(N266="zákl. prenesená",J266,0)</f>
        <v>0</v>
      </c>
      <c r="BH266" s="97">
        <f>IF(N266="zníž. prenesená",J266,0)</f>
        <v>0</v>
      </c>
      <c r="BI266" s="97">
        <f>IF(N266="nulová",J266,0)</f>
        <v>0</v>
      </c>
      <c r="BJ266" s="16" t="s">
        <v>145</v>
      </c>
      <c r="BK266" s="97">
        <f>ROUND(I266*H266,2)</f>
        <v>0</v>
      </c>
      <c r="BL266" s="16" t="s">
        <v>144</v>
      </c>
      <c r="BM266" s="182" t="s">
        <v>740</v>
      </c>
    </row>
    <row r="267" spans="1:65" s="2" customFormat="1">
      <c r="A267" s="32"/>
      <c r="B267" s="33"/>
      <c r="C267" s="32"/>
      <c r="D267" s="183" t="s">
        <v>147</v>
      </c>
      <c r="E267" s="32"/>
      <c r="F267" s="184" t="s">
        <v>423</v>
      </c>
      <c r="G267" s="32"/>
      <c r="H267" s="32"/>
      <c r="I267" s="106"/>
      <c r="J267" s="32"/>
      <c r="K267" s="32"/>
      <c r="L267" s="33"/>
      <c r="M267" s="185"/>
      <c r="N267" s="186"/>
      <c r="O267" s="58"/>
      <c r="P267" s="58"/>
      <c r="Q267" s="58"/>
      <c r="R267" s="58"/>
      <c r="S267" s="58"/>
      <c r="T267" s="58"/>
      <c r="U267" s="59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T267" s="16" t="s">
        <v>147</v>
      </c>
      <c r="AU267" s="16" t="s">
        <v>145</v>
      </c>
    </row>
    <row r="268" spans="1:65" s="2" customFormat="1" ht="36" customHeight="1">
      <c r="A268" s="32"/>
      <c r="B268" s="169"/>
      <c r="C268" s="170" t="s">
        <v>230</v>
      </c>
      <c r="D268" s="170" t="s">
        <v>140</v>
      </c>
      <c r="E268" s="171" t="s">
        <v>435</v>
      </c>
      <c r="F268" s="172" t="s">
        <v>436</v>
      </c>
      <c r="G268" s="173" t="s">
        <v>154</v>
      </c>
      <c r="H268" s="174">
        <v>145.6</v>
      </c>
      <c r="I268" s="175"/>
      <c r="J268" s="176">
        <f>ROUND(I268*H268,2)</f>
        <v>0</v>
      </c>
      <c r="K268" s="177"/>
      <c r="L268" s="33"/>
      <c r="M268" s="178" t="s">
        <v>1</v>
      </c>
      <c r="N268" s="179" t="s">
        <v>43</v>
      </c>
      <c r="O268" s="58"/>
      <c r="P268" s="180">
        <f>O268*H268</f>
        <v>0</v>
      </c>
      <c r="Q268" s="180">
        <v>0.15814</v>
      </c>
      <c r="R268" s="180">
        <f>Q268*H268</f>
        <v>23.025183999999999</v>
      </c>
      <c r="S268" s="180">
        <v>0</v>
      </c>
      <c r="T268" s="180">
        <f>S268*H268</f>
        <v>0</v>
      </c>
      <c r="U268" s="181" t="s">
        <v>1</v>
      </c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82" t="s">
        <v>144</v>
      </c>
      <c r="AT268" s="182" t="s">
        <v>140</v>
      </c>
      <c r="AU268" s="182" t="s">
        <v>145</v>
      </c>
      <c r="AY268" s="16" t="s">
        <v>138</v>
      </c>
      <c r="BE268" s="97">
        <f>IF(N268="základná",J268,0)</f>
        <v>0</v>
      </c>
      <c r="BF268" s="97">
        <f>IF(N268="znížená",J268,0)</f>
        <v>0</v>
      </c>
      <c r="BG268" s="97">
        <f>IF(N268="zákl. prenesená",J268,0)</f>
        <v>0</v>
      </c>
      <c r="BH268" s="97">
        <f>IF(N268="zníž. prenesená",J268,0)</f>
        <v>0</v>
      </c>
      <c r="BI268" s="97">
        <f>IF(N268="nulová",J268,0)</f>
        <v>0</v>
      </c>
      <c r="BJ268" s="16" t="s">
        <v>145</v>
      </c>
      <c r="BK268" s="97">
        <f>ROUND(I268*H268,2)</f>
        <v>0</v>
      </c>
      <c r="BL268" s="16" t="s">
        <v>144</v>
      </c>
      <c r="BM268" s="182" t="s">
        <v>741</v>
      </c>
    </row>
    <row r="269" spans="1:65" s="2" customFormat="1" ht="29.25">
      <c r="A269" s="32"/>
      <c r="B269" s="33"/>
      <c r="C269" s="32"/>
      <c r="D269" s="183" t="s">
        <v>147</v>
      </c>
      <c r="E269" s="32"/>
      <c r="F269" s="184" t="s">
        <v>438</v>
      </c>
      <c r="G269" s="32"/>
      <c r="H269" s="32"/>
      <c r="I269" s="106"/>
      <c r="J269" s="32"/>
      <c r="K269" s="32"/>
      <c r="L269" s="33"/>
      <c r="M269" s="185"/>
      <c r="N269" s="186"/>
      <c r="O269" s="58"/>
      <c r="P269" s="58"/>
      <c r="Q269" s="58"/>
      <c r="R269" s="58"/>
      <c r="S269" s="58"/>
      <c r="T269" s="58"/>
      <c r="U269" s="59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T269" s="16" t="s">
        <v>147</v>
      </c>
      <c r="AU269" s="16" t="s">
        <v>145</v>
      </c>
    </row>
    <row r="270" spans="1:65" s="13" customFormat="1">
      <c r="B270" s="187"/>
      <c r="D270" s="183" t="s">
        <v>149</v>
      </c>
      <c r="E270" s="188" t="s">
        <v>1</v>
      </c>
      <c r="F270" s="189" t="s">
        <v>742</v>
      </c>
      <c r="H270" s="190">
        <v>145.6</v>
      </c>
      <c r="I270" s="191"/>
      <c r="L270" s="187"/>
      <c r="M270" s="192"/>
      <c r="N270" s="193"/>
      <c r="O270" s="193"/>
      <c r="P270" s="193"/>
      <c r="Q270" s="193"/>
      <c r="R270" s="193"/>
      <c r="S270" s="193"/>
      <c r="T270" s="193"/>
      <c r="U270" s="194"/>
      <c r="AT270" s="188" t="s">
        <v>149</v>
      </c>
      <c r="AU270" s="188" t="s">
        <v>145</v>
      </c>
      <c r="AV270" s="13" t="s">
        <v>145</v>
      </c>
      <c r="AW270" s="13" t="s">
        <v>31</v>
      </c>
      <c r="AX270" s="13" t="s">
        <v>85</v>
      </c>
      <c r="AY270" s="188" t="s">
        <v>138</v>
      </c>
    </row>
    <row r="271" spans="1:65" s="2" customFormat="1" ht="16.5" customHeight="1">
      <c r="A271" s="32"/>
      <c r="B271" s="169"/>
      <c r="C271" s="195" t="s">
        <v>235</v>
      </c>
      <c r="D271" s="195" t="s">
        <v>221</v>
      </c>
      <c r="E271" s="196" t="s">
        <v>441</v>
      </c>
      <c r="F271" s="197" t="s">
        <v>442</v>
      </c>
      <c r="G271" s="198" t="s">
        <v>338</v>
      </c>
      <c r="H271" s="199">
        <v>145.6</v>
      </c>
      <c r="I271" s="200"/>
      <c r="J271" s="201">
        <f>ROUND(I271*H271,2)</f>
        <v>0</v>
      </c>
      <c r="K271" s="202"/>
      <c r="L271" s="203"/>
      <c r="M271" s="204" t="s">
        <v>1</v>
      </c>
      <c r="N271" s="205" t="s">
        <v>43</v>
      </c>
      <c r="O271" s="58"/>
      <c r="P271" s="180">
        <f>O271*H271</f>
        <v>0</v>
      </c>
      <c r="Q271" s="180">
        <v>4.8000000000000001E-2</v>
      </c>
      <c r="R271" s="180">
        <f>Q271*H271</f>
        <v>6.9887999999999995</v>
      </c>
      <c r="S271" s="180">
        <v>0</v>
      </c>
      <c r="T271" s="180">
        <f>S271*H271</f>
        <v>0</v>
      </c>
      <c r="U271" s="181" t="s">
        <v>1</v>
      </c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R271" s="182" t="s">
        <v>224</v>
      </c>
      <c r="AT271" s="182" t="s">
        <v>221</v>
      </c>
      <c r="AU271" s="182" t="s">
        <v>145</v>
      </c>
      <c r="AY271" s="16" t="s">
        <v>138</v>
      </c>
      <c r="BE271" s="97">
        <f>IF(N271="základná",J271,0)</f>
        <v>0</v>
      </c>
      <c r="BF271" s="97">
        <f>IF(N271="znížená",J271,0)</f>
        <v>0</v>
      </c>
      <c r="BG271" s="97">
        <f>IF(N271="zákl. prenesená",J271,0)</f>
        <v>0</v>
      </c>
      <c r="BH271" s="97">
        <f>IF(N271="zníž. prenesená",J271,0)</f>
        <v>0</v>
      </c>
      <c r="BI271" s="97">
        <f>IF(N271="nulová",J271,0)</f>
        <v>0</v>
      </c>
      <c r="BJ271" s="16" t="s">
        <v>145</v>
      </c>
      <c r="BK271" s="97">
        <f>ROUND(I271*H271,2)</f>
        <v>0</v>
      </c>
      <c r="BL271" s="16" t="s">
        <v>144</v>
      </c>
      <c r="BM271" s="182" t="s">
        <v>743</v>
      </c>
    </row>
    <row r="272" spans="1:65" s="2" customFormat="1" ht="19.5">
      <c r="A272" s="32"/>
      <c r="B272" s="33"/>
      <c r="C272" s="32"/>
      <c r="D272" s="183" t="s">
        <v>147</v>
      </c>
      <c r="E272" s="32"/>
      <c r="F272" s="184" t="s">
        <v>444</v>
      </c>
      <c r="G272" s="32"/>
      <c r="H272" s="32"/>
      <c r="I272" s="106"/>
      <c r="J272" s="32"/>
      <c r="K272" s="32"/>
      <c r="L272" s="33"/>
      <c r="M272" s="185"/>
      <c r="N272" s="186"/>
      <c r="O272" s="58"/>
      <c r="P272" s="58"/>
      <c r="Q272" s="58"/>
      <c r="R272" s="58"/>
      <c r="S272" s="58"/>
      <c r="T272" s="58"/>
      <c r="U272" s="59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T272" s="16" t="s">
        <v>147</v>
      </c>
      <c r="AU272" s="16" t="s">
        <v>145</v>
      </c>
    </row>
    <row r="273" spans="1:65" s="2" customFormat="1" ht="36" customHeight="1">
      <c r="A273" s="32"/>
      <c r="B273" s="169"/>
      <c r="C273" s="170" t="s">
        <v>368</v>
      </c>
      <c r="D273" s="170" t="s">
        <v>140</v>
      </c>
      <c r="E273" s="171" t="s">
        <v>435</v>
      </c>
      <c r="F273" s="172" t="s">
        <v>436</v>
      </c>
      <c r="G273" s="173" t="s">
        <v>154</v>
      </c>
      <c r="H273" s="174">
        <v>7.5</v>
      </c>
      <c r="I273" s="175"/>
      <c r="J273" s="176">
        <f>ROUND(I273*H273,2)</f>
        <v>0</v>
      </c>
      <c r="K273" s="177"/>
      <c r="L273" s="33"/>
      <c r="M273" s="178" t="s">
        <v>1</v>
      </c>
      <c r="N273" s="179" t="s">
        <v>43</v>
      </c>
      <c r="O273" s="58"/>
      <c r="P273" s="180">
        <f>O273*H273</f>
        <v>0</v>
      </c>
      <c r="Q273" s="180">
        <v>0.15814</v>
      </c>
      <c r="R273" s="180">
        <f>Q273*H273</f>
        <v>1.18605</v>
      </c>
      <c r="S273" s="180">
        <v>0</v>
      </c>
      <c r="T273" s="180">
        <f>S273*H273</f>
        <v>0</v>
      </c>
      <c r="U273" s="181" t="s">
        <v>1</v>
      </c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82" t="s">
        <v>144</v>
      </c>
      <c r="AT273" s="182" t="s">
        <v>140</v>
      </c>
      <c r="AU273" s="182" t="s">
        <v>145</v>
      </c>
      <c r="AY273" s="16" t="s">
        <v>138</v>
      </c>
      <c r="BE273" s="97">
        <f>IF(N273="základná",J273,0)</f>
        <v>0</v>
      </c>
      <c r="BF273" s="97">
        <f>IF(N273="znížená",J273,0)</f>
        <v>0</v>
      </c>
      <c r="BG273" s="97">
        <f>IF(N273="zákl. prenesená",J273,0)</f>
        <v>0</v>
      </c>
      <c r="BH273" s="97">
        <f>IF(N273="zníž. prenesená",J273,0)</f>
        <v>0</v>
      </c>
      <c r="BI273" s="97">
        <f>IF(N273="nulová",J273,0)</f>
        <v>0</v>
      </c>
      <c r="BJ273" s="16" t="s">
        <v>145</v>
      </c>
      <c r="BK273" s="97">
        <f>ROUND(I273*H273,2)</f>
        <v>0</v>
      </c>
      <c r="BL273" s="16" t="s">
        <v>144</v>
      </c>
      <c r="BM273" s="182" t="s">
        <v>744</v>
      </c>
    </row>
    <row r="274" spans="1:65" s="2" customFormat="1" ht="29.25">
      <c r="A274" s="32"/>
      <c r="B274" s="33"/>
      <c r="C274" s="32"/>
      <c r="D274" s="183" t="s">
        <v>147</v>
      </c>
      <c r="E274" s="32"/>
      <c r="F274" s="184" t="s">
        <v>438</v>
      </c>
      <c r="G274" s="32"/>
      <c r="H274" s="32"/>
      <c r="I274" s="106"/>
      <c r="J274" s="32"/>
      <c r="K274" s="32"/>
      <c r="L274" s="33"/>
      <c r="M274" s="185"/>
      <c r="N274" s="186"/>
      <c r="O274" s="58"/>
      <c r="P274" s="58"/>
      <c r="Q274" s="58"/>
      <c r="R274" s="58"/>
      <c r="S274" s="58"/>
      <c r="T274" s="58"/>
      <c r="U274" s="59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T274" s="16" t="s">
        <v>147</v>
      </c>
      <c r="AU274" s="16" t="s">
        <v>145</v>
      </c>
    </row>
    <row r="275" spans="1:65" s="2" customFormat="1" ht="16.5" customHeight="1">
      <c r="A275" s="32"/>
      <c r="B275" s="169"/>
      <c r="C275" s="195" t="s">
        <v>612</v>
      </c>
      <c r="D275" s="195" t="s">
        <v>221</v>
      </c>
      <c r="E275" s="196" t="s">
        <v>459</v>
      </c>
      <c r="F275" s="197" t="s">
        <v>460</v>
      </c>
      <c r="G275" s="198" t="s">
        <v>338</v>
      </c>
      <c r="H275" s="199">
        <v>7.5</v>
      </c>
      <c r="I275" s="200"/>
      <c r="J275" s="201">
        <f>ROUND(I275*H275,2)</f>
        <v>0</v>
      </c>
      <c r="K275" s="202"/>
      <c r="L275" s="203"/>
      <c r="M275" s="204" t="s">
        <v>1</v>
      </c>
      <c r="N275" s="205" t="s">
        <v>43</v>
      </c>
      <c r="O275" s="58"/>
      <c r="P275" s="180">
        <f>O275*H275</f>
        <v>0</v>
      </c>
      <c r="Q275" s="180">
        <v>6.4600000000000005E-2</v>
      </c>
      <c r="R275" s="180">
        <f>Q275*H275</f>
        <v>0.48450000000000004</v>
      </c>
      <c r="S275" s="180">
        <v>0</v>
      </c>
      <c r="T275" s="180">
        <f>S275*H275</f>
        <v>0</v>
      </c>
      <c r="U275" s="181" t="s">
        <v>1</v>
      </c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82" t="s">
        <v>224</v>
      </c>
      <c r="AT275" s="182" t="s">
        <v>221</v>
      </c>
      <c r="AU275" s="182" t="s">
        <v>145</v>
      </c>
      <c r="AY275" s="16" t="s">
        <v>138</v>
      </c>
      <c r="BE275" s="97">
        <f>IF(N275="základná",J275,0)</f>
        <v>0</v>
      </c>
      <c r="BF275" s="97">
        <f>IF(N275="znížená",J275,0)</f>
        <v>0</v>
      </c>
      <c r="BG275" s="97">
        <f>IF(N275="zákl. prenesená",J275,0)</f>
        <v>0</v>
      </c>
      <c r="BH275" s="97">
        <f>IF(N275="zníž. prenesená",J275,0)</f>
        <v>0</v>
      </c>
      <c r="BI275" s="97">
        <f>IF(N275="nulová",J275,0)</f>
        <v>0</v>
      </c>
      <c r="BJ275" s="16" t="s">
        <v>145</v>
      </c>
      <c r="BK275" s="97">
        <f>ROUND(I275*H275,2)</f>
        <v>0</v>
      </c>
      <c r="BL275" s="16" t="s">
        <v>144</v>
      </c>
      <c r="BM275" s="182" t="s">
        <v>745</v>
      </c>
    </row>
    <row r="276" spans="1:65" s="2" customFormat="1" ht="19.5">
      <c r="A276" s="32"/>
      <c r="B276" s="33"/>
      <c r="C276" s="32"/>
      <c r="D276" s="183" t="s">
        <v>147</v>
      </c>
      <c r="E276" s="32"/>
      <c r="F276" s="184" t="s">
        <v>462</v>
      </c>
      <c r="G276" s="32"/>
      <c r="H276" s="32"/>
      <c r="I276" s="106"/>
      <c r="J276" s="32"/>
      <c r="K276" s="32"/>
      <c r="L276" s="33"/>
      <c r="M276" s="185"/>
      <c r="N276" s="186"/>
      <c r="O276" s="58"/>
      <c r="P276" s="58"/>
      <c r="Q276" s="58"/>
      <c r="R276" s="58"/>
      <c r="S276" s="58"/>
      <c r="T276" s="58"/>
      <c r="U276" s="59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T276" s="16" t="s">
        <v>147</v>
      </c>
      <c r="AU276" s="16" t="s">
        <v>145</v>
      </c>
    </row>
    <row r="277" spans="1:65" s="2" customFormat="1" ht="36" customHeight="1">
      <c r="A277" s="32"/>
      <c r="B277" s="169"/>
      <c r="C277" s="170" t="s">
        <v>614</v>
      </c>
      <c r="D277" s="170" t="s">
        <v>140</v>
      </c>
      <c r="E277" s="171" t="s">
        <v>464</v>
      </c>
      <c r="F277" s="172" t="s">
        <v>465</v>
      </c>
      <c r="G277" s="173" t="s">
        <v>154</v>
      </c>
      <c r="H277" s="174">
        <v>26.5</v>
      </c>
      <c r="I277" s="175"/>
      <c r="J277" s="176">
        <f>ROUND(I277*H277,2)</f>
        <v>0</v>
      </c>
      <c r="K277" s="177"/>
      <c r="L277" s="33"/>
      <c r="M277" s="178" t="s">
        <v>1</v>
      </c>
      <c r="N277" s="179" t="s">
        <v>43</v>
      </c>
      <c r="O277" s="58"/>
      <c r="P277" s="180">
        <f>O277*H277</f>
        <v>0</v>
      </c>
      <c r="Q277" s="180">
        <v>9.8530000000000006E-2</v>
      </c>
      <c r="R277" s="180">
        <f>Q277*H277</f>
        <v>2.6110450000000003</v>
      </c>
      <c r="S277" s="180">
        <v>0</v>
      </c>
      <c r="T277" s="180">
        <f>S277*H277</f>
        <v>0</v>
      </c>
      <c r="U277" s="181" t="s">
        <v>1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82" t="s">
        <v>144</v>
      </c>
      <c r="AT277" s="182" t="s">
        <v>140</v>
      </c>
      <c r="AU277" s="182" t="s">
        <v>145</v>
      </c>
      <c r="AY277" s="16" t="s">
        <v>138</v>
      </c>
      <c r="BE277" s="97">
        <f>IF(N277="základná",J277,0)</f>
        <v>0</v>
      </c>
      <c r="BF277" s="97">
        <f>IF(N277="znížená",J277,0)</f>
        <v>0</v>
      </c>
      <c r="BG277" s="97">
        <f>IF(N277="zákl. prenesená",J277,0)</f>
        <v>0</v>
      </c>
      <c r="BH277" s="97">
        <f>IF(N277="zníž. prenesená",J277,0)</f>
        <v>0</v>
      </c>
      <c r="BI277" s="97">
        <f>IF(N277="nulová",J277,0)</f>
        <v>0</v>
      </c>
      <c r="BJ277" s="16" t="s">
        <v>145</v>
      </c>
      <c r="BK277" s="97">
        <f>ROUND(I277*H277,2)</f>
        <v>0</v>
      </c>
      <c r="BL277" s="16" t="s">
        <v>144</v>
      </c>
      <c r="BM277" s="182" t="s">
        <v>746</v>
      </c>
    </row>
    <row r="278" spans="1:65" s="2" customFormat="1" ht="29.25">
      <c r="A278" s="32"/>
      <c r="B278" s="33"/>
      <c r="C278" s="32"/>
      <c r="D278" s="183" t="s">
        <v>147</v>
      </c>
      <c r="E278" s="32"/>
      <c r="F278" s="184" t="s">
        <v>467</v>
      </c>
      <c r="G278" s="32"/>
      <c r="H278" s="32"/>
      <c r="I278" s="106"/>
      <c r="J278" s="32"/>
      <c r="K278" s="32"/>
      <c r="L278" s="33"/>
      <c r="M278" s="185"/>
      <c r="N278" s="186"/>
      <c r="O278" s="58"/>
      <c r="P278" s="58"/>
      <c r="Q278" s="58"/>
      <c r="R278" s="58"/>
      <c r="S278" s="58"/>
      <c r="T278" s="58"/>
      <c r="U278" s="59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6" t="s">
        <v>147</v>
      </c>
      <c r="AU278" s="16" t="s">
        <v>145</v>
      </c>
    </row>
    <row r="279" spans="1:65" s="13" customFormat="1">
      <c r="B279" s="187"/>
      <c r="D279" s="183" t="s">
        <v>149</v>
      </c>
      <c r="E279" s="188" t="s">
        <v>1</v>
      </c>
      <c r="F279" s="189" t="s">
        <v>747</v>
      </c>
      <c r="H279" s="190">
        <v>26.5</v>
      </c>
      <c r="I279" s="191"/>
      <c r="L279" s="187"/>
      <c r="M279" s="192"/>
      <c r="N279" s="193"/>
      <c r="O279" s="193"/>
      <c r="P279" s="193"/>
      <c r="Q279" s="193"/>
      <c r="R279" s="193"/>
      <c r="S279" s="193"/>
      <c r="T279" s="193"/>
      <c r="U279" s="194"/>
      <c r="AT279" s="188" t="s">
        <v>149</v>
      </c>
      <c r="AU279" s="188" t="s">
        <v>145</v>
      </c>
      <c r="AV279" s="13" t="s">
        <v>145</v>
      </c>
      <c r="AW279" s="13" t="s">
        <v>31</v>
      </c>
      <c r="AX279" s="13" t="s">
        <v>85</v>
      </c>
      <c r="AY279" s="188" t="s">
        <v>138</v>
      </c>
    </row>
    <row r="280" spans="1:65" s="2" customFormat="1" ht="24" customHeight="1">
      <c r="A280" s="32"/>
      <c r="B280" s="169"/>
      <c r="C280" s="195" t="s">
        <v>617</v>
      </c>
      <c r="D280" s="195" t="s">
        <v>221</v>
      </c>
      <c r="E280" s="196" t="s">
        <v>469</v>
      </c>
      <c r="F280" s="197" t="s">
        <v>470</v>
      </c>
      <c r="G280" s="198" t="s">
        <v>338</v>
      </c>
      <c r="H280" s="199">
        <v>26.5</v>
      </c>
      <c r="I280" s="200"/>
      <c r="J280" s="201">
        <f>ROUND(I280*H280,2)</f>
        <v>0</v>
      </c>
      <c r="K280" s="202"/>
      <c r="L280" s="203"/>
      <c r="M280" s="204" t="s">
        <v>1</v>
      </c>
      <c r="N280" s="205" t="s">
        <v>43</v>
      </c>
      <c r="O280" s="58"/>
      <c r="P280" s="180">
        <f>O280*H280</f>
        <v>0</v>
      </c>
      <c r="Q280" s="180">
        <v>2.3E-2</v>
      </c>
      <c r="R280" s="180">
        <f>Q280*H280</f>
        <v>0.60950000000000004</v>
      </c>
      <c r="S280" s="180">
        <v>0</v>
      </c>
      <c r="T280" s="180">
        <f>S280*H280</f>
        <v>0</v>
      </c>
      <c r="U280" s="181" t="s">
        <v>1</v>
      </c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82" t="s">
        <v>224</v>
      </c>
      <c r="AT280" s="182" t="s">
        <v>221</v>
      </c>
      <c r="AU280" s="182" t="s">
        <v>145</v>
      </c>
      <c r="AY280" s="16" t="s">
        <v>138</v>
      </c>
      <c r="BE280" s="97">
        <f>IF(N280="základná",J280,0)</f>
        <v>0</v>
      </c>
      <c r="BF280" s="97">
        <f>IF(N280="znížená",J280,0)</f>
        <v>0</v>
      </c>
      <c r="BG280" s="97">
        <f>IF(N280="zákl. prenesená",J280,0)</f>
        <v>0</v>
      </c>
      <c r="BH280" s="97">
        <f>IF(N280="zníž. prenesená",J280,0)</f>
        <v>0</v>
      </c>
      <c r="BI280" s="97">
        <f>IF(N280="nulová",J280,0)</f>
        <v>0</v>
      </c>
      <c r="BJ280" s="16" t="s">
        <v>145</v>
      </c>
      <c r="BK280" s="97">
        <f>ROUND(I280*H280,2)</f>
        <v>0</v>
      </c>
      <c r="BL280" s="16" t="s">
        <v>144</v>
      </c>
      <c r="BM280" s="182" t="s">
        <v>748</v>
      </c>
    </row>
    <row r="281" spans="1:65" s="2" customFormat="1">
      <c r="A281" s="32"/>
      <c r="B281" s="33"/>
      <c r="C281" s="32"/>
      <c r="D281" s="183" t="s">
        <v>147</v>
      </c>
      <c r="E281" s="32"/>
      <c r="F281" s="184" t="s">
        <v>470</v>
      </c>
      <c r="G281" s="32"/>
      <c r="H281" s="32"/>
      <c r="I281" s="106"/>
      <c r="J281" s="32"/>
      <c r="K281" s="32"/>
      <c r="L281" s="33"/>
      <c r="M281" s="185"/>
      <c r="N281" s="186"/>
      <c r="O281" s="58"/>
      <c r="P281" s="58"/>
      <c r="Q281" s="58"/>
      <c r="R281" s="58"/>
      <c r="S281" s="58"/>
      <c r="T281" s="58"/>
      <c r="U281" s="59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T281" s="16" t="s">
        <v>147</v>
      </c>
      <c r="AU281" s="16" t="s">
        <v>145</v>
      </c>
    </row>
    <row r="282" spans="1:65" s="2" customFormat="1" ht="36" customHeight="1">
      <c r="A282" s="32"/>
      <c r="B282" s="169"/>
      <c r="C282" s="170" t="s">
        <v>373</v>
      </c>
      <c r="D282" s="170" t="s">
        <v>140</v>
      </c>
      <c r="E282" s="171" t="s">
        <v>474</v>
      </c>
      <c r="F282" s="172" t="s">
        <v>475</v>
      </c>
      <c r="G282" s="173" t="s">
        <v>154</v>
      </c>
      <c r="H282" s="174">
        <v>70.400000000000006</v>
      </c>
      <c r="I282" s="175"/>
      <c r="J282" s="176">
        <f>ROUND(I282*H282,2)</f>
        <v>0</v>
      </c>
      <c r="K282" s="177"/>
      <c r="L282" s="33"/>
      <c r="M282" s="178" t="s">
        <v>1</v>
      </c>
      <c r="N282" s="179" t="s">
        <v>43</v>
      </c>
      <c r="O282" s="58"/>
      <c r="P282" s="180">
        <f>O282*H282</f>
        <v>0</v>
      </c>
      <c r="Q282" s="180">
        <v>0.26990999999999998</v>
      </c>
      <c r="R282" s="180">
        <f>Q282*H282</f>
        <v>19.001664000000002</v>
      </c>
      <c r="S282" s="180">
        <v>0</v>
      </c>
      <c r="T282" s="180">
        <f>S282*H282</f>
        <v>0</v>
      </c>
      <c r="U282" s="181" t="s">
        <v>1</v>
      </c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82" t="s">
        <v>144</v>
      </c>
      <c r="AT282" s="182" t="s">
        <v>140</v>
      </c>
      <c r="AU282" s="182" t="s">
        <v>145</v>
      </c>
      <c r="AY282" s="16" t="s">
        <v>138</v>
      </c>
      <c r="BE282" s="97">
        <f>IF(N282="základná",J282,0)</f>
        <v>0</v>
      </c>
      <c r="BF282" s="97">
        <f>IF(N282="znížená",J282,0)</f>
        <v>0</v>
      </c>
      <c r="BG282" s="97">
        <f>IF(N282="zákl. prenesená",J282,0)</f>
        <v>0</v>
      </c>
      <c r="BH282" s="97">
        <f>IF(N282="zníž. prenesená",J282,0)</f>
        <v>0</v>
      </c>
      <c r="BI282" s="97">
        <f>IF(N282="nulová",J282,0)</f>
        <v>0</v>
      </c>
      <c r="BJ282" s="16" t="s">
        <v>145</v>
      </c>
      <c r="BK282" s="97">
        <f>ROUND(I282*H282,2)</f>
        <v>0</v>
      </c>
      <c r="BL282" s="16" t="s">
        <v>144</v>
      </c>
      <c r="BM282" s="182" t="s">
        <v>749</v>
      </c>
    </row>
    <row r="283" spans="1:65" s="2" customFormat="1" ht="29.25">
      <c r="A283" s="32"/>
      <c r="B283" s="33"/>
      <c r="C283" s="32"/>
      <c r="D283" s="183" t="s">
        <v>147</v>
      </c>
      <c r="E283" s="32"/>
      <c r="F283" s="184" t="s">
        <v>477</v>
      </c>
      <c r="G283" s="32"/>
      <c r="H283" s="32"/>
      <c r="I283" s="106"/>
      <c r="J283" s="32"/>
      <c r="K283" s="32"/>
      <c r="L283" s="33"/>
      <c r="M283" s="185"/>
      <c r="N283" s="186"/>
      <c r="O283" s="58"/>
      <c r="P283" s="58"/>
      <c r="Q283" s="58"/>
      <c r="R283" s="58"/>
      <c r="S283" s="58"/>
      <c r="T283" s="58"/>
      <c r="U283" s="59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T283" s="16" t="s">
        <v>147</v>
      </c>
      <c r="AU283" s="16" t="s">
        <v>145</v>
      </c>
    </row>
    <row r="284" spans="1:65" s="13" customFormat="1">
      <c r="B284" s="187"/>
      <c r="D284" s="183" t="s">
        <v>149</v>
      </c>
      <c r="E284" s="188" t="s">
        <v>1</v>
      </c>
      <c r="F284" s="189" t="s">
        <v>750</v>
      </c>
      <c r="H284" s="190">
        <v>70.400000000000006</v>
      </c>
      <c r="I284" s="191"/>
      <c r="L284" s="187"/>
      <c r="M284" s="192"/>
      <c r="N284" s="193"/>
      <c r="O284" s="193"/>
      <c r="P284" s="193"/>
      <c r="Q284" s="193"/>
      <c r="R284" s="193"/>
      <c r="S284" s="193"/>
      <c r="T284" s="193"/>
      <c r="U284" s="194"/>
      <c r="AT284" s="188" t="s">
        <v>149</v>
      </c>
      <c r="AU284" s="188" t="s">
        <v>145</v>
      </c>
      <c r="AV284" s="13" t="s">
        <v>145</v>
      </c>
      <c r="AW284" s="13" t="s">
        <v>31</v>
      </c>
      <c r="AX284" s="13" t="s">
        <v>85</v>
      </c>
      <c r="AY284" s="188" t="s">
        <v>138</v>
      </c>
    </row>
    <row r="285" spans="1:65" s="2" customFormat="1" ht="24" customHeight="1">
      <c r="A285" s="32"/>
      <c r="B285" s="169"/>
      <c r="C285" s="195" t="s">
        <v>378</v>
      </c>
      <c r="D285" s="195" t="s">
        <v>221</v>
      </c>
      <c r="E285" s="196" t="s">
        <v>479</v>
      </c>
      <c r="F285" s="197" t="s">
        <v>480</v>
      </c>
      <c r="G285" s="198" t="s">
        <v>338</v>
      </c>
      <c r="H285" s="199">
        <v>70.400000000000006</v>
      </c>
      <c r="I285" s="200"/>
      <c r="J285" s="201">
        <f>ROUND(I285*H285,2)</f>
        <v>0</v>
      </c>
      <c r="K285" s="202"/>
      <c r="L285" s="203"/>
      <c r="M285" s="204" t="s">
        <v>1</v>
      </c>
      <c r="N285" s="205" t="s">
        <v>43</v>
      </c>
      <c r="O285" s="58"/>
      <c r="P285" s="180">
        <f>O285*H285</f>
        <v>0</v>
      </c>
      <c r="Q285" s="180">
        <v>2.9999999999999997E-4</v>
      </c>
      <c r="R285" s="180">
        <f>Q285*H285</f>
        <v>2.112E-2</v>
      </c>
      <c r="S285" s="180">
        <v>0</v>
      </c>
      <c r="T285" s="180">
        <f>S285*H285</f>
        <v>0</v>
      </c>
      <c r="U285" s="181" t="s">
        <v>1</v>
      </c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82" t="s">
        <v>224</v>
      </c>
      <c r="AT285" s="182" t="s">
        <v>221</v>
      </c>
      <c r="AU285" s="182" t="s">
        <v>145</v>
      </c>
      <c r="AY285" s="16" t="s">
        <v>138</v>
      </c>
      <c r="BE285" s="97">
        <f>IF(N285="základná",J285,0)</f>
        <v>0</v>
      </c>
      <c r="BF285" s="97">
        <f>IF(N285="znížená",J285,0)</f>
        <v>0</v>
      </c>
      <c r="BG285" s="97">
        <f>IF(N285="zákl. prenesená",J285,0)</f>
        <v>0</v>
      </c>
      <c r="BH285" s="97">
        <f>IF(N285="zníž. prenesená",J285,0)</f>
        <v>0</v>
      </c>
      <c r="BI285" s="97">
        <f>IF(N285="nulová",J285,0)</f>
        <v>0</v>
      </c>
      <c r="BJ285" s="16" t="s">
        <v>145</v>
      </c>
      <c r="BK285" s="97">
        <f>ROUND(I285*H285,2)</f>
        <v>0</v>
      </c>
      <c r="BL285" s="16" t="s">
        <v>144</v>
      </c>
      <c r="BM285" s="182" t="s">
        <v>751</v>
      </c>
    </row>
    <row r="286" spans="1:65" s="2" customFormat="1" ht="19.5">
      <c r="A286" s="32"/>
      <c r="B286" s="33"/>
      <c r="C286" s="32"/>
      <c r="D286" s="183" t="s">
        <v>147</v>
      </c>
      <c r="E286" s="32"/>
      <c r="F286" s="184" t="s">
        <v>480</v>
      </c>
      <c r="G286" s="32"/>
      <c r="H286" s="32"/>
      <c r="I286" s="106"/>
      <c r="J286" s="32"/>
      <c r="K286" s="32"/>
      <c r="L286" s="33"/>
      <c r="M286" s="185"/>
      <c r="N286" s="186"/>
      <c r="O286" s="58"/>
      <c r="P286" s="58"/>
      <c r="Q286" s="58"/>
      <c r="R286" s="58"/>
      <c r="S286" s="58"/>
      <c r="T286" s="58"/>
      <c r="U286" s="59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T286" s="16" t="s">
        <v>147</v>
      </c>
      <c r="AU286" s="16" t="s">
        <v>145</v>
      </c>
    </row>
    <row r="287" spans="1:65" s="2" customFormat="1" ht="48" customHeight="1">
      <c r="A287" s="32"/>
      <c r="B287" s="169"/>
      <c r="C287" s="195" t="s">
        <v>383</v>
      </c>
      <c r="D287" s="195" t="s">
        <v>221</v>
      </c>
      <c r="E287" s="196" t="s">
        <v>483</v>
      </c>
      <c r="F287" s="197" t="s">
        <v>484</v>
      </c>
      <c r="G287" s="198" t="s">
        <v>338</v>
      </c>
      <c r="H287" s="199">
        <v>140.80000000000001</v>
      </c>
      <c r="I287" s="200"/>
      <c r="J287" s="201">
        <f>ROUND(I287*H287,2)</f>
        <v>0</v>
      </c>
      <c r="K287" s="202"/>
      <c r="L287" s="203"/>
      <c r="M287" s="204" t="s">
        <v>1</v>
      </c>
      <c r="N287" s="205" t="s">
        <v>43</v>
      </c>
      <c r="O287" s="58"/>
      <c r="P287" s="180">
        <f>O287*H287</f>
        <v>0</v>
      </c>
      <c r="Q287" s="180">
        <v>4.7000000000000002E-3</v>
      </c>
      <c r="R287" s="180">
        <f>Q287*H287</f>
        <v>0.66176000000000013</v>
      </c>
      <c r="S287" s="180">
        <v>0</v>
      </c>
      <c r="T287" s="180">
        <f>S287*H287</f>
        <v>0</v>
      </c>
      <c r="U287" s="181" t="s">
        <v>1</v>
      </c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82" t="s">
        <v>224</v>
      </c>
      <c r="AT287" s="182" t="s">
        <v>221</v>
      </c>
      <c r="AU287" s="182" t="s">
        <v>145</v>
      </c>
      <c r="AY287" s="16" t="s">
        <v>138</v>
      </c>
      <c r="BE287" s="97">
        <f>IF(N287="základná",J287,0)</f>
        <v>0</v>
      </c>
      <c r="BF287" s="97">
        <f>IF(N287="znížená",J287,0)</f>
        <v>0</v>
      </c>
      <c r="BG287" s="97">
        <f>IF(N287="zákl. prenesená",J287,0)</f>
        <v>0</v>
      </c>
      <c r="BH287" s="97">
        <f>IF(N287="zníž. prenesená",J287,0)</f>
        <v>0</v>
      </c>
      <c r="BI287" s="97">
        <f>IF(N287="nulová",J287,0)</f>
        <v>0</v>
      </c>
      <c r="BJ287" s="16" t="s">
        <v>145</v>
      </c>
      <c r="BK287" s="97">
        <f>ROUND(I287*H287,2)</f>
        <v>0</v>
      </c>
      <c r="BL287" s="16" t="s">
        <v>144</v>
      </c>
      <c r="BM287" s="182" t="s">
        <v>752</v>
      </c>
    </row>
    <row r="288" spans="1:65" s="2" customFormat="1" ht="29.25">
      <c r="A288" s="32"/>
      <c r="B288" s="33"/>
      <c r="C288" s="32"/>
      <c r="D288" s="183" t="s">
        <v>147</v>
      </c>
      <c r="E288" s="32"/>
      <c r="F288" s="184" t="s">
        <v>484</v>
      </c>
      <c r="G288" s="32"/>
      <c r="H288" s="32"/>
      <c r="I288" s="106"/>
      <c r="J288" s="32"/>
      <c r="K288" s="32"/>
      <c r="L288" s="33"/>
      <c r="M288" s="185"/>
      <c r="N288" s="186"/>
      <c r="O288" s="58"/>
      <c r="P288" s="58"/>
      <c r="Q288" s="58"/>
      <c r="R288" s="58"/>
      <c r="S288" s="58"/>
      <c r="T288" s="58"/>
      <c r="U288" s="59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T288" s="16" t="s">
        <v>147</v>
      </c>
      <c r="AU288" s="16" t="s">
        <v>145</v>
      </c>
    </row>
    <row r="289" spans="1:65" s="13" customFormat="1">
      <c r="B289" s="187"/>
      <c r="D289" s="183" t="s">
        <v>149</v>
      </c>
      <c r="E289" s="188" t="s">
        <v>1</v>
      </c>
      <c r="F289" s="189" t="s">
        <v>753</v>
      </c>
      <c r="H289" s="190">
        <v>140.80000000000001</v>
      </c>
      <c r="I289" s="191"/>
      <c r="L289" s="187"/>
      <c r="M289" s="192"/>
      <c r="N289" s="193"/>
      <c r="O289" s="193"/>
      <c r="P289" s="193"/>
      <c r="Q289" s="193"/>
      <c r="R289" s="193"/>
      <c r="S289" s="193"/>
      <c r="T289" s="193"/>
      <c r="U289" s="194"/>
      <c r="AT289" s="188" t="s">
        <v>149</v>
      </c>
      <c r="AU289" s="188" t="s">
        <v>145</v>
      </c>
      <c r="AV289" s="13" t="s">
        <v>145</v>
      </c>
      <c r="AW289" s="13" t="s">
        <v>31</v>
      </c>
      <c r="AX289" s="13" t="s">
        <v>85</v>
      </c>
      <c r="AY289" s="188" t="s">
        <v>138</v>
      </c>
    </row>
    <row r="290" spans="1:65" s="2" customFormat="1" ht="36" customHeight="1">
      <c r="A290" s="32"/>
      <c r="B290" s="169"/>
      <c r="C290" s="195" t="s">
        <v>388</v>
      </c>
      <c r="D290" s="195" t="s">
        <v>221</v>
      </c>
      <c r="E290" s="196" t="s">
        <v>487</v>
      </c>
      <c r="F290" s="197" t="s">
        <v>488</v>
      </c>
      <c r="G290" s="198" t="s">
        <v>338</v>
      </c>
      <c r="H290" s="199">
        <v>70.400000000000006</v>
      </c>
      <c r="I290" s="200"/>
      <c r="J290" s="201">
        <f>ROUND(I290*H290,2)</f>
        <v>0</v>
      </c>
      <c r="K290" s="202"/>
      <c r="L290" s="203"/>
      <c r="M290" s="204" t="s">
        <v>1</v>
      </c>
      <c r="N290" s="205" t="s">
        <v>43</v>
      </c>
      <c r="O290" s="58"/>
      <c r="P290" s="180">
        <f>O290*H290</f>
        <v>0</v>
      </c>
      <c r="Q290" s="180">
        <v>3.6999999999999998E-2</v>
      </c>
      <c r="R290" s="180">
        <f>Q290*H290</f>
        <v>2.6048</v>
      </c>
      <c r="S290" s="180">
        <v>0</v>
      </c>
      <c r="T290" s="180">
        <f>S290*H290</f>
        <v>0</v>
      </c>
      <c r="U290" s="181" t="s">
        <v>1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82" t="s">
        <v>224</v>
      </c>
      <c r="AT290" s="182" t="s">
        <v>221</v>
      </c>
      <c r="AU290" s="182" t="s">
        <v>145</v>
      </c>
      <c r="AY290" s="16" t="s">
        <v>138</v>
      </c>
      <c r="BE290" s="97">
        <f>IF(N290="základná",J290,0)</f>
        <v>0</v>
      </c>
      <c r="BF290" s="97">
        <f>IF(N290="znížená",J290,0)</f>
        <v>0</v>
      </c>
      <c r="BG290" s="97">
        <f>IF(N290="zákl. prenesená",J290,0)</f>
        <v>0</v>
      </c>
      <c r="BH290" s="97">
        <f>IF(N290="zníž. prenesená",J290,0)</f>
        <v>0</v>
      </c>
      <c r="BI290" s="97">
        <f>IF(N290="nulová",J290,0)</f>
        <v>0</v>
      </c>
      <c r="BJ290" s="16" t="s">
        <v>145</v>
      </c>
      <c r="BK290" s="97">
        <f>ROUND(I290*H290,2)</f>
        <v>0</v>
      </c>
      <c r="BL290" s="16" t="s">
        <v>144</v>
      </c>
      <c r="BM290" s="182" t="s">
        <v>754</v>
      </c>
    </row>
    <row r="291" spans="1:65" s="2" customFormat="1" ht="29.25">
      <c r="A291" s="32"/>
      <c r="B291" s="33"/>
      <c r="C291" s="32"/>
      <c r="D291" s="183" t="s">
        <v>147</v>
      </c>
      <c r="E291" s="32"/>
      <c r="F291" s="184" t="s">
        <v>488</v>
      </c>
      <c r="G291" s="32"/>
      <c r="H291" s="32"/>
      <c r="I291" s="106"/>
      <c r="J291" s="32"/>
      <c r="K291" s="32"/>
      <c r="L291" s="33"/>
      <c r="M291" s="185"/>
      <c r="N291" s="186"/>
      <c r="O291" s="58"/>
      <c r="P291" s="58"/>
      <c r="Q291" s="58"/>
      <c r="R291" s="58"/>
      <c r="S291" s="58"/>
      <c r="T291" s="58"/>
      <c r="U291" s="59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T291" s="16" t="s">
        <v>147</v>
      </c>
      <c r="AU291" s="16" t="s">
        <v>145</v>
      </c>
    </row>
    <row r="292" spans="1:65" s="2" customFormat="1" ht="16.5" customHeight="1">
      <c r="A292" s="32"/>
      <c r="B292" s="169"/>
      <c r="C292" s="170" t="s">
        <v>632</v>
      </c>
      <c r="D292" s="170" t="s">
        <v>140</v>
      </c>
      <c r="E292" s="171" t="s">
        <v>491</v>
      </c>
      <c r="F292" s="172" t="s">
        <v>492</v>
      </c>
      <c r="G292" s="173" t="s">
        <v>210</v>
      </c>
      <c r="H292" s="174">
        <v>284.41199999999998</v>
      </c>
      <c r="I292" s="175"/>
      <c r="J292" s="176">
        <f>ROUND(I292*H292,2)</f>
        <v>0</v>
      </c>
      <c r="K292" s="177"/>
      <c r="L292" s="33"/>
      <c r="M292" s="178" t="s">
        <v>1</v>
      </c>
      <c r="N292" s="179" t="s">
        <v>43</v>
      </c>
      <c r="O292" s="58"/>
      <c r="P292" s="180">
        <f>O292*H292</f>
        <v>0</v>
      </c>
      <c r="Q292" s="180">
        <v>0</v>
      </c>
      <c r="R292" s="180">
        <f>Q292*H292</f>
        <v>0</v>
      </c>
      <c r="S292" s="180">
        <v>0</v>
      </c>
      <c r="T292" s="180">
        <f>S292*H292</f>
        <v>0</v>
      </c>
      <c r="U292" s="181" t="s">
        <v>1</v>
      </c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82" t="s">
        <v>144</v>
      </c>
      <c r="AT292" s="182" t="s">
        <v>140</v>
      </c>
      <c r="AU292" s="182" t="s">
        <v>145</v>
      </c>
      <c r="AY292" s="16" t="s">
        <v>138</v>
      </c>
      <c r="BE292" s="97">
        <f>IF(N292="základná",J292,0)</f>
        <v>0</v>
      </c>
      <c r="BF292" s="97">
        <f>IF(N292="znížená",J292,0)</f>
        <v>0</v>
      </c>
      <c r="BG292" s="97">
        <f>IF(N292="zákl. prenesená",J292,0)</f>
        <v>0</v>
      </c>
      <c r="BH292" s="97">
        <f>IF(N292="zníž. prenesená",J292,0)</f>
        <v>0</v>
      </c>
      <c r="BI292" s="97">
        <f>IF(N292="nulová",J292,0)</f>
        <v>0</v>
      </c>
      <c r="BJ292" s="16" t="s">
        <v>145</v>
      </c>
      <c r="BK292" s="97">
        <f>ROUND(I292*H292,2)</f>
        <v>0</v>
      </c>
      <c r="BL292" s="16" t="s">
        <v>144</v>
      </c>
      <c r="BM292" s="182" t="s">
        <v>755</v>
      </c>
    </row>
    <row r="293" spans="1:65" s="2" customFormat="1">
      <c r="A293" s="32"/>
      <c r="B293" s="33"/>
      <c r="C293" s="32"/>
      <c r="D293" s="183" t="s">
        <v>147</v>
      </c>
      <c r="E293" s="32"/>
      <c r="F293" s="184" t="s">
        <v>492</v>
      </c>
      <c r="G293" s="32"/>
      <c r="H293" s="32"/>
      <c r="I293" s="106"/>
      <c r="J293" s="32"/>
      <c r="K293" s="32"/>
      <c r="L293" s="33"/>
      <c r="M293" s="185"/>
      <c r="N293" s="186"/>
      <c r="O293" s="58"/>
      <c r="P293" s="58"/>
      <c r="Q293" s="58"/>
      <c r="R293" s="58"/>
      <c r="S293" s="58"/>
      <c r="T293" s="58"/>
      <c r="U293" s="59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T293" s="16" t="s">
        <v>147</v>
      </c>
      <c r="AU293" s="16" t="s">
        <v>145</v>
      </c>
    </row>
    <row r="294" spans="1:65" s="2" customFormat="1" ht="24" customHeight="1">
      <c r="A294" s="32"/>
      <c r="B294" s="169"/>
      <c r="C294" s="170" t="s">
        <v>597</v>
      </c>
      <c r="D294" s="170" t="s">
        <v>140</v>
      </c>
      <c r="E294" s="171" t="s">
        <v>495</v>
      </c>
      <c r="F294" s="172" t="s">
        <v>496</v>
      </c>
      <c r="G294" s="173" t="s">
        <v>210</v>
      </c>
      <c r="H294" s="174">
        <v>284.41199999999998</v>
      </c>
      <c r="I294" s="175"/>
      <c r="J294" s="176">
        <f>ROUND(I294*H294,2)</f>
        <v>0</v>
      </c>
      <c r="K294" s="177"/>
      <c r="L294" s="33"/>
      <c r="M294" s="178" t="s">
        <v>1</v>
      </c>
      <c r="N294" s="179" t="s">
        <v>43</v>
      </c>
      <c r="O294" s="58"/>
      <c r="P294" s="180">
        <f>O294*H294</f>
        <v>0</v>
      </c>
      <c r="Q294" s="180">
        <v>0</v>
      </c>
      <c r="R294" s="180">
        <f>Q294*H294</f>
        <v>0</v>
      </c>
      <c r="S294" s="180">
        <v>0</v>
      </c>
      <c r="T294" s="180">
        <f>S294*H294</f>
        <v>0</v>
      </c>
      <c r="U294" s="181" t="s">
        <v>1</v>
      </c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82" t="s">
        <v>144</v>
      </c>
      <c r="AT294" s="182" t="s">
        <v>140</v>
      </c>
      <c r="AU294" s="182" t="s">
        <v>145</v>
      </c>
      <c r="AY294" s="16" t="s">
        <v>138</v>
      </c>
      <c r="BE294" s="97">
        <f>IF(N294="základná",J294,0)</f>
        <v>0</v>
      </c>
      <c r="BF294" s="97">
        <f>IF(N294="znížená",J294,0)</f>
        <v>0</v>
      </c>
      <c r="BG294" s="97">
        <f>IF(N294="zákl. prenesená",J294,0)</f>
        <v>0</v>
      </c>
      <c r="BH294" s="97">
        <f>IF(N294="zníž. prenesená",J294,0)</f>
        <v>0</v>
      </c>
      <c r="BI294" s="97">
        <f>IF(N294="nulová",J294,0)</f>
        <v>0</v>
      </c>
      <c r="BJ294" s="16" t="s">
        <v>145</v>
      </c>
      <c r="BK294" s="97">
        <f>ROUND(I294*H294,2)</f>
        <v>0</v>
      </c>
      <c r="BL294" s="16" t="s">
        <v>144</v>
      </c>
      <c r="BM294" s="182" t="s">
        <v>756</v>
      </c>
    </row>
    <row r="295" spans="1:65" s="2" customFormat="1">
      <c r="A295" s="32"/>
      <c r="B295" s="33"/>
      <c r="C295" s="32"/>
      <c r="D295" s="183" t="s">
        <v>147</v>
      </c>
      <c r="E295" s="32"/>
      <c r="F295" s="184" t="s">
        <v>496</v>
      </c>
      <c r="G295" s="32"/>
      <c r="H295" s="32"/>
      <c r="I295" s="106"/>
      <c r="J295" s="32"/>
      <c r="K295" s="32"/>
      <c r="L295" s="33"/>
      <c r="M295" s="185"/>
      <c r="N295" s="186"/>
      <c r="O295" s="58"/>
      <c r="P295" s="58"/>
      <c r="Q295" s="58"/>
      <c r="R295" s="58"/>
      <c r="S295" s="58"/>
      <c r="T295" s="58"/>
      <c r="U295" s="59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T295" s="16" t="s">
        <v>147</v>
      </c>
      <c r="AU295" s="16" t="s">
        <v>145</v>
      </c>
    </row>
    <row r="296" spans="1:65" s="2" customFormat="1" ht="24" customHeight="1">
      <c r="A296" s="32"/>
      <c r="B296" s="169"/>
      <c r="C296" s="170" t="s">
        <v>599</v>
      </c>
      <c r="D296" s="170" t="s">
        <v>140</v>
      </c>
      <c r="E296" s="171" t="s">
        <v>499</v>
      </c>
      <c r="F296" s="172" t="s">
        <v>500</v>
      </c>
      <c r="G296" s="173" t="s">
        <v>210</v>
      </c>
      <c r="H296" s="174">
        <v>284.41199999999998</v>
      </c>
      <c r="I296" s="175"/>
      <c r="J296" s="176">
        <f>ROUND(I296*H296,2)</f>
        <v>0</v>
      </c>
      <c r="K296" s="177"/>
      <c r="L296" s="33"/>
      <c r="M296" s="178" t="s">
        <v>1</v>
      </c>
      <c r="N296" s="179" t="s">
        <v>43</v>
      </c>
      <c r="O296" s="58"/>
      <c r="P296" s="180">
        <f>O296*H296</f>
        <v>0</v>
      </c>
      <c r="Q296" s="180">
        <v>0</v>
      </c>
      <c r="R296" s="180">
        <f>Q296*H296</f>
        <v>0</v>
      </c>
      <c r="S296" s="180">
        <v>0</v>
      </c>
      <c r="T296" s="180">
        <f>S296*H296</f>
        <v>0</v>
      </c>
      <c r="U296" s="181" t="s">
        <v>1</v>
      </c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82" t="s">
        <v>144</v>
      </c>
      <c r="AT296" s="182" t="s">
        <v>140</v>
      </c>
      <c r="AU296" s="182" t="s">
        <v>145</v>
      </c>
      <c r="AY296" s="16" t="s">
        <v>138</v>
      </c>
      <c r="BE296" s="97">
        <f>IF(N296="základná",J296,0)</f>
        <v>0</v>
      </c>
      <c r="BF296" s="97">
        <f>IF(N296="znížená",J296,0)</f>
        <v>0</v>
      </c>
      <c r="BG296" s="97">
        <f>IF(N296="zákl. prenesená",J296,0)</f>
        <v>0</v>
      </c>
      <c r="BH296" s="97">
        <f>IF(N296="zníž. prenesená",J296,0)</f>
        <v>0</v>
      </c>
      <c r="BI296" s="97">
        <f>IF(N296="nulová",J296,0)</f>
        <v>0</v>
      </c>
      <c r="BJ296" s="16" t="s">
        <v>145</v>
      </c>
      <c r="BK296" s="97">
        <f>ROUND(I296*H296,2)</f>
        <v>0</v>
      </c>
      <c r="BL296" s="16" t="s">
        <v>144</v>
      </c>
      <c r="BM296" s="182" t="s">
        <v>757</v>
      </c>
    </row>
    <row r="297" spans="1:65" s="2" customFormat="1">
      <c r="A297" s="32"/>
      <c r="B297" s="33"/>
      <c r="C297" s="32"/>
      <c r="D297" s="183" t="s">
        <v>147</v>
      </c>
      <c r="E297" s="32"/>
      <c r="F297" s="184" t="s">
        <v>500</v>
      </c>
      <c r="G297" s="32"/>
      <c r="H297" s="32"/>
      <c r="I297" s="106"/>
      <c r="J297" s="32"/>
      <c r="K297" s="32"/>
      <c r="L297" s="33"/>
      <c r="M297" s="185"/>
      <c r="N297" s="186"/>
      <c r="O297" s="58"/>
      <c r="P297" s="58"/>
      <c r="Q297" s="58"/>
      <c r="R297" s="58"/>
      <c r="S297" s="58"/>
      <c r="T297" s="58"/>
      <c r="U297" s="59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T297" s="16" t="s">
        <v>147</v>
      </c>
      <c r="AU297" s="16" t="s">
        <v>145</v>
      </c>
    </row>
    <row r="298" spans="1:65" s="2" customFormat="1" ht="24" customHeight="1">
      <c r="A298" s="32"/>
      <c r="B298" s="169"/>
      <c r="C298" s="170" t="s">
        <v>601</v>
      </c>
      <c r="D298" s="170" t="s">
        <v>140</v>
      </c>
      <c r="E298" s="171" t="s">
        <v>627</v>
      </c>
      <c r="F298" s="172" t="s">
        <v>628</v>
      </c>
      <c r="G298" s="173" t="s">
        <v>210</v>
      </c>
      <c r="H298" s="174">
        <v>284.41199999999998</v>
      </c>
      <c r="I298" s="175"/>
      <c r="J298" s="176">
        <f>ROUND(I298*H298,2)</f>
        <v>0</v>
      </c>
      <c r="K298" s="177"/>
      <c r="L298" s="33"/>
      <c r="M298" s="178" t="s">
        <v>1</v>
      </c>
      <c r="N298" s="179" t="s">
        <v>43</v>
      </c>
      <c r="O298" s="58"/>
      <c r="P298" s="180">
        <f>O298*H298</f>
        <v>0</v>
      </c>
      <c r="Q298" s="180">
        <v>0</v>
      </c>
      <c r="R298" s="180">
        <f>Q298*H298</f>
        <v>0</v>
      </c>
      <c r="S298" s="180">
        <v>0</v>
      </c>
      <c r="T298" s="180">
        <f>S298*H298</f>
        <v>0</v>
      </c>
      <c r="U298" s="181" t="s">
        <v>1</v>
      </c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82" t="s">
        <v>144</v>
      </c>
      <c r="AT298" s="182" t="s">
        <v>140</v>
      </c>
      <c r="AU298" s="182" t="s">
        <v>145</v>
      </c>
      <c r="AY298" s="16" t="s">
        <v>138</v>
      </c>
      <c r="BE298" s="97">
        <f>IF(N298="základná",J298,0)</f>
        <v>0</v>
      </c>
      <c r="BF298" s="97">
        <f>IF(N298="znížená",J298,0)</f>
        <v>0</v>
      </c>
      <c r="BG298" s="97">
        <f>IF(N298="zákl. prenesená",J298,0)</f>
        <v>0</v>
      </c>
      <c r="BH298" s="97">
        <f>IF(N298="zníž. prenesená",J298,0)</f>
        <v>0</v>
      </c>
      <c r="BI298" s="97">
        <f>IF(N298="nulová",J298,0)</f>
        <v>0</v>
      </c>
      <c r="BJ298" s="16" t="s">
        <v>145</v>
      </c>
      <c r="BK298" s="97">
        <f>ROUND(I298*H298,2)</f>
        <v>0</v>
      </c>
      <c r="BL298" s="16" t="s">
        <v>144</v>
      </c>
      <c r="BM298" s="182" t="s">
        <v>758</v>
      </c>
    </row>
    <row r="299" spans="1:65" s="2" customFormat="1" ht="19.5">
      <c r="A299" s="32"/>
      <c r="B299" s="33"/>
      <c r="C299" s="32"/>
      <c r="D299" s="183" t="s">
        <v>147</v>
      </c>
      <c r="E299" s="32"/>
      <c r="F299" s="184" t="s">
        <v>628</v>
      </c>
      <c r="G299" s="32"/>
      <c r="H299" s="32"/>
      <c r="I299" s="106"/>
      <c r="J299" s="32"/>
      <c r="K299" s="32"/>
      <c r="L299" s="33"/>
      <c r="M299" s="185"/>
      <c r="N299" s="186"/>
      <c r="O299" s="58"/>
      <c r="P299" s="58"/>
      <c r="Q299" s="58"/>
      <c r="R299" s="58"/>
      <c r="S299" s="58"/>
      <c r="T299" s="58"/>
      <c r="U299" s="59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T299" s="16" t="s">
        <v>147</v>
      </c>
      <c r="AU299" s="16" t="s">
        <v>145</v>
      </c>
    </row>
    <row r="300" spans="1:65" s="2" customFormat="1" ht="24" customHeight="1">
      <c r="A300" s="32"/>
      <c r="B300" s="169"/>
      <c r="C300" s="170" t="s">
        <v>603</v>
      </c>
      <c r="D300" s="170" t="s">
        <v>140</v>
      </c>
      <c r="E300" s="171" t="s">
        <v>503</v>
      </c>
      <c r="F300" s="172" t="s">
        <v>504</v>
      </c>
      <c r="G300" s="173" t="s">
        <v>210</v>
      </c>
      <c r="H300" s="174">
        <v>284.41199999999998</v>
      </c>
      <c r="I300" s="175"/>
      <c r="J300" s="176">
        <f>ROUND(I300*H300,2)</f>
        <v>0</v>
      </c>
      <c r="K300" s="177"/>
      <c r="L300" s="33"/>
      <c r="M300" s="178" t="s">
        <v>1</v>
      </c>
      <c r="N300" s="179" t="s">
        <v>43</v>
      </c>
      <c r="O300" s="58"/>
      <c r="P300" s="180">
        <f>O300*H300</f>
        <v>0</v>
      </c>
      <c r="Q300" s="180">
        <v>0</v>
      </c>
      <c r="R300" s="180">
        <f>Q300*H300</f>
        <v>0</v>
      </c>
      <c r="S300" s="180">
        <v>0</v>
      </c>
      <c r="T300" s="180">
        <f>S300*H300</f>
        <v>0</v>
      </c>
      <c r="U300" s="181" t="s">
        <v>1</v>
      </c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82" t="s">
        <v>144</v>
      </c>
      <c r="AT300" s="182" t="s">
        <v>140</v>
      </c>
      <c r="AU300" s="182" t="s">
        <v>145</v>
      </c>
      <c r="AY300" s="16" t="s">
        <v>138</v>
      </c>
      <c r="BE300" s="97">
        <f>IF(N300="základná",J300,0)</f>
        <v>0</v>
      </c>
      <c r="BF300" s="97">
        <f>IF(N300="znížená",J300,0)</f>
        <v>0</v>
      </c>
      <c r="BG300" s="97">
        <f>IF(N300="zákl. prenesená",J300,0)</f>
        <v>0</v>
      </c>
      <c r="BH300" s="97">
        <f>IF(N300="zníž. prenesená",J300,0)</f>
        <v>0</v>
      </c>
      <c r="BI300" s="97">
        <f>IF(N300="nulová",J300,0)</f>
        <v>0</v>
      </c>
      <c r="BJ300" s="16" t="s">
        <v>145</v>
      </c>
      <c r="BK300" s="97">
        <f>ROUND(I300*H300,2)</f>
        <v>0</v>
      </c>
      <c r="BL300" s="16" t="s">
        <v>144</v>
      </c>
      <c r="BM300" s="182" t="s">
        <v>759</v>
      </c>
    </row>
    <row r="301" spans="1:65" s="2" customFormat="1" ht="19.5">
      <c r="A301" s="32"/>
      <c r="B301" s="33"/>
      <c r="C301" s="32"/>
      <c r="D301" s="183" t="s">
        <v>147</v>
      </c>
      <c r="E301" s="32"/>
      <c r="F301" s="184" t="s">
        <v>506</v>
      </c>
      <c r="G301" s="32"/>
      <c r="H301" s="32"/>
      <c r="I301" s="106"/>
      <c r="J301" s="32"/>
      <c r="K301" s="32"/>
      <c r="L301" s="33"/>
      <c r="M301" s="185"/>
      <c r="N301" s="186"/>
      <c r="O301" s="58"/>
      <c r="P301" s="58"/>
      <c r="Q301" s="58"/>
      <c r="R301" s="58"/>
      <c r="S301" s="58"/>
      <c r="T301" s="58"/>
      <c r="U301" s="59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T301" s="16" t="s">
        <v>147</v>
      </c>
      <c r="AU301" s="16" t="s">
        <v>145</v>
      </c>
    </row>
    <row r="302" spans="1:65" s="12" customFormat="1" ht="22.9" customHeight="1">
      <c r="B302" s="156"/>
      <c r="D302" s="157" t="s">
        <v>76</v>
      </c>
      <c r="E302" s="167" t="s">
        <v>507</v>
      </c>
      <c r="F302" s="167" t="s">
        <v>508</v>
      </c>
      <c r="I302" s="159"/>
      <c r="J302" s="168">
        <f>BK302</f>
        <v>0</v>
      </c>
      <c r="L302" s="156"/>
      <c r="M302" s="161"/>
      <c r="N302" s="162"/>
      <c r="O302" s="162"/>
      <c r="P302" s="163">
        <f>SUM(P303:P304)</f>
        <v>0</v>
      </c>
      <c r="Q302" s="162"/>
      <c r="R302" s="163">
        <f>SUM(R303:R304)</f>
        <v>0</v>
      </c>
      <c r="S302" s="162"/>
      <c r="T302" s="163">
        <f>SUM(T303:T304)</f>
        <v>0</v>
      </c>
      <c r="U302" s="164"/>
      <c r="AR302" s="157" t="s">
        <v>85</v>
      </c>
      <c r="AT302" s="165" t="s">
        <v>76</v>
      </c>
      <c r="AU302" s="165" t="s">
        <v>85</v>
      </c>
      <c r="AY302" s="157" t="s">
        <v>138</v>
      </c>
      <c r="BK302" s="166">
        <f>SUM(BK303:BK304)</f>
        <v>0</v>
      </c>
    </row>
    <row r="303" spans="1:65" s="2" customFormat="1" ht="24" customHeight="1">
      <c r="A303" s="32"/>
      <c r="B303" s="169"/>
      <c r="C303" s="170" t="s">
        <v>605</v>
      </c>
      <c r="D303" s="170" t="s">
        <v>140</v>
      </c>
      <c r="E303" s="171" t="s">
        <v>510</v>
      </c>
      <c r="F303" s="172" t="s">
        <v>511</v>
      </c>
      <c r="G303" s="173" t="s">
        <v>210</v>
      </c>
      <c r="H303" s="174">
        <v>986.17600000000004</v>
      </c>
      <c r="I303" s="175"/>
      <c r="J303" s="176">
        <f>ROUND(I303*H303,2)</f>
        <v>0</v>
      </c>
      <c r="K303" s="177"/>
      <c r="L303" s="33"/>
      <c r="M303" s="178" t="s">
        <v>1</v>
      </c>
      <c r="N303" s="179" t="s">
        <v>43</v>
      </c>
      <c r="O303" s="58"/>
      <c r="P303" s="180">
        <f>O303*H303</f>
        <v>0</v>
      </c>
      <c r="Q303" s="180">
        <v>0</v>
      </c>
      <c r="R303" s="180">
        <f>Q303*H303</f>
        <v>0</v>
      </c>
      <c r="S303" s="180">
        <v>0</v>
      </c>
      <c r="T303" s="180">
        <f>S303*H303</f>
        <v>0</v>
      </c>
      <c r="U303" s="181" t="s">
        <v>1</v>
      </c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R303" s="182" t="s">
        <v>144</v>
      </c>
      <c r="AT303" s="182" t="s">
        <v>140</v>
      </c>
      <c r="AU303" s="182" t="s">
        <v>145</v>
      </c>
      <c r="AY303" s="16" t="s">
        <v>138</v>
      </c>
      <c r="BE303" s="97">
        <f>IF(N303="základná",J303,0)</f>
        <v>0</v>
      </c>
      <c r="BF303" s="97">
        <f>IF(N303="znížená",J303,0)</f>
        <v>0</v>
      </c>
      <c r="BG303" s="97">
        <f>IF(N303="zákl. prenesená",J303,0)</f>
        <v>0</v>
      </c>
      <c r="BH303" s="97">
        <f>IF(N303="zníž. prenesená",J303,0)</f>
        <v>0</v>
      </c>
      <c r="BI303" s="97">
        <f>IF(N303="nulová",J303,0)</f>
        <v>0</v>
      </c>
      <c r="BJ303" s="16" t="s">
        <v>145</v>
      </c>
      <c r="BK303" s="97">
        <f>ROUND(I303*H303,2)</f>
        <v>0</v>
      </c>
      <c r="BL303" s="16" t="s">
        <v>144</v>
      </c>
      <c r="BM303" s="182" t="s">
        <v>760</v>
      </c>
    </row>
    <row r="304" spans="1:65" s="2" customFormat="1" ht="19.5">
      <c r="A304" s="32"/>
      <c r="B304" s="33"/>
      <c r="C304" s="32"/>
      <c r="D304" s="183" t="s">
        <v>147</v>
      </c>
      <c r="E304" s="32"/>
      <c r="F304" s="184" t="s">
        <v>513</v>
      </c>
      <c r="G304" s="32"/>
      <c r="H304" s="32"/>
      <c r="I304" s="106"/>
      <c r="J304" s="32"/>
      <c r="K304" s="32"/>
      <c r="L304" s="33"/>
      <c r="M304" s="214"/>
      <c r="N304" s="215"/>
      <c r="O304" s="216"/>
      <c r="P304" s="216"/>
      <c r="Q304" s="216"/>
      <c r="R304" s="216"/>
      <c r="S304" s="216"/>
      <c r="T304" s="216"/>
      <c r="U304" s="217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T304" s="16" t="s">
        <v>147</v>
      </c>
      <c r="AU304" s="16" t="s">
        <v>145</v>
      </c>
    </row>
    <row r="305" spans="1:31" s="2" customFormat="1" ht="6.95" customHeight="1">
      <c r="A305" s="32"/>
      <c r="B305" s="47"/>
      <c r="C305" s="48"/>
      <c r="D305" s="48"/>
      <c r="E305" s="48"/>
      <c r="F305" s="48"/>
      <c r="G305" s="48"/>
      <c r="H305" s="48"/>
      <c r="I305" s="129"/>
      <c r="J305" s="48"/>
      <c r="K305" s="48"/>
      <c r="L305" s="33"/>
      <c r="M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</row>
  </sheetData>
  <autoFilter ref="C123:K304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3"/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95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4"/>
      <c r="J3" s="18"/>
      <c r="K3" s="18"/>
      <c r="L3" s="19"/>
      <c r="AT3" s="16" t="s">
        <v>77</v>
      </c>
    </row>
    <row r="4" spans="1:46" s="1" customFormat="1" ht="24.95" customHeight="1">
      <c r="B4" s="19"/>
      <c r="D4" s="20" t="s">
        <v>108</v>
      </c>
      <c r="I4" s="103"/>
      <c r="L4" s="19"/>
      <c r="M4" s="105" t="s">
        <v>9</v>
      </c>
      <c r="AT4" s="16" t="s">
        <v>3</v>
      </c>
    </row>
    <row r="5" spans="1:46" s="1" customFormat="1" ht="6.95" customHeight="1">
      <c r="B5" s="19"/>
      <c r="I5" s="103"/>
      <c r="L5" s="19"/>
    </row>
    <row r="6" spans="1:46" s="1" customFormat="1" ht="12" customHeight="1">
      <c r="B6" s="19"/>
      <c r="D6" s="26" t="s">
        <v>15</v>
      </c>
      <c r="I6" s="103"/>
      <c r="L6" s="19"/>
    </row>
    <row r="7" spans="1:46" s="1" customFormat="1" ht="16.5" customHeight="1">
      <c r="B7" s="19"/>
      <c r="E7" s="264" t="str">
        <f>'Rekapitulácia stavby'!K6</f>
        <v>Rekonštrukcia spevnených plôch - chodníkov</v>
      </c>
      <c r="F7" s="265"/>
      <c r="G7" s="265"/>
      <c r="H7" s="265"/>
      <c r="I7" s="103"/>
      <c r="L7" s="19"/>
    </row>
    <row r="8" spans="1:46" s="2" customFormat="1" ht="12" customHeight="1">
      <c r="A8" s="32"/>
      <c r="B8" s="33"/>
      <c r="C8" s="32"/>
      <c r="D8" s="26" t="s">
        <v>109</v>
      </c>
      <c r="E8" s="32"/>
      <c r="F8" s="32"/>
      <c r="G8" s="32"/>
      <c r="H8" s="32"/>
      <c r="I8" s="10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52" t="s">
        <v>761</v>
      </c>
      <c r="F9" s="263"/>
      <c r="G9" s="263"/>
      <c r="H9" s="263"/>
      <c r="I9" s="10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10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6" t="s">
        <v>17</v>
      </c>
      <c r="E11" s="32"/>
      <c r="F11" s="24" t="s">
        <v>1</v>
      </c>
      <c r="G11" s="32"/>
      <c r="H11" s="32"/>
      <c r="I11" s="107" t="s">
        <v>18</v>
      </c>
      <c r="J11" s="24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6" t="s">
        <v>19</v>
      </c>
      <c r="E12" s="32"/>
      <c r="F12" s="24" t="s">
        <v>20</v>
      </c>
      <c r="G12" s="32"/>
      <c r="H12" s="32"/>
      <c r="I12" s="107" t="s">
        <v>21</v>
      </c>
      <c r="J12" s="55" t="str">
        <f>'Rekapitulácia stavby'!AN8</f>
        <v>7. 6. 2021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10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6" t="s">
        <v>23</v>
      </c>
      <c r="E14" s="32"/>
      <c r="F14" s="32"/>
      <c r="G14" s="32"/>
      <c r="H14" s="32"/>
      <c r="I14" s="107" t="s">
        <v>24</v>
      </c>
      <c r="J14" s="24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4" t="s">
        <v>25</v>
      </c>
      <c r="F15" s="32"/>
      <c r="G15" s="32"/>
      <c r="H15" s="32"/>
      <c r="I15" s="107" t="s">
        <v>26</v>
      </c>
      <c r="J15" s="24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10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6" t="s">
        <v>27</v>
      </c>
      <c r="E17" s="32"/>
      <c r="F17" s="32"/>
      <c r="G17" s="32"/>
      <c r="H17" s="32"/>
      <c r="I17" s="107" t="s">
        <v>24</v>
      </c>
      <c r="J17" s="27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6" t="str">
        <f>'Rekapitulácia stavby'!E14</f>
        <v>Vyplň údaj</v>
      </c>
      <c r="F18" s="240"/>
      <c r="G18" s="240"/>
      <c r="H18" s="240"/>
      <c r="I18" s="107" t="s">
        <v>26</v>
      </c>
      <c r="J18" s="27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10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6" t="s">
        <v>29</v>
      </c>
      <c r="E20" s="32"/>
      <c r="F20" s="32"/>
      <c r="G20" s="32"/>
      <c r="H20" s="32"/>
      <c r="I20" s="107" t="s">
        <v>24</v>
      </c>
      <c r="J20" s="24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4" t="s">
        <v>30</v>
      </c>
      <c r="F21" s="32"/>
      <c r="G21" s="32"/>
      <c r="H21" s="32"/>
      <c r="I21" s="107" t="s">
        <v>26</v>
      </c>
      <c r="J21" s="24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10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6" t="s">
        <v>32</v>
      </c>
      <c r="E23" s="32"/>
      <c r="F23" s="32"/>
      <c r="G23" s="32"/>
      <c r="H23" s="32"/>
      <c r="I23" s="107" t="s">
        <v>24</v>
      </c>
      <c r="J23" s="24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4" t="s">
        <v>33</v>
      </c>
      <c r="F24" s="32"/>
      <c r="G24" s="32"/>
      <c r="H24" s="32"/>
      <c r="I24" s="107" t="s">
        <v>26</v>
      </c>
      <c r="J24" s="24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10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6" t="s">
        <v>34</v>
      </c>
      <c r="E26" s="32"/>
      <c r="F26" s="32"/>
      <c r="G26" s="32"/>
      <c r="H26" s="32"/>
      <c r="I26" s="10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8"/>
      <c r="B27" s="109"/>
      <c r="C27" s="108"/>
      <c r="D27" s="108"/>
      <c r="E27" s="244" t="s">
        <v>1</v>
      </c>
      <c r="F27" s="244"/>
      <c r="G27" s="244"/>
      <c r="H27" s="244"/>
      <c r="I27" s="110"/>
      <c r="J27" s="108"/>
      <c r="K27" s="108"/>
      <c r="L27" s="111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10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1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13" t="s">
        <v>37</v>
      </c>
      <c r="E30" s="32"/>
      <c r="F30" s="32"/>
      <c r="G30" s="32"/>
      <c r="H30" s="32"/>
      <c r="I30" s="106"/>
      <c r="J30" s="71">
        <f>ROUND(J124,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1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39</v>
      </c>
      <c r="G32" s="32"/>
      <c r="H32" s="32"/>
      <c r="I32" s="114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15" t="s">
        <v>41</v>
      </c>
      <c r="E33" s="26" t="s">
        <v>42</v>
      </c>
      <c r="F33" s="116">
        <f>ROUND((SUM(BE124:BE320)),  2)</f>
        <v>0</v>
      </c>
      <c r="G33" s="32"/>
      <c r="H33" s="32"/>
      <c r="I33" s="117">
        <v>0.2</v>
      </c>
      <c r="J33" s="116">
        <f>ROUND(((SUM(BE124:BE320))*I33),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6" t="s">
        <v>43</v>
      </c>
      <c r="F34" s="116">
        <f>ROUND((SUM(BF124:BF320)),  2)</f>
        <v>0</v>
      </c>
      <c r="G34" s="32"/>
      <c r="H34" s="32"/>
      <c r="I34" s="117">
        <v>0.2</v>
      </c>
      <c r="J34" s="116">
        <f>ROUND(((SUM(BF124:BF320))*I34),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6" t="s">
        <v>44</v>
      </c>
      <c r="F35" s="116">
        <f>ROUND((SUM(BG124:BG320)),  2)</f>
        <v>0</v>
      </c>
      <c r="G35" s="32"/>
      <c r="H35" s="32"/>
      <c r="I35" s="117">
        <v>0.2</v>
      </c>
      <c r="J35" s="11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6" t="s">
        <v>45</v>
      </c>
      <c r="F36" s="116">
        <f>ROUND((SUM(BH124:BH320)),  2)</f>
        <v>0</v>
      </c>
      <c r="G36" s="32"/>
      <c r="H36" s="32"/>
      <c r="I36" s="117">
        <v>0.2</v>
      </c>
      <c r="J36" s="11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6" t="s">
        <v>46</v>
      </c>
      <c r="F37" s="116">
        <f>ROUND((SUM(BI124:BI320)),  2)</f>
        <v>0</v>
      </c>
      <c r="G37" s="32"/>
      <c r="H37" s="32"/>
      <c r="I37" s="117">
        <v>0</v>
      </c>
      <c r="J37" s="11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10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2"/>
      <c r="D39" s="118" t="s">
        <v>47</v>
      </c>
      <c r="E39" s="60"/>
      <c r="F39" s="60"/>
      <c r="G39" s="119" t="s">
        <v>48</v>
      </c>
      <c r="H39" s="120" t="s">
        <v>49</v>
      </c>
      <c r="I39" s="121"/>
      <c r="J39" s="122">
        <f>SUM(J30:J37)</f>
        <v>0</v>
      </c>
      <c r="K39" s="123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10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9"/>
      <c r="I41" s="103"/>
      <c r="L41" s="19"/>
    </row>
    <row r="42" spans="1:31" s="1" customFormat="1" ht="14.45" customHeight="1">
      <c r="B42" s="19"/>
      <c r="I42" s="103"/>
      <c r="L42" s="19"/>
    </row>
    <row r="43" spans="1:31" s="1" customFormat="1" ht="14.45" customHeight="1">
      <c r="B43" s="19"/>
      <c r="I43" s="103"/>
      <c r="L43" s="19"/>
    </row>
    <row r="44" spans="1:31" s="1" customFormat="1" ht="14.45" customHeight="1">
      <c r="B44" s="19"/>
      <c r="I44" s="103"/>
      <c r="L44" s="19"/>
    </row>
    <row r="45" spans="1:31" s="1" customFormat="1" ht="14.45" customHeight="1">
      <c r="B45" s="19"/>
      <c r="I45" s="103"/>
      <c r="L45" s="19"/>
    </row>
    <row r="46" spans="1:31" s="1" customFormat="1" ht="14.45" customHeight="1">
      <c r="B46" s="19"/>
      <c r="I46" s="103"/>
      <c r="L46" s="19"/>
    </row>
    <row r="47" spans="1:31" s="1" customFormat="1" ht="14.45" customHeight="1">
      <c r="B47" s="19"/>
      <c r="I47" s="103"/>
      <c r="L47" s="19"/>
    </row>
    <row r="48" spans="1:31" s="1" customFormat="1" ht="14.45" customHeight="1">
      <c r="B48" s="19"/>
      <c r="I48" s="103"/>
      <c r="L48" s="19"/>
    </row>
    <row r="49" spans="1:31" s="1" customFormat="1" ht="14.45" customHeight="1">
      <c r="B49" s="19"/>
      <c r="I49" s="103"/>
      <c r="L49" s="19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124"/>
      <c r="J50" s="44"/>
      <c r="K50" s="44"/>
      <c r="L50" s="42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2"/>
      <c r="B61" s="33"/>
      <c r="C61" s="32"/>
      <c r="D61" s="45" t="s">
        <v>52</v>
      </c>
      <c r="E61" s="35"/>
      <c r="F61" s="125" t="s">
        <v>53</v>
      </c>
      <c r="G61" s="45" t="s">
        <v>52</v>
      </c>
      <c r="H61" s="35"/>
      <c r="I61" s="126"/>
      <c r="J61" s="127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128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2"/>
      <c r="B76" s="33"/>
      <c r="C76" s="32"/>
      <c r="D76" s="45" t="s">
        <v>52</v>
      </c>
      <c r="E76" s="35"/>
      <c r="F76" s="125" t="s">
        <v>53</v>
      </c>
      <c r="G76" s="45" t="s">
        <v>52</v>
      </c>
      <c r="H76" s="35"/>
      <c r="I76" s="126"/>
      <c r="J76" s="127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9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3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0" t="s">
        <v>111</v>
      </c>
      <c r="D82" s="32"/>
      <c r="E82" s="32"/>
      <c r="F82" s="32"/>
      <c r="G82" s="32"/>
      <c r="H82" s="32"/>
      <c r="I82" s="10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10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6" t="s">
        <v>15</v>
      </c>
      <c r="D84" s="32"/>
      <c r="E84" s="32"/>
      <c r="F84" s="32"/>
      <c r="G84" s="32"/>
      <c r="H84" s="32"/>
      <c r="I84" s="10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4" t="str">
        <f>E7</f>
        <v>Rekonštrukcia spevnených plôch - chodníkov</v>
      </c>
      <c r="F85" s="265"/>
      <c r="G85" s="265"/>
      <c r="H85" s="265"/>
      <c r="I85" s="10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6" t="s">
        <v>109</v>
      </c>
      <c r="D86" s="32"/>
      <c r="E86" s="32"/>
      <c r="F86" s="32"/>
      <c r="G86" s="32"/>
      <c r="H86" s="32"/>
      <c r="I86" s="10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52" t="str">
        <f>E9</f>
        <v>0120214 - vetva - D</v>
      </c>
      <c r="F87" s="263"/>
      <c r="G87" s="263"/>
      <c r="H87" s="263"/>
      <c r="I87" s="10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10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6" t="s">
        <v>19</v>
      </c>
      <c r="D89" s="32"/>
      <c r="E89" s="32"/>
      <c r="F89" s="24" t="str">
        <f>F12</f>
        <v xml:space="preserve">žehra </v>
      </c>
      <c r="G89" s="32"/>
      <c r="H89" s="32"/>
      <c r="I89" s="107" t="s">
        <v>21</v>
      </c>
      <c r="J89" s="55" t="str">
        <f>IF(J12="","",J12)</f>
        <v>7. 6. 2021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10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6" t="s">
        <v>23</v>
      </c>
      <c r="D91" s="32"/>
      <c r="E91" s="32"/>
      <c r="F91" s="24" t="str">
        <f>E15</f>
        <v xml:space="preserve">Obec žehra </v>
      </c>
      <c r="G91" s="32"/>
      <c r="H91" s="32"/>
      <c r="I91" s="107" t="s">
        <v>29</v>
      </c>
      <c r="J91" s="29" t="str">
        <f>E21</f>
        <v>Ing. Marek Feling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07" t="s">
        <v>32</v>
      </c>
      <c r="J92" s="29" t="str">
        <f>E24</f>
        <v>Pro- Ateliers s.r.o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10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31" t="s">
        <v>112</v>
      </c>
      <c r="D94" s="102"/>
      <c r="E94" s="102"/>
      <c r="F94" s="102"/>
      <c r="G94" s="102"/>
      <c r="H94" s="102"/>
      <c r="I94" s="132"/>
      <c r="J94" s="133" t="s">
        <v>113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10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34" t="s">
        <v>114</v>
      </c>
      <c r="D96" s="32"/>
      <c r="E96" s="32"/>
      <c r="F96" s="32"/>
      <c r="G96" s="32"/>
      <c r="H96" s="32"/>
      <c r="I96" s="106"/>
      <c r="J96" s="71">
        <f>J124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6" t="s">
        <v>115</v>
      </c>
    </row>
    <row r="97" spans="1:31" s="9" customFormat="1" ht="24.95" customHeight="1">
      <c r="B97" s="135"/>
      <c r="D97" s="136" t="s">
        <v>116</v>
      </c>
      <c r="E97" s="137"/>
      <c r="F97" s="137"/>
      <c r="G97" s="137"/>
      <c r="H97" s="137"/>
      <c r="I97" s="138"/>
      <c r="J97" s="139">
        <f>J125</f>
        <v>0</v>
      </c>
      <c r="L97" s="135"/>
    </row>
    <row r="98" spans="1:31" s="10" customFormat="1" ht="19.899999999999999" customHeight="1">
      <c r="B98" s="140"/>
      <c r="D98" s="141" t="s">
        <v>117</v>
      </c>
      <c r="E98" s="142"/>
      <c r="F98" s="142"/>
      <c r="G98" s="142"/>
      <c r="H98" s="142"/>
      <c r="I98" s="143"/>
      <c r="J98" s="144">
        <f>J126</f>
        <v>0</v>
      </c>
      <c r="L98" s="140"/>
    </row>
    <row r="99" spans="1:31" s="10" customFormat="1" ht="19.899999999999999" customHeight="1">
      <c r="B99" s="140"/>
      <c r="D99" s="141" t="s">
        <v>118</v>
      </c>
      <c r="E99" s="142"/>
      <c r="F99" s="142"/>
      <c r="G99" s="142"/>
      <c r="H99" s="142"/>
      <c r="I99" s="143"/>
      <c r="J99" s="144">
        <f>J186</f>
        <v>0</v>
      </c>
      <c r="L99" s="140"/>
    </row>
    <row r="100" spans="1:31" s="10" customFormat="1" ht="19.899999999999999" customHeight="1">
      <c r="B100" s="140"/>
      <c r="D100" s="141" t="s">
        <v>635</v>
      </c>
      <c r="E100" s="142"/>
      <c r="F100" s="142"/>
      <c r="G100" s="142"/>
      <c r="H100" s="142"/>
      <c r="I100" s="143"/>
      <c r="J100" s="144">
        <f>J193</f>
        <v>0</v>
      </c>
      <c r="L100" s="140"/>
    </row>
    <row r="101" spans="1:31" s="10" customFormat="1" ht="19.899999999999999" customHeight="1">
      <c r="B101" s="140"/>
      <c r="D101" s="141" t="s">
        <v>119</v>
      </c>
      <c r="E101" s="142"/>
      <c r="F101" s="142"/>
      <c r="G101" s="142"/>
      <c r="H101" s="142"/>
      <c r="I101" s="143"/>
      <c r="J101" s="144">
        <f>J199</f>
        <v>0</v>
      </c>
      <c r="L101" s="140"/>
    </row>
    <row r="102" spans="1:31" s="10" customFormat="1" ht="19.899999999999999" customHeight="1">
      <c r="B102" s="140"/>
      <c r="D102" s="141" t="s">
        <v>120</v>
      </c>
      <c r="E102" s="142"/>
      <c r="F102" s="142"/>
      <c r="G102" s="142"/>
      <c r="H102" s="142"/>
      <c r="I102" s="143"/>
      <c r="J102" s="144">
        <f>J226</f>
        <v>0</v>
      </c>
      <c r="L102" s="140"/>
    </row>
    <row r="103" spans="1:31" s="10" customFormat="1" ht="19.899999999999999" customHeight="1">
      <c r="B103" s="140"/>
      <c r="D103" s="141" t="s">
        <v>121</v>
      </c>
      <c r="E103" s="142"/>
      <c r="F103" s="142"/>
      <c r="G103" s="142"/>
      <c r="H103" s="142"/>
      <c r="I103" s="143"/>
      <c r="J103" s="144">
        <f>J274</f>
        <v>0</v>
      </c>
      <c r="L103" s="140"/>
    </row>
    <row r="104" spans="1:31" s="10" customFormat="1" ht="19.899999999999999" customHeight="1">
      <c r="B104" s="140"/>
      <c r="D104" s="141" t="s">
        <v>122</v>
      </c>
      <c r="E104" s="142"/>
      <c r="F104" s="142"/>
      <c r="G104" s="142"/>
      <c r="H104" s="142"/>
      <c r="I104" s="143"/>
      <c r="J104" s="144">
        <f>J318</f>
        <v>0</v>
      </c>
      <c r="L104" s="140"/>
    </row>
    <row r="105" spans="1:31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106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129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31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13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24.95" customHeight="1">
      <c r="A111" s="32"/>
      <c r="B111" s="33"/>
      <c r="C111" s="20" t="s">
        <v>123</v>
      </c>
      <c r="D111" s="32"/>
      <c r="E111" s="32"/>
      <c r="F111" s="32"/>
      <c r="G111" s="32"/>
      <c r="H111" s="32"/>
      <c r="I111" s="10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10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6" t="s">
        <v>15</v>
      </c>
      <c r="D113" s="32"/>
      <c r="E113" s="32"/>
      <c r="F113" s="32"/>
      <c r="G113" s="32"/>
      <c r="H113" s="32"/>
      <c r="I113" s="10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64" t="str">
        <f>E7</f>
        <v>Rekonštrukcia spevnených plôch - chodníkov</v>
      </c>
      <c r="F114" s="265"/>
      <c r="G114" s="265"/>
      <c r="H114" s="265"/>
      <c r="I114" s="10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6" t="s">
        <v>109</v>
      </c>
      <c r="D115" s="32"/>
      <c r="E115" s="32"/>
      <c r="F115" s="32"/>
      <c r="G115" s="32"/>
      <c r="H115" s="32"/>
      <c r="I115" s="10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52" t="str">
        <f>E9</f>
        <v>0120214 - vetva - D</v>
      </c>
      <c r="F116" s="263"/>
      <c r="G116" s="263"/>
      <c r="H116" s="263"/>
      <c r="I116" s="106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10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6" t="s">
        <v>19</v>
      </c>
      <c r="D118" s="32"/>
      <c r="E118" s="32"/>
      <c r="F118" s="24" t="str">
        <f>F12</f>
        <v xml:space="preserve">žehra </v>
      </c>
      <c r="G118" s="32"/>
      <c r="H118" s="32"/>
      <c r="I118" s="107" t="s">
        <v>21</v>
      </c>
      <c r="J118" s="55" t="str">
        <f>IF(J12="","",J12)</f>
        <v>7. 6. 2021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106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6" t="s">
        <v>23</v>
      </c>
      <c r="D120" s="32"/>
      <c r="E120" s="32"/>
      <c r="F120" s="24" t="str">
        <f>E15</f>
        <v xml:space="preserve">Obec žehra </v>
      </c>
      <c r="G120" s="32"/>
      <c r="H120" s="32"/>
      <c r="I120" s="107" t="s">
        <v>29</v>
      </c>
      <c r="J120" s="29" t="str">
        <f>E21</f>
        <v>Ing. Marek Feling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6" t="s">
        <v>27</v>
      </c>
      <c r="D121" s="32"/>
      <c r="E121" s="32"/>
      <c r="F121" s="24" t="str">
        <f>IF(E18="","",E18)</f>
        <v>Vyplň údaj</v>
      </c>
      <c r="G121" s="32"/>
      <c r="H121" s="32"/>
      <c r="I121" s="107" t="s">
        <v>32</v>
      </c>
      <c r="J121" s="29" t="str">
        <f>E24</f>
        <v>Pro- Ateliers s.r.o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106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45"/>
      <c r="B123" s="146"/>
      <c r="C123" s="147" t="s">
        <v>124</v>
      </c>
      <c r="D123" s="148" t="s">
        <v>62</v>
      </c>
      <c r="E123" s="148" t="s">
        <v>58</v>
      </c>
      <c r="F123" s="148" t="s">
        <v>59</v>
      </c>
      <c r="G123" s="148" t="s">
        <v>125</v>
      </c>
      <c r="H123" s="148" t="s">
        <v>126</v>
      </c>
      <c r="I123" s="149" t="s">
        <v>127</v>
      </c>
      <c r="J123" s="150" t="s">
        <v>113</v>
      </c>
      <c r="K123" s="151" t="s">
        <v>128</v>
      </c>
      <c r="L123" s="152"/>
      <c r="M123" s="62" t="s">
        <v>1</v>
      </c>
      <c r="N123" s="63" t="s">
        <v>41</v>
      </c>
      <c r="O123" s="63" t="s">
        <v>129</v>
      </c>
      <c r="P123" s="63" t="s">
        <v>130</v>
      </c>
      <c r="Q123" s="63" t="s">
        <v>131</v>
      </c>
      <c r="R123" s="63" t="s">
        <v>132</v>
      </c>
      <c r="S123" s="63" t="s">
        <v>133</v>
      </c>
      <c r="T123" s="63" t="s">
        <v>134</v>
      </c>
      <c r="U123" s="64" t="s">
        <v>135</v>
      </c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</row>
    <row r="124" spans="1:65" s="2" customFormat="1" ht="22.9" customHeight="1">
      <c r="A124" s="32"/>
      <c r="B124" s="33"/>
      <c r="C124" s="69" t="s">
        <v>114</v>
      </c>
      <c r="D124" s="32"/>
      <c r="E124" s="32"/>
      <c r="F124" s="32"/>
      <c r="G124" s="32"/>
      <c r="H124" s="32"/>
      <c r="I124" s="106"/>
      <c r="J124" s="153">
        <f>BK124</f>
        <v>0</v>
      </c>
      <c r="K124" s="32"/>
      <c r="L124" s="33"/>
      <c r="M124" s="65"/>
      <c r="N124" s="56"/>
      <c r="O124" s="66"/>
      <c r="P124" s="154">
        <f>P125</f>
        <v>0</v>
      </c>
      <c r="Q124" s="66"/>
      <c r="R124" s="154">
        <f>R125</f>
        <v>477.10927551999998</v>
      </c>
      <c r="S124" s="66"/>
      <c r="T124" s="154">
        <f>T125</f>
        <v>116.27555</v>
      </c>
      <c r="U124" s="67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6" t="s">
        <v>76</v>
      </c>
      <c r="AU124" s="16" t="s">
        <v>115</v>
      </c>
      <c r="BK124" s="155">
        <f>BK125</f>
        <v>0</v>
      </c>
    </row>
    <row r="125" spans="1:65" s="12" customFormat="1" ht="25.9" customHeight="1">
      <c r="B125" s="156"/>
      <c r="D125" s="157" t="s">
        <v>76</v>
      </c>
      <c r="E125" s="158" t="s">
        <v>136</v>
      </c>
      <c r="F125" s="158" t="s">
        <v>137</v>
      </c>
      <c r="I125" s="159"/>
      <c r="J125" s="160">
        <f>BK125</f>
        <v>0</v>
      </c>
      <c r="L125" s="156"/>
      <c r="M125" s="161"/>
      <c r="N125" s="162"/>
      <c r="O125" s="162"/>
      <c r="P125" s="163">
        <f>P126+P186+P193+P199+P226+P274+P318</f>
        <v>0</v>
      </c>
      <c r="Q125" s="162"/>
      <c r="R125" s="163">
        <f>R126+R186+R193+R199+R226+R274+R318</f>
        <v>477.10927551999998</v>
      </c>
      <c r="S125" s="162"/>
      <c r="T125" s="163">
        <f>T126+T186+T193+T199+T226+T274+T318</f>
        <v>116.27555</v>
      </c>
      <c r="U125" s="164"/>
      <c r="AR125" s="157" t="s">
        <v>85</v>
      </c>
      <c r="AT125" s="165" t="s">
        <v>76</v>
      </c>
      <c r="AU125" s="165" t="s">
        <v>77</v>
      </c>
      <c r="AY125" s="157" t="s">
        <v>138</v>
      </c>
      <c r="BK125" s="166">
        <f>BK126+BK186+BK193+BK199+BK226+BK274+BK318</f>
        <v>0</v>
      </c>
    </row>
    <row r="126" spans="1:65" s="12" customFormat="1" ht="22.9" customHeight="1">
      <c r="B126" s="156"/>
      <c r="D126" s="157" t="s">
        <v>76</v>
      </c>
      <c r="E126" s="167" t="s">
        <v>85</v>
      </c>
      <c r="F126" s="167" t="s">
        <v>139</v>
      </c>
      <c r="I126" s="159"/>
      <c r="J126" s="168">
        <f>BK126</f>
        <v>0</v>
      </c>
      <c r="L126" s="156"/>
      <c r="M126" s="161"/>
      <c r="N126" s="162"/>
      <c r="O126" s="162"/>
      <c r="P126" s="163">
        <f>SUM(P127:P185)</f>
        <v>0</v>
      </c>
      <c r="Q126" s="162"/>
      <c r="R126" s="163">
        <f>SUM(R127:R185)</f>
        <v>254.49533664</v>
      </c>
      <c r="S126" s="162"/>
      <c r="T126" s="163">
        <f>SUM(T127:T185)</f>
        <v>116.27555</v>
      </c>
      <c r="U126" s="164"/>
      <c r="AR126" s="157" t="s">
        <v>85</v>
      </c>
      <c r="AT126" s="165" t="s">
        <v>76</v>
      </c>
      <c r="AU126" s="165" t="s">
        <v>85</v>
      </c>
      <c r="AY126" s="157" t="s">
        <v>138</v>
      </c>
      <c r="BK126" s="166">
        <f>SUM(BK127:BK185)</f>
        <v>0</v>
      </c>
    </row>
    <row r="127" spans="1:65" s="2" customFormat="1" ht="24" customHeight="1">
      <c r="A127" s="32"/>
      <c r="B127" s="169"/>
      <c r="C127" s="170" t="s">
        <v>85</v>
      </c>
      <c r="D127" s="170" t="s">
        <v>140</v>
      </c>
      <c r="E127" s="171" t="s">
        <v>515</v>
      </c>
      <c r="F127" s="172" t="s">
        <v>516</v>
      </c>
      <c r="G127" s="173" t="s">
        <v>143</v>
      </c>
      <c r="H127" s="174">
        <v>114.572</v>
      </c>
      <c r="I127" s="175"/>
      <c r="J127" s="176">
        <f>ROUND(I127*H127,2)</f>
        <v>0</v>
      </c>
      <c r="K127" s="177"/>
      <c r="L127" s="33"/>
      <c r="M127" s="178" t="s">
        <v>1</v>
      </c>
      <c r="N127" s="179" t="s">
        <v>43</v>
      </c>
      <c r="O127" s="58"/>
      <c r="P127" s="180">
        <f>O127*H127</f>
        <v>0</v>
      </c>
      <c r="Q127" s="180">
        <v>0</v>
      </c>
      <c r="R127" s="180">
        <f>Q127*H127</f>
        <v>0</v>
      </c>
      <c r="S127" s="180">
        <v>0.4</v>
      </c>
      <c r="T127" s="180">
        <f>S127*H127</f>
        <v>45.828800000000001</v>
      </c>
      <c r="U127" s="181" t="s">
        <v>1</v>
      </c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82" t="s">
        <v>144</v>
      </c>
      <c r="AT127" s="182" t="s">
        <v>140</v>
      </c>
      <c r="AU127" s="182" t="s">
        <v>145</v>
      </c>
      <c r="AY127" s="16" t="s">
        <v>138</v>
      </c>
      <c r="BE127" s="97">
        <f>IF(N127="základná",J127,0)</f>
        <v>0</v>
      </c>
      <c r="BF127" s="97">
        <f>IF(N127="znížená",J127,0)</f>
        <v>0</v>
      </c>
      <c r="BG127" s="97">
        <f>IF(N127="zákl. prenesená",J127,0)</f>
        <v>0</v>
      </c>
      <c r="BH127" s="97">
        <f>IF(N127="zníž. prenesená",J127,0)</f>
        <v>0</v>
      </c>
      <c r="BI127" s="97">
        <f>IF(N127="nulová",J127,0)</f>
        <v>0</v>
      </c>
      <c r="BJ127" s="16" t="s">
        <v>145</v>
      </c>
      <c r="BK127" s="97">
        <f>ROUND(I127*H127,2)</f>
        <v>0</v>
      </c>
      <c r="BL127" s="16" t="s">
        <v>144</v>
      </c>
      <c r="BM127" s="182" t="s">
        <v>762</v>
      </c>
    </row>
    <row r="128" spans="1:65" s="2" customFormat="1" ht="39">
      <c r="A128" s="32"/>
      <c r="B128" s="33"/>
      <c r="C128" s="32"/>
      <c r="D128" s="183" t="s">
        <v>147</v>
      </c>
      <c r="E128" s="32"/>
      <c r="F128" s="184" t="s">
        <v>518</v>
      </c>
      <c r="G128" s="32"/>
      <c r="H128" s="32"/>
      <c r="I128" s="106"/>
      <c r="J128" s="32"/>
      <c r="K128" s="32"/>
      <c r="L128" s="33"/>
      <c r="M128" s="185"/>
      <c r="N128" s="186"/>
      <c r="O128" s="58"/>
      <c r="P128" s="58"/>
      <c r="Q128" s="58"/>
      <c r="R128" s="58"/>
      <c r="S128" s="58"/>
      <c r="T128" s="58"/>
      <c r="U128" s="59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6" t="s">
        <v>147</v>
      </c>
      <c r="AU128" s="16" t="s">
        <v>145</v>
      </c>
    </row>
    <row r="129" spans="1:65" s="13" customFormat="1">
      <c r="B129" s="187"/>
      <c r="D129" s="183" t="s">
        <v>149</v>
      </c>
      <c r="E129" s="188" t="s">
        <v>1</v>
      </c>
      <c r="F129" s="189" t="s">
        <v>763</v>
      </c>
      <c r="H129" s="190">
        <v>114.572</v>
      </c>
      <c r="I129" s="191"/>
      <c r="L129" s="187"/>
      <c r="M129" s="192"/>
      <c r="N129" s="193"/>
      <c r="O129" s="193"/>
      <c r="P129" s="193"/>
      <c r="Q129" s="193"/>
      <c r="R129" s="193"/>
      <c r="S129" s="193"/>
      <c r="T129" s="193"/>
      <c r="U129" s="194"/>
      <c r="AT129" s="188" t="s">
        <v>149</v>
      </c>
      <c r="AU129" s="188" t="s">
        <v>145</v>
      </c>
      <c r="AV129" s="13" t="s">
        <v>145</v>
      </c>
      <c r="AW129" s="13" t="s">
        <v>31</v>
      </c>
      <c r="AX129" s="13" t="s">
        <v>85</v>
      </c>
      <c r="AY129" s="188" t="s">
        <v>138</v>
      </c>
    </row>
    <row r="130" spans="1:65" s="2" customFormat="1" ht="24" customHeight="1">
      <c r="A130" s="32"/>
      <c r="B130" s="169"/>
      <c r="C130" s="170" t="s">
        <v>145</v>
      </c>
      <c r="D130" s="170" t="s">
        <v>140</v>
      </c>
      <c r="E130" s="171" t="s">
        <v>158</v>
      </c>
      <c r="F130" s="172" t="s">
        <v>159</v>
      </c>
      <c r="G130" s="173" t="s">
        <v>154</v>
      </c>
      <c r="H130" s="174">
        <v>172.05</v>
      </c>
      <c r="I130" s="175"/>
      <c r="J130" s="176">
        <f>ROUND(I130*H130,2)</f>
        <v>0</v>
      </c>
      <c r="K130" s="177"/>
      <c r="L130" s="33"/>
      <c r="M130" s="178" t="s">
        <v>1</v>
      </c>
      <c r="N130" s="179" t="s">
        <v>43</v>
      </c>
      <c r="O130" s="58"/>
      <c r="P130" s="180">
        <f>O130*H130</f>
        <v>0</v>
      </c>
      <c r="Q130" s="180">
        <v>0</v>
      </c>
      <c r="R130" s="180">
        <f>Q130*H130</f>
        <v>0</v>
      </c>
      <c r="S130" s="180">
        <v>0.14499999999999999</v>
      </c>
      <c r="T130" s="180">
        <f>S130*H130</f>
        <v>24.94725</v>
      </c>
      <c r="U130" s="181" t="s">
        <v>1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82" t="s">
        <v>144</v>
      </c>
      <c r="AT130" s="182" t="s">
        <v>140</v>
      </c>
      <c r="AU130" s="182" t="s">
        <v>145</v>
      </c>
      <c r="AY130" s="16" t="s">
        <v>138</v>
      </c>
      <c r="BE130" s="97">
        <f>IF(N130="základná",J130,0)</f>
        <v>0</v>
      </c>
      <c r="BF130" s="97">
        <f>IF(N130="znížená",J130,0)</f>
        <v>0</v>
      </c>
      <c r="BG130" s="97">
        <f>IF(N130="zákl. prenesená",J130,0)</f>
        <v>0</v>
      </c>
      <c r="BH130" s="97">
        <f>IF(N130="zníž. prenesená",J130,0)</f>
        <v>0</v>
      </c>
      <c r="BI130" s="97">
        <f>IF(N130="nulová",J130,0)</f>
        <v>0</v>
      </c>
      <c r="BJ130" s="16" t="s">
        <v>145</v>
      </c>
      <c r="BK130" s="97">
        <f>ROUND(I130*H130,2)</f>
        <v>0</v>
      </c>
      <c r="BL130" s="16" t="s">
        <v>144</v>
      </c>
      <c r="BM130" s="182" t="s">
        <v>764</v>
      </c>
    </row>
    <row r="131" spans="1:65" s="2" customFormat="1" ht="29.25">
      <c r="A131" s="32"/>
      <c r="B131" s="33"/>
      <c r="C131" s="32"/>
      <c r="D131" s="183" t="s">
        <v>147</v>
      </c>
      <c r="E131" s="32"/>
      <c r="F131" s="184" t="s">
        <v>161</v>
      </c>
      <c r="G131" s="32"/>
      <c r="H131" s="32"/>
      <c r="I131" s="106"/>
      <c r="J131" s="32"/>
      <c r="K131" s="32"/>
      <c r="L131" s="33"/>
      <c r="M131" s="185"/>
      <c r="N131" s="186"/>
      <c r="O131" s="58"/>
      <c r="P131" s="58"/>
      <c r="Q131" s="58"/>
      <c r="R131" s="58"/>
      <c r="S131" s="58"/>
      <c r="T131" s="58"/>
      <c r="U131" s="59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6" t="s">
        <v>147</v>
      </c>
      <c r="AU131" s="16" t="s">
        <v>145</v>
      </c>
    </row>
    <row r="132" spans="1:65" s="13" customFormat="1">
      <c r="B132" s="187"/>
      <c r="D132" s="183" t="s">
        <v>149</v>
      </c>
      <c r="E132" s="188" t="s">
        <v>1</v>
      </c>
      <c r="F132" s="189" t="s">
        <v>765</v>
      </c>
      <c r="H132" s="190">
        <v>172.05</v>
      </c>
      <c r="I132" s="191"/>
      <c r="L132" s="187"/>
      <c r="M132" s="192"/>
      <c r="N132" s="193"/>
      <c r="O132" s="193"/>
      <c r="P132" s="193"/>
      <c r="Q132" s="193"/>
      <c r="R132" s="193"/>
      <c r="S132" s="193"/>
      <c r="T132" s="193"/>
      <c r="U132" s="194"/>
      <c r="AT132" s="188" t="s">
        <v>149</v>
      </c>
      <c r="AU132" s="188" t="s">
        <v>145</v>
      </c>
      <c r="AV132" s="13" t="s">
        <v>145</v>
      </c>
      <c r="AW132" s="13" t="s">
        <v>31</v>
      </c>
      <c r="AX132" s="13" t="s">
        <v>85</v>
      </c>
      <c r="AY132" s="188" t="s">
        <v>138</v>
      </c>
    </row>
    <row r="133" spans="1:65" s="2" customFormat="1" ht="24" customHeight="1">
      <c r="A133" s="32"/>
      <c r="B133" s="169"/>
      <c r="C133" s="170" t="s">
        <v>425</v>
      </c>
      <c r="D133" s="170" t="s">
        <v>140</v>
      </c>
      <c r="E133" s="171" t="s">
        <v>163</v>
      </c>
      <c r="F133" s="172" t="s">
        <v>164</v>
      </c>
      <c r="G133" s="173" t="s">
        <v>143</v>
      </c>
      <c r="H133" s="174">
        <v>101.11</v>
      </c>
      <c r="I133" s="175"/>
      <c r="J133" s="176">
        <f>ROUND(I133*H133,2)</f>
        <v>0</v>
      </c>
      <c r="K133" s="177"/>
      <c r="L133" s="33"/>
      <c r="M133" s="178" t="s">
        <v>1</v>
      </c>
      <c r="N133" s="179" t="s">
        <v>43</v>
      </c>
      <c r="O133" s="58"/>
      <c r="P133" s="180">
        <f>O133*H133</f>
        <v>0</v>
      </c>
      <c r="Q133" s="180">
        <v>0</v>
      </c>
      <c r="R133" s="180">
        <f>Q133*H133</f>
        <v>0</v>
      </c>
      <c r="S133" s="180">
        <v>0.45</v>
      </c>
      <c r="T133" s="180">
        <f>S133*H133</f>
        <v>45.499499999999998</v>
      </c>
      <c r="U133" s="181" t="s">
        <v>1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82" t="s">
        <v>144</v>
      </c>
      <c r="AT133" s="182" t="s">
        <v>140</v>
      </c>
      <c r="AU133" s="182" t="s">
        <v>145</v>
      </c>
      <c r="AY133" s="16" t="s">
        <v>138</v>
      </c>
      <c r="BE133" s="97">
        <f>IF(N133="základná",J133,0)</f>
        <v>0</v>
      </c>
      <c r="BF133" s="97">
        <f>IF(N133="znížená",J133,0)</f>
        <v>0</v>
      </c>
      <c r="BG133" s="97">
        <f>IF(N133="zákl. prenesená",J133,0)</f>
        <v>0</v>
      </c>
      <c r="BH133" s="97">
        <f>IF(N133="zníž. prenesená",J133,0)</f>
        <v>0</v>
      </c>
      <c r="BI133" s="97">
        <f>IF(N133="nulová",J133,0)</f>
        <v>0</v>
      </c>
      <c r="BJ133" s="16" t="s">
        <v>145</v>
      </c>
      <c r="BK133" s="97">
        <f>ROUND(I133*H133,2)</f>
        <v>0</v>
      </c>
      <c r="BL133" s="16" t="s">
        <v>144</v>
      </c>
      <c r="BM133" s="182" t="s">
        <v>766</v>
      </c>
    </row>
    <row r="134" spans="1:65" s="2" customFormat="1" ht="39">
      <c r="A134" s="32"/>
      <c r="B134" s="33"/>
      <c r="C134" s="32"/>
      <c r="D134" s="183" t="s">
        <v>147</v>
      </c>
      <c r="E134" s="32"/>
      <c r="F134" s="184" t="s">
        <v>166</v>
      </c>
      <c r="G134" s="32"/>
      <c r="H134" s="32"/>
      <c r="I134" s="106"/>
      <c r="J134" s="32"/>
      <c r="K134" s="32"/>
      <c r="L134" s="33"/>
      <c r="M134" s="185"/>
      <c r="N134" s="186"/>
      <c r="O134" s="58"/>
      <c r="P134" s="58"/>
      <c r="Q134" s="58"/>
      <c r="R134" s="58"/>
      <c r="S134" s="58"/>
      <c r="T134" s="58"/>
      <c r="U134" s="59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6" t="s">
        <v>147</v>
      </c>
      <c r="AU134" s="16" t="s">
        <v>145</v>
      </c>
    </row>
    <row r="135" spans="1:65" s="13" customFormat="1">
      <c r="B135" s="187"/>
      <c r="D135" s="183" t="s">
        <v>149</v>
      </c>
      <c r="E135" s="188" t="s">
        <v>1</v>
      </c>
      <c r="F135" s="189" t="s">
        <v>767</v>
      </c>
      <c r="H135" s="190">
        <v>101.11</v>
      </c>
      <c r="I135" s="191"/>
      <c r="L135" s="187"/>
      <c r="M135" s="192"/>
      <c r="N135" s="193"/>
      <c r="O135" s="193"/>
      <c r="P135" s="193"/>
      <c r="Q135" s="193"/>
      <c r="R135" s="193"/>
      <c r="S135" s="193"/>
      <c r="T135" s="193"/>
      <c r="U135" s="194"/>
      <c r="AT135" s="188" t="s">
        <v>149</v>
      </c>
      <c r="AU135" s="188" t="s">
        <v>145</v>
      </c>
      <c r="AV135" s="13" t="s">
        <v>145</v>
      </c>
      <c r="AW135" s="13" t="s">
        <v>31</v>
      </c>
      <c r="AX135" s="13" t="s">
        <v>85</v>
      </c>
      <c r="AY135" s="188" t="s">
        <v>138</v>
      </c>
    </row>
    <row r="136" spans="1:65" s="2" customFormat="1" ht="24" customHeight="1">
      <c r="A136" s="32"/>
      <c r="B136" s="169"/>
      <c r="C136" s="170" t="s">
        <v>144</v>
      </c>
      <c r="D136" s="170" t="s">
        <v>140</v>
      </c>
      <c r="E136" s="171" t="s">
        <v>169</v>
      </c>
      <c r="F136" s="172" t="s">
        <v>170</v>
      </c>
      <c r="G136" s="173" t="s">
        <v>171</v>
      </c>
      <c r="H136" s="174">
        <v>34.65</v>
      </c>
      <c r="I136" s="175"/>
      <c r="J136" s="176">
        <f>ROUND(I136*H136,2)</f>
        <v>0</v>
      </c>
      <c r="K136" s="177"/>
      <c r="L136" s="33"/>
      <c r="M136" s="178" t="s">
        <v>1</v>
      </c>
      <c r="N136" s="179" t="s">
        <v>43</v>
      </c>
      <c r="O136" s="58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0">
        <f>S136*H136</f>
        <v>0</v>
      </c>
      <c r="U136" s="181" t="s">
        <v>1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82" t="s">
        <v>144</v>
      </c>
      <c r="AT136" s="182" t="s">
        <v>140</v>
      </c>
      <c r="AU136" s="182" t="s">
        <v>145</v>
      </c>
      <c r="AY136" s="16" t="s">
        <v>138</v>
      </c>
      <c r="BE136" s="97">
        <f>IF(N136="základná",J136,0)</f>
        <v>0</v>
      </c>
      <c r="BF136" s="97">
        <f>IF(N136="znížená",J136,0)</f>
        <v>0</v>
      </c>
      <c r="BG136" s="97">
        <f>IF(N136="zákl. prenesená",J136,0)</f>
        <v>0</v>
      </c>
      <c r="BH136" s="97">
        <f>IF(N136="zníž. prenesená",J136,0)</f>
        <v>0</v>
      </c>
      <c r="BI136" s="97">
        <f>IF(N136="nulová",J136,0)</f>
        <v>0</v>
      </c>
      <c r="BJ136" s="16" t="s">
        <v>145</v>
      </c>
      <c r="BK136" s="97">
        <f>ROUND(I136*H136,2)</f>
        <v>0</v>
      </c>
      <c r="BL136" s="16" t="s">
        <v>144</v>
      </c>
      <c r="BM136" s="182" t="s">
        <v>768</v>
      </c>
    </row>
    <row r="137" spans="1:65" s="2" customFormat="1" ht="29.25">
      <c r="A137" s="32"/>
      <c r="B137" s="33"/>
      <c r="C137" s="32"/>
      <c r="D137" s="183" t="s">
        <v>147</v>
      </c>
      <c r="E137" s="32"/>
      <c r="F137" s="184" t="s">
        <v>173</v>
      </c>
      <c r="G137" s="32"/>
      <c r="H137" s="32"/>
      <c r="I137" s="106"/>
      <c r="J137" s="32"/>
      <c r="K137" s="32"/>
      <c r="L137" s="33"/>
      <c r="M137" s="185"/>
      <c r="N137" s="186"/>
      <c r="O137" s="58"/>
      <c r="P137" s="58"/>
      <c r="Q137" s="58"/>
      <c r="R137" s="58"/>
      <c r="S137" s="58"/>
      <c r="T137" s="58"/>
      <c r="U137" s="59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6" t="s">
        <v>147</v>
      </c>
      <c r="AU137" s="16" t="s">
        <v>145</v>
      </c>
    </row>
    <row r="138" spans="1:65" s="13" customFormat="1" ht="22.5">
      <c r="B138" s="187"/>
      <c r="D138" s="183" t="s">
        <v>149</v>
      </c>
      <c r="E138" s="188" t="s">
        <v>1</v>
      </c>
      <c r="F138" s="189" t="s">
        <v>769</v>
      </c>
      <c r="H138" s="190">
        <v>34.65</v>
      </c>
      <c r="I138" s="191"/>
      <c r="L138" s="187"/>
      <c r="M138" s="192"/>
      <c r="N138" s="193"/>
      <c r="O138" s="193"/>
      <c r="P138" s="193"/>
      <c r="Q138" s="193"/>
      <c r="R138" s="193"/>
      <c r="S138" s="193"/>
      <c r="T138" s="193"/>
      <c r="U138" s="194"/>
      <c r="AT138" s="188" t="s">
        <v>149</v>
      </c>
      <c r="AU138" s="188" t="s">
        <v>145</v>
      </c>
      <c r="AV138" s="13" t="s">
        <v>145</v>
      </c>
      <c r="AW138" s="13" t="s">
        <v>31</v>
      </c>
      <c r="AX138" s="13" t="s">
        <v>85</v>
      </c>
      <c r="AY138" s="188" t="s">
        <v>138</v>
      </c>
    </row>
    <row r="139" spans="1:65" s="2" customFormat="1" ht="16.5" customHeight="1">
      <c r="A139" s="32"/>
      <c r="B139" s="169"/>
      <c r="C139" s="170" t="s">
        <v>440</v>
      </c>
      <c r="D139" s="170" t="s">
        <v>140</v>
      </c>
      <c r="E139" s="171" t="s">
        <v>176</v>
      </c>
      <c r="F139" s="172" t="s">
        <v>177</v>
      </c>
      <c r="G139" s="173" t="s">
        <v>171</v>
      </c>
      <c r="H139" s="174">
        <v>81.754000000000005</v>
      </c>
      <c r="I139" s="175"/>
      <c r="J139" s="176">
        <f>ROUND(I139*H139,2)</f>
        <v>0</v>
      </c>
      <c r="K139" s="177"/>
      <c r="L139" s="33"/>
      <c r="M139" s="178" t="s">
        <v>1</v>
      </c>
      <c r="N139" s="179" t="s">
        <v>43</v>
      </c>
      <c r="O139" s="58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0">
        <f>S139*H139</f>
        <v>0</v>
      </c>
      <c r="U139" s="181" t="s">
        <v>1</v>
      </c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82" t="s">
        <v>144</v>
      </c>
      <c r="AT139" s="182" t="s">
        <v>140</v>
      </c>
      <c r="AU139" s="182" t="s">
        <v>145</v>
      </c>
      <c r="AY139" s="16" t="s">
        <v>138</v>
      </c>
      <c r="BE139" s="97">
        <f>IF(N139="základná",J139,0)</f>
        <v>0</v>
      </c>
      <c r="BF139" s="97">
        <f>IF(N139="znížená",J139,0)</f>
        <v>0</v>
      </c>
      <c r="BG139" s="97">
        <f>IF(N139="zákl. prenesená",J139,0)</f>
        <v>0</v>
      </c>
      <c r="BH139" s="97">
        <f>IF(N139="zníž. prenesená",J139,0)</f>
        <v>0</v>
      </c>
      <c r="BI139" s="97">
        <f>IF(N139="nulová",J139,0)</f>
        <v>0</v>
      </c>
      <c r="BJ139" s="16" t="s">
        <v>145</v>
      </c>
      <c r="BK139" s="97">
        <f>ROUND(I139*H139,2)</f>
        <v>0</v>
      </c>
      <c r="BL139" s="16" t="s">
        <v>144</v>
      </c>
      <c r="BM139" s="182" t="s">
        <v>770</v>
      </c>
    </row>
    <row r="140" spans="1:65" s="2" customFormat="1" ht="48.75">
      <c r="A140" s="32"/>
      <c r="B140" s="33"/>
      <c r="C140" s="32"/>
      <c r="D140" s="183" t="s">
        <v>147</v>
      </c>
      <c r="E140" s="32"/>
      <c r="F140" s="184" t="s">
        <v>179</v>
      </c>
      <c r="G140" s="32"/>
      <c r="H140" s="32"/>
      <c r="I140" s="106"/>
      <c r="J140" s="32"/>
      <c r="K140" s="32"/>
      <c r="L140" s="33"/>
      <c r="M140" s="185"/>
      <c r="N140" s="186"/>
      <c r="O140" s="58"/>
      <c r="P140" s="58"/>
      <c r="Q140" s="58"/>
      <c r="R140" s="58"/>
      <c r="S140" s="58"/>
      <c r="T140" s="58"/>
      <c r="U140" s="59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T140" s="16" t="s">
        <v>147</v>
      </c>
      <c r="AU140" s="16" t="s">
        <v>145</v>
      </c>
    </row>
    <row r="141" spans="1:65" s="13" customFormat="1">
      <c r="B141" s="187"/>
      <c r="D141" s="183" t="s">
        <v>149</v>
      </c>
      <c r="E141" s="188" t="s">
        <v>1</v>
      </c>
      <c r="F141" s="189" t="s">
        <v>771</v>
      </c>
      <c r="H141" s="190">
        <v>81.754000000000005</v>
      </c>
      <c r="I141" s="191"/>
      <c r="L141" s="187"/>
      <c r="M141" s="192"/>
      <c r="N141" s="193"/>
      <c r="O141" s="193"/>
      <c r="P141" s="193"/>
      <c r="Q141" s="193"/>
      <c r="R141" s="193"/>
      <c r="S141" s="193"/>
      <c r="T141" s="193"/>
      <c r="U141" s="194"/>
      <c r="AT141" s="188" t="s">
        <v>149</v>
      </c>
      <c r="AU141" s="188" t="s">
        <v>145</v>
      </c>
      <c r="AV141" s="13" t="s">
        <v>145</v>
      </c>
      <c r="AW141" s="13" t="s">
        <v>31</v>
      </c>
      <c r="AX141" s="13" t="s">
        <v>85</v>
      </c>
      <c r="AY141" s="188" t="s">
        <v>138</v>
      </c>
    </row>
    <row r="142" spans="1:65" s="2" customFormat="1" ht="36" customHeight="1">
      <c r="A142" s="32"/>
      <c r="B142" s="169"/>
      <c r="C142" s="170" t="s">
        <v>446</v>
      </c>
      <c r="D142" s="170" t="s">
        <v>140</v>
      </c>
      <c r="E142" s="171" t="s">
        <v>182</v>
      </c>
      <c r="F142" s="172" t="s">
        <v>183</v>
      </c>
      <c r="G142" s="173" t="s">
        <v>171</v>
      </c>
      <c r="H142" s="174">
        <v>81.754000000000005</v>
      </c>
      <c r="I142" s="175"/>
      <c r="J142" s="176">
        <f>ROUND(I142*H142,2)</f>
        <v>0</v>
      </c>
      <c r="K142" s="177"/>
      <c r="L142" s="33"/>
      <c r="M142" s="178" t="s">
        <v>1</v>
      </c>
      <c r="N142" s="179" t="s">
        <v>43</v>
      </c>
      <c r="O142" s="58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0">
        <f>S142*H142</f>
        <v>0</v>
      </c>
      <c r="U142" s="181" t="s">
        <v>1</v>
      </c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82" t="s">
        <v>144</v>
      </c>
      <c r="AT142" s="182" t="s">
        <v>140</v>
      </c>
      <c r="AU142" s="182" t="s">
        <v>145</v>
      </c>
      <c r="AY142" s="16" t="s">
        <v>138</v>
      </c>
      <c r="BE142" s="97">
        <f>IF(N142="základná",J142,0)</f>
        <v>0</v>
      </c>
      <c r="BF142" s="97">
        <f>IF(N142="znížená",J142,0)</f>
        <v>0</v>
      </c>
      <c r="BG142" s="97">
        <f>IF(N142="zákl. prenesená",J142,0)</f>
        <v>0</v>
      </c>
      <c r="BH142" s="97">
        <f>IF(N142="zníž. prenesená",J142,0)</f>
        <v>0</v>
      </c>
      <c r="BI142" s="97">
        <f>IF(N142="nulová",J142,0)</f>
        <v>0</v>
      </c>
      <c r="BJ142" s="16" t="s">
        <v>145</v>
      </c>
      <c r="BK142" s="97">
        <f>ROUND(I142*H142,2)</f>
        <v>0</v>
      </c>
      <c r="BL142" s="16" t="s">
        <v>144</v>
      </c>
      <c r="BM142" s="182" t="s">
        <v>772</v>
      </c>
    </row>
    <row r="143" spans="1:65" s="2" customFormat="1" ht="48.75">
      <c r="A143" s="32"/>
      <c r="B143" s="33"/>
      <c r="C143" s="32"/>
      <c r="D143" s="183" t="s">
        <v>147</v>
      </c>
      <c r="E143" s="32"/>
      <c r="F143" s="184" t="s">
        <v>185</v>
      </c>
      <c r="G143" s="32"/>
      <c r="H143" s="32"/>
      <c r="I143" s="106"/>
      <c r="J143" s="32"/>
      <c r="K143" s="32"/>
      <c r="L143" s="33"/>
      <c r="M143" s="185"/>
      <c r="N143" s="186"/>
      <c r="O143" s="58"/>
      <c r="P143" s="58"/>
      <c r="Q143" s="58"/>
      <c r="R143" s="58"/>
      <c r="S143" s="58"/>
      <c r="T143" s="58"/>
      <c r="U143" s="59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T143" s="16" t="s">
        <v>147</v>
      </c>
      <c r="AU143" s="16" t="s">
        <v>145</v>
      </c>
    </row>
    <row r="144" spans="1:65" s="13" customFormat="1">
      <c r="B144" s="187"/>
      <c r="D144" s="183" t="s">
        <v>149</v>
      </c>
      <c r="E144" s="188" t="s">
        <v>1</v>
      </c>
      <c r="F144" s="189" t="s">
        <v>773</v>
      </c>
      <c r="H144" s="190">
        <v>81.754000000000005</v>
      </c>
      <c r="I144" s="191"/>
      <c r="L144" s="187"/>
      <c r="M144" s="192"/>
      <c r="N144" s="193"/>
      <c r="O144" s="193"/>
      <c r="P144" s="193"/>
      <c r="Q144" s="193"/>
      <c r="R144" s="193"/>
      <c r="S144" s="193"/>
      <c r="T144" s="193"/>
      <c r="U144" s="194"/>
      <c r="AT144" s="188" t="s">
        <v>149</v>
      </c>
      <c r="AU144" s="188" t="s">
        <v>145</v>
      </c>
      <c r="AV144" s="13" t="s">
        <v>145</v>
      </c>
      <c r="AW144" s="13" t="s">
        <v>31</v>
      </c>
      <c r="AX144" s="13" t="s">
        <v>85</v>
      </c>
      <c r="AY144" s="188" t="s">
        <v>138</v>
      </c>
    </row>
    <row r="145" spans="1:65" s="2" customFormat="1" ht="24" customHeight="1">
      <c r="A145" s="32"/>
      <c r="B145" s="169"/>
      <c r="C145" s="170" t="s">
        <v>224</v>
      </c>
      <c r="D145" s="170" t="s">
        <v>140</v>
      </c>
      <c r="E145" s="171" t="s">
        <v>187</v>
      </c>
      <c r="F145" s="172" t="s">
        <v>188</v>
      </c>
      <c r="G145" s="173" t="s">
        <v>143</v>
      </c>
      <c r="H145" s="174">
        <v>272.512</v>
      </c>
      <c r="I145" s="175"/>
      <c r="J145" s="176">
        <f>ROUND(I145*H145,2)</f>
        <v>0</v>
      </c>
      <c r="K145" s="177"/>
      <c r="L145" s="33"/>
      <c r="M145" s="178" t="s">
        <v>1</v>
      </c>
      <c r="N145" s="179" t="s">
        <v>43</v>
      </c>
      <c r="O145" s="58"/>
      <c r="P145" s="180">
        <f>O145*H145</f>
        <v>0</v>
      </c>
      <c r="Q145" s="180">
        <v>9.7000000000000005E-4</v>
      </c>
      <c r="R145" s="180">
        <f>Q145*H145</f>
        <v>0.26433664000000001</v>
      </c>
      <c r="S145" s="180">
        <v>0</v>
      </c>
      <c r="T145" s="180">
        <f>S145*H145</f>
        <v>0</v>
      </c>
      <c r="U145" s="181" t="s">
        <v>1</v>
      </c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82" t="s">
        <v>144</v>
      </c>
      <c r="AT145" s="182" t="s">
        <v>140</v>
      </c>
      <c r="AU145" s="182" t="s">
        <v>145</v>
      </c>
      <c r="AY145" s="16" t="s">
        <v>138</v>
      </c>
      <c r="BE145" s="97">
        <f>IF(N145="základná",J145,0)</f>
        <v>0</v>
      </c>
      <c r="BF145" s="97">
        <f>IF(N145="znížená",J145,0)</f>
        <v>0</v>
      </c>
      <c r="BG145" s="97">
        <f>IF(N145="zákl. prenesená",J145,0)</f>
        <v>0</v>
      </c>
      <c r="BH145" s="97">
        <f>IF(N145="zníž. prenesená",J145,0)</f>
        <v>0</v>
      </c>
      <c r="BI145" s="97">
        <f>IF(N145="nulová",J145,0)</f>
        <v>0</v>
      </c>
      <c r="BJ145" s="16" t="s">
        <v>145</v>
      </c>
      <c r="BK145" s="97">
        <f>ROUND(I145*H145,2)</f>
        <v>0</v>
      </c>
      <c r="BL145" s="16" t="s">
        <v>144</v>
      </c>
      <c r="BM145" s="182" t="s">
        <v>774</v>
      </c>
    </row>
    <row r="146" spans="1:65" s="2" customFormat="1" ht="29.25">
      <c r="A146" s="32"/>
      <c r="B146" s="33"/>
      <c r="C146" s="32"/>
      <c r="D146" s="183" t="s">
        <v>147</v>
      </c>
      <c r="E146" s="32"/>
      <c r="F146" s="184" t="s">
        <v>190</v>
      </c>
      <c r="G146" s="32"/>
      <c r="H146" s="32"/>
      <c r="I146" s="106"/>
      <c r="J146" s="32"/>
      <c r="K146" s="32"/>
      <c r="L146" s="33"/>
      <c r="M146" s="185"/>
      <c r="N146" s="186"/>
      <c r="O146" s="58"/>
      <c r="P146" s="58"/>
      <c r="Q146" s="58"/>
      <c r="R146" s="58"/>
      <c r="S146" s="58"/>
      <c r="T146" s="58"/>
      <c r="U146" s="59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T146" s="16" t="s">
        <v>147</v>
      </c>
      <c r="AU146" s="16" t="s">
        <v>145</v>
      </c>
    </row>
    <row r="147" spans="1:65" s="13" customFormat="1">
      <c r="B147" s="187"/>
      <c r="D147" s="183" t="s">
        <v>149</v>
      </c>
      <c r="E147" s="188" t="s">
        <v>1</v>
      </c>
      <c r="F147" s="189" t="s">
        <v>775</v>
      </c>
      <c r="H147" s="190">
        <v>272.512</v>
      </c>
      <c r="I147" s="191"/>
      <c r="L147" s="187"/>
      <c r="M147" s="192"/>
      <c r="N147" s="193"/>
      <c r="O147" s="193"/>
      <c r="P147" s="193"/>
      <c r="Q147" s="193"/>
      <c r="R147" s="193"/>
      <c r="S147" s="193"/>
      <c r="T147" s="193"/>
      <c r="U147" s="194"/>
      <c r="AT147" s="188" t="s">
        <v>149</v>
      </c>
      <c r="AU147" s="188" t="s">
        <v>145</v>
      </c>
      <c r="AV147" s="13" t="s">
        <v>145</v>
      </c>
      <c r="AW147" s="13" t="s">
        <v>31</v>
      </c>
      <c r="AX147" s="13" t="s">
        <v>85</v>
      </c>
      <c r="AY147" s="188" t="s">
        <v>138</v>
      </c>
    </row>
    <row r="148" spans="1:65" s="2" customFormat="1" ht="24" customHeight="1">
      <c r="A148" s="32"/>
      <c r="B148" s="169"/>
      <c r="C148" s="170" t="s">
        <v>402</v>
      </c>
      <c r="D148" s="170" t="s">
        <v>140</v>
      </c>
      <c r="E148" s="171" t="s">
        <v>193</v>
      </c>
      <c r="F148" s="172" t="s">
        <v>194</v>
      </c>
      <c r="G148" s="173" t="s">
        <v>143</v>
      </c>
      <c r="H148" s="174">
        <v>272.512</v>
      </c>
      <c r="I148" s="175"/>
      <c r="J148" s="176">
        <f>ROUND(I148*H148,2)</f>
        <v>0</v>
      </c>
      <c r="K148" s="177"/>
      <c r="L148" s="33"/>
      <c r="M148" s="178" t="s">
        <v>1</v>
      </c>
      <c r="N148" s="179" t="s">
        <v>43</v>
      </c>
      <c r="O148" s="58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0">
        <f>S148*H148</f>
        <v>0</v>
      </c>
      <c r="U148" s="181" t="s">
        <v>1</v>
      </c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82" t="s">
        <v>144</v>
      </c>
      <c r="AT148" s="182" t="s">
        <v>140</v>
      </c>
      <c r="AU148" s="182" t="s">
        <v>145</v>
      </c>
      <c r="AY148" s="16" t="s">
        <v>138</v>
      </c>
      <c r="BE148" s="97">
        <f>IF(N148="základná",J148,0)</f>
        <v>0</v>
      </c>
      <c r="BF148" s="97">
        <f>IF(N148="znížená",J148,0)</f>
        <v>0</v>
      </c>
      <c r="BG148" s="97">
        <f>IF(N148="zákl. prenesená",J148,0)</f>
        <v>0</v>
      </c>
      <c r="BH148" s="97">
        <f>IF(N148="zníž. prenesená",J148,0)</f>
        <v>0</v>
      </c>
      <c r="BI148" s="97">
        <f>IF(N148="nulová",J148,0)</f>
        <v>0</v>
      </c>
      <c r="BJ148" s="16" t="s">
        <v>145</v>
      </c>
      <c r="BK148" s="97">
        <f>ROUND(I148*H148,2)</f>
        <v>0</v>
      </c>
      <c r="BL148" s="16" t="s">
        <v>144</v>
      </c>
      <c r="BM148" s="182" t="s">
        <v>776</v>
      </c>
    </row>
    <row r="149" spans="1:65" s="2" customFormat="1" ht="29.25">
      <c r="A149" s="32"/>
      <c r="B149" s="33"/>
      <c r="C149" s="32"/>
      <c r="D149" s="183" t="s">
        <v>147</v>
      </c>
      <c r="E149" s="32"/>
      <c r="F149" s="184" t="s">
        <v>196</v>
      </c>
      <c r="G149" s="32"/>
      <c r="H149" s="32"/>
      <c r="I149" s="106"/>
      <c r="J149" s="32"/>
      <c r="K149" s="32"/>
      <c r="L149" s="33"/>
      <c r="M149" s="185"/>
      <c r="N149" s="186"/>
      <c r="O149" s="58"/>
      <c r="P149" s="58"/>
      <c r="Q149" s="58"/>
      <c r="R149" s="58"/>
      <c r="S149" s="58"/>
      <c r="T149" s="58"/>
      <c r="U149" s="59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6" t="s">
        <v>147</v>
      </c>
      <c r="AU149" s="16" t="s">
        <v>145</v>
      </c>
    </row>
    <row r="150" spans="1:65" s="2" customFormat="1" ht="36" customHeight="1">
      <c r="A150" s="32"/>
      <c r="B150" s="169"/>
      <c r="C150" s="170" t="s">
        <v>455</v>
      </c>
      <c r="D150" s="170" t="s">
        <v>140</v>
      </c>
      <c r="E150" s="171" t="s">
        <v>198</v>
      </c>
      <c r="F150" s="172" t="s">
        <v>199</v>
      </c>
      <c r="G150" s="173" t="s">
        <v>171</v>
      </c>
      <c r="H150" s="174">
        <v>116.404</v>
      </c>
      <c r="I150" s="175"/>
      <c r="J150" s="176">
        <f>ROUND(I150*H150,2)</f>
        <v>0</v>
      </c>
      <c r="K150" s="177"/>
      <c r="L150" s="33"/>
      <c r="M150" s="178" t="s">
        <v>1</v>
      </c>
      <c r="N150" s="179" t="s">
        <v>43</v>
      </c>
      <c r="O150" s="58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0">
        <f>S150*H150</f>
        <v>0</v>
      </c>
      <c r="U150" s="181" t="s">
        <v>1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82" t="s">
        <v>144</v>
      </c>
      <c r="AT150" s="182" t="s">
        <v>140</v>
      </c>
      <c r="AU150" s="182" t="s">
        <v>145</v>
      </c>
      <c r="AY150" s="16" t="s">
        <v>138</v>
      </c>
      <c r="BE150" s="97">
        <f>IF(N150="základná",J150,0)</f>
        <v>0</v>
      </c>
      <c r="BF150" s="97">
        <f>IF(N150="znížená",J150,0)</f>
        <v>0</v>
      </c>
      <c r="BG150" s="97">
        <f>IF(N150="zákl. prenesená",J150,0)</f>
        <v>0</v>
      </c>
      <c r="BH150" s="97">
        <f>IF(N150="zníž. prenesená",J150,0)</f>
        <v>0</v>
      </c>
      <c r="BI150" s="97">
        <f>IF(N150="nulová",J150,0)</f>
        <v>0</v>
      </c>
      <c r="BJ150" s="16" t="s">
        <v>145</v>
      </c>
      <c r="BK150" s="97">
        <f>ROUND(I150*H150,2)</f>
        <v>0</v>
      </c>
      <c r="BL150" s="16" t="s">
        <v>144</v>
      </c>
      <c r="BM150" s="182" t="s">
        <v>777</v>
      </c>
    </row>
    <row r="151" spans="1:65" s="2" customFormat="1" ht="39">
      <c r="A151" s="32"/>
      <c r="B151" s="33"/>
      <c r="C151" s="32"/>
      <c r="D151" s="183" t="s">
        <v>147</v>
      </c>
      <c r="E151" s="32"/>
      <c r="F151" s="184" t="s">
        <v>201</v>
      </c>
      <c r="G151" s="32"/>
      <c r="H151" s="32"/>
      <c r="I151" s="106"/>
      <c r="J151" s="32"/>
      <c r="K151" s="32"/>
      <c r="L151" s="33"/>
      <c r="M151" s="185"/>
      <c r="N151" s="186"/>
      <c r="O151" s="58"/>
      <c r="P151" s="58"/>
      <c r="Q151" s="58"/>
      <c r="R151" s="58"/>
      <c r="S151" s="58"/>
      <c r="T151" s="58"/>
      <c r="U151" s="59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6" t="s">
        <v>147</v>
      </c>
      <c r="AU151" s="16" t="s">
        <v>145</v>
      </c>
    </row>
    <row r="152" spans="1:65" s="13" customFormat="1">
      <c r="B152" s="187"/>
      <c r="D152" s="183" t="s">
        <v>149</v>
      </c>
      <c r="E152" s="188" t="s">
        <v>1</v>
      </c>
      <c r="F152" s="189" t="s">
        <v>778</v>
      </c>
      <c r="H152" s="190">
        <v>116.404</v>
      </c>
      <c r="I152" s="191"/>
      <c r="L152" s="187"/>
      <c r="M152" s="192"/>
      <c r="N152" s="193"/>
      <c r="O152" s="193"/>
      <c r="P152" s="193"/>
      <c r="Q152" s="193"/>
      <c r="R152" s="193"/>
      <c r="S152" s="193"/>
      <c r="T152" s="193"/>
      <c r="U152" s="194"/>
      <c r="AT152" s="188" t="s">
        <v>149</v>
      </c>
      <c r="AU152" s="188" t="s">
        <v>145</v>
      </c>
      <c r="AV152" s="13" t="s">
        <v>145</v>
      </c>
      <c r="AW152" s="13" t="s">
        <v>31</v>
      </c>
      <c r="AX152" s="13" t="s">
        <v>85</v>
      </c>
      <c r="AY152" s="188" t="s">
        <v>138</v>
      </c>
    </row>
    <row r="153" spans="1:65" s="2" customFormat="1" ht="16.5" customHeight="1">
      <c r="A153" s="32"/>
      <c r="B153" s="169"/>
      <c r="C153" s="170" t="s">
        <v>458</v>
      </c>
      <c r="D153" s="170" t="s">
        <v>140</v>
      </c>
      <c r="E153" s="171" t="s">
        <v>204</v>
      </c>
      <c r="F153" s="172" t="s">
        <v>205</v>
      </c>
      <c r="G153" s="173" t="s">
        <v>171</v>
      </c>
      <c r="H153" s="174">
        <v>116.404</v>
      </c>
      <c r="I153" s="175"/>
      <c r="J153" s="176">
        <f>ROUND(I153*H153,2)</f>
        <v>0</v>
      </c>
      <c r="K153" s="177"/>
      <c r="L153" s="33"/>
      <c r="M153" s="178" t="s">
        <v>1</v>
      </c>
      <c r="N153" s="179" t="s">
        <v>43</v>
      </c>
      <c r="O153" s="58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0">
        <f>S153*H153</f>
        <v>0</v>
      </c>
      <c r="U153" s="181" t="s">
        <v>1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82" t="s">
        <v>144</v>
      </c>
      <c r="AT153" s="182" t="s">
        <v>140</v>
      </c>
      <c r="AU153" s="182" t="s">
        <v>145</v>
      </c>
      <c r="AY153" s="16" t="s">
        <v>138</v>
      </c>
      <c r="BE153" s="97">
        <f>IF(N153="základná",J153,0)</f>
        <v>0</v>
      </c>
      <c r="BF153" s="97">
        <f>IF(N153="znížená",J153,0)</f>
        <v>0</v>
      </c>
      <c r="BG153" s="97">
        <f>IF(N153="zákl. prenesená",J153,0)</f>
        <v>0</v>
      </c>
      <c r="BH153" s="97">
        <f>IF(N153="zníž. prenesená",J153,0)</f>
        <v>0</v>
      </c>
      <c r="BI153" s="97">
        <f>IF(N153="nulová",J153,0)</f>
        <v>0</v>
      </c>
      <c r="BJ153" s="16" t="s">
        <v>145</v>
      </c>
      <c r="BK153" s="97">
        <f>ROUND(I153*H153,2)</f>
        <v>0</v>
      </c>
      <c r="BL153" s="16" t="s">
        <v>144</v>
      </c>
      <c r="BM153" s="182" t="s">
        <v>779</v>
      </c>
    </row>
    <row r="154" spans="1:65" s="2" customFormat="1">
      <c r="A154" s="32"/>
      <c r="B154" s="33"/>
      <c r="C154" s="32"/>
      <c r="D154" s="183" t="s">
        <v>147</v>
      </c>
      <c r="E154" s="32"/>
      <c r="F154" s="184" t="s">
        <v>205</v>
      </c>
      <c r="G154" s="32"/>
      <c r="H154" s="32"/>
      <c r="I154" s="106"/>
      <c r="J154" s="32"/>
      <c r="K154" s="32"/>
      <c r="L154" s="33"/>
      <c r="M154" s="185"/>
      <c r="N154" s="186"/>
      <c r="O154" s="58"/>
      <c r="P154" s="58"/>
      <c r="Q154" s="58"/>
      <c r="R154" s="58"/>
      <c r="S154" s="58"/>
      <c r="T154" s="58"/>
      <c r="U154" s="59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6" t="s">
        <v>147</v>
      </c>
      <c r="AU154" s="16" t="s">
        <v>145</v>
      </c>
    </row>
    <row r="155" spans="1:65" s="2" customFormat="1" ht="24" customHeight="1">
      <c r="A155" s="32"/>
      <c r="B155" s="169"/>
      <c r="C155" s="170" t="s">
        <v>473</v>
      </c>
      <c r="D155" s="170" t="s">
        <v>140</v>
      </c>
      <c r="E155" s="171" t="s">
        <v>208</v>
      </c>
      <c r="F155" s="172" t="s">
        <v>209</v>
      </c>
      <c r="G155" s="173" t="s">
        <v>210</v>
      </c>
      <c r="H155" s="174">
        <v>186.24600000000001</v>
      </c>
      <c r="I155" s="175"/>
      <c r="J155" s="176">
        <f>ROUND(I155*H155,2)</f>
        <v>0</v>
      </c>
      <c r="K155" s="177"/>
      <c r="L155" s="33"/>
      <c r="M155" s="178" t="s">
        <v>1</v>
      </c>
      <c r="N155" s="179" t="s">
        <v>43</v>
      </c>
      <c r="O155" s="58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0">
        <f>S155*H155</f>
        <v>0</v>
      </c>
      <c r="U155" s="181" t="s">
        <v>1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82" t="s">
        <v>144</v>
      </c>
      <c r="AT155" s="182" t="s">
        <v>140</v>
      </c>
      <c r="AU155" s="182" t="s">
        <v>145</v>
      </c>
      <c r="AY155" s="16" t="s">
        <v>138</v>
      </c>
      <c r="BE155" s="97">
        <f>IF(N155="základná",J155,0)</f>
        <v>0</v>
      </c>
      <c r="BF155" s="97">
        <f>IF(N155="znížená",J155,0)</f>
        <v>0</v>
      </c>
      <c r="BG155" s="97">
        <f>IF(N155="zákl. prenesená",J155,0)</f>
        <v>0</v>
      </c>
      <c r="BH155" s="97">
        <f>IF(N155="zníž. prenesená",J155,0)</f>
        <v>0</v>
      </c>
      <c r="BI155" s="97">
        <f>IF(N155="nulová",J155,0)</f>
        <v>0</v>
      </c>
      <c r="BJ155" s="16" t="s">
        <v>145</v>
      </c>
      <c r="BK155" s="97">
        <f>ROUND(I155*H155,2)</f>
        <v>0</v>
      </c>
      <c r="BL155" s="16" t="s">
        <v>144</v>
      </c>
      <c r="BM155" s="182" t="s">
        <v>780</v>
      </c>
    </row>
    <row r="156" spans="1:65" s="2" customFormat="1" ht="19.5">
      <c r="A156" s="32"/>
      <c r="B156" s="33"/>
      <c r="C156" s="32"/>
      <c r="D156" s="183" t="s">
        <v>147</v>
      </c>
      <c r="E156" s="32"/>
      <c r="F156" s="184" t="s">
        <v>212</v>
      </c>
      <c r="G156" s="32"/>
      <c r="H156" s="32"/>
      <c r="I156" s="106"/>
      <c r="J156" s="32"/>
      <c r="K156" s="32"/>
      <c r="L156" s="33"/>
      <c r="M156" s="185"/>
      <c r="N156" s="186"/>
      <c r="O156" s="58"/>
      <c r="P156" s="58"/>
      <c r="Q156" s="58"/>
      <c r="R156" s="58"/>
      <c r="S156" s="58"/>
      <c r="T156" s="58"/>
      <c r="U156" s="59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6" t="s">
        <v>147</v>
      </c>
      <c r="AU156" s="16" t="s">
        <v>145</v>
      </c>
    </row>
    <row r="157" spans="1:65" s="13" customFormat="1">
      <c r="B157" s="187"/>
      <c r="D157" s="183" t="s">
        <v>149</v>
      </c>
      <c r="F157" s="189" t="s">
        <v>781</v>
      </c>
      <c r="H157" s="190">
        <v>186.24600000000001</v>
      </c>
      <c r="I157" s="191"/>
      <c r="L157" s="187"/>
      <c r="M157" s="192"/>
      <c r="N157" s="193"/>
      <c r="O157" s="193"/>
      <c r="P157" s="193"/>
      <c r="Q157" s="193"/>
      <c r="R157" s="193"/>
      <c r="S157" s="193"/>
      <c r="T157" s="193"/>
      <c r="U157" s="194"/>
      <c r="AT157" s="188" t="s">
        <v>149</v>
      </c>
      <c r="AU157" s="188" t="s">
        <v>145</v>
      </c>
      <c r="AV157" s="13" t="s">
        <v>145</v>
      </c>
      <c r="AW157" s="13" t="s">
        <v>3</v>
      </c>
      <c r="AX157" s="13" t="s">
        <v>85</v>
      </c>
      <c r="AY157" s="188" t="s">
        <v>138</v>
      </c>
    </row>
    <row r="158" spans="1:65" s="2" customFormat="1" ht="24" customHeight="1">
      <c r="A158" s="32"/>
      <c r="B158" s="169"/>
      <c r="C158" s="170" t="s">
        <v>478</v>
      </c>
      <c r="D158" s="170" t="s">
        <v>140</v>
      </c>
      <c r="E158" s="171" t="s">
        <v>215</v>
      </c>
      <c r="F158" s="172" t="s">
        <v>216</v>
      </c>
      <c r="G158" s="173" t="s">
        <v>171</v>
      </c>
      <c r="H158" s="174">
        <v>24.483000000000001</v>
      </c>
      <c r="I158" s="175"/>
      <c r="J158" s="176">
        <f>ROUND(I158*H158,2)</f>
        <v>0</v>
      </c>
      <c r="K158" s="177"/>
      <c r="L158" s="33"/>
      <c r="M158" s="178" t="s">
        <v>1</v>
      </c>
      <c r="N158" s="179" t="s">
        <v>43</v>
      </c>
      <c r="O158" s="58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0">
        <f>S158*H158</f>
        <v>0</v>
      </c>
      <c r="U158" s="181" t="s">
        <v>1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82" t="s">
        <v>144</v>
      </c>
      <c r="AT158" s="182" t="s">
        <v>140</v>
      </c>
      <c r="AU158" s="182" t="s">
        <v>145</v>
      </c>
      <c r="AY158" s="16" t="s">
        <v>138</v>
      </c>
      <c r="BE158" s="97">
        <f>IF(N158="základná",J158,0)</f>
        <v>0</v>
      </c>
      <c r="BF158" s="97">
        <f>IF(N158="znížená",J158,0)</f>
        <v>0</v>
      </c>
      <c r="BG158" s="97">
        <f>IF(N158="zákl. prenesená",J158,0)</f>
        <v>0</v>
      </c>
      <c r="BH158" s="97">
        <f>IF(N158="zníž. prenesená",J158,0)</f>
        <v>0</v>
      </c>
      <c r="BI158" s="97">
        <f>IF(N158="nulová",J158,0)</f>
        <v>0</v>
      </c>
      <c r="BJ158" s="16" t="s">
        <v>145</v>
      </c>
      <c r="BK158" s="97">
        <f>ROUND(I158*H158,2)</f>
        <v>0</v>
      </c>
      <c r="BL158" s="16" t="s">
        <v>144</v>
      </c>
      <c r="BM158" s="182" t="s">
        <v>782</v>
      </c>
    </row>
    <row r="159" spans="1:65" s="2" customFormat="1" ht="29.25">
      <c r="A159" s="32"/>
      <c r="B159" s="33"/>
      <c r="C159" s="32"/>
      <c r="D159" s="183" t="s">
        <v>147</v>
      </c>
      <c r="E159" s="32"/>
      <c r="F159" s="184" t="s">
        <v>218</v>
      </c>
      <c r="G159" s="32"/>
      <c r="H159" s="32"/>
      <c r="I159" s="106"/>
      <c r="J159" s="32"/>
      <c r="K159" s="32"/>
      <c r="L159" s="33"/>
      <c r="M159" s="185"/>
      <c r="N159" s="186"/>
      <c r="O159" s="58"/>
      <c r="P159" s="58"/>
      <c r="Q159" s="58"/>
      <c r="R159" s="58"/>
      <c r="S159" s="58"/>
      <c r="T159" s="58"/>
      <c r="U159" s="59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6" t="s">
        <v>147</v>
      </c>
      <c r="AU159" s="16" t="s">
        <v>145</v>
      </c>
    </row>
    <row r="160" spans="1:65" s="2" customFormat="1" ht="24" customHeight="1">
      <c r="A160" s="32"/>
      <c r="B160" s="169"/>
      <c r="C160" s="195" t="s">
        <v>482</v>
      </c>
      <c r="D160" s="195" t="s">
        <v>221</v>
      </c>
      <c r="E160" s="196" t="s">
        <v>222</v>
      </c>
      <c r="F160" s="197" t="s">
        <v>223</v>
      </c>
      <c r="G160" s="198" t="s">
        <v>210</v>
      </c>
      <c r="H160" s="199">
        <v>48.966000000000001</v>
      </c>
      <c r="I160" s="200"/>
      <c r="J160" s="201">
        <f>ROUND(I160*H160,2)</f>
        <v>0</v>
      </c>
      <c r="K160" s="202"/>
      <c r="L160" s="203"/>
      <c r="M160" s="204" t="s">
        <v>1</v>
      </c>
      <c r="N160" s="205" t="s">
        <v>43</v>
      </c>
      <c r="O160" s="58"/>
      <c r="P160" s="180">
        <f>O160*H160</f>
        <v>0</v>
      </c>
      <c r="Q160" s="180">
        <v>1</v>
      </c>
      <c r="R160" s="180">
        <f>Q160*H160</f>
        <v>48.966000000000001</v>
      </c>
      <c r="S160" s="180">
        <v>0</v>
      </c>
      <c r="T160" s="180">
        <f>S160*H160</f>
        <v>0</v>
      </c>
      <c r="U160" s="181" t="s">
        <v>1</v>
      </c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82" t="s">
        <v>224</v>
      </c>
      <c r="AT160" s="182" t="s">
        <v>221</v>
      </c>
      <c r="AU160" s="182" t="s">
        <v>145</v>
      </c>
      <c r="AY160" s="16" t="s">
        <v>138</v>
      </c>
      <c r="BE160" s="97">
        <f>IF(N160="základná",J160,0)</f>
        <v>0</v>
      </c>
      <c r="BF160" s="97">
        <f>IF(N160="znížená",J160,0)</f>
        <v>0</v>
      </c>
      <c r="BG160" s="97">
        <f>IF(N160="zákl. prenesená",J160,0)</f>
        <v>0</v>
      </c>
      <c r="BH160" s="97">
        <f>IF(N160="zníž. prenesená",J160,0)</f>
        <v>0</v>
      </c>
      <c r="BI160" s="97">
        <f>IF(N160="nulová",J160,0)</f>
        <v>0</v>
      </c>
      <c r="BJ160" s="16" t="s">
        <v>145</v>
      </c>
      <c r="BK160" s="97">
        <f>ROUND(I160*H160,2)</f>
        <v>0</v>
      </c>
      <c r="BL160" s="16" t="s">
        <v>144</v>
      </c>
      <c r="BM160" s="182" t="s">
        <v>783</v>
      </c>
    </row>
    <row r="161" spans="1:65" s="2" customFormat="1">
      <c r="A161" s="32"/>
      <c r="B161" s="33"/>
      <c r="C161" s="32"/>
      <c r="D161" s="183" t="s">
        <v>147</v>
      </c>
      <c r="E161" s="32"/>
      <c r="F161" s="184" t="s">
        <v>223</v>
      </c>
      <c r="G161" s="32"/>
      <c r="H161" s="32"/>
      <c r="I161" s="106"/>
      <c r="J161" s="32"/>
      <c r="K161" s="32"/>
      <c r="L161" s="33"/>
      <c r="M161" s="185"/>
      <c r="N161" s="186"/>
      <c r="O161" s="58"/>
      <c r="P161" s="58"/>
      <c r="Q161" s="58"/>
      <c r="R161" s="58"/>
      <c r="S161" s="58"/>
      <c r="T161" s="58"/>
      <c r="U161" s="59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T161" s="16" t="s">
        <v>147</v>
      </c>
      <c r="AU161" s="16" t="s">
        <v>145</v>
      </c>
    </row>
    <row r="162" spans="1:65" s="13" customFormat="1">
      <c r="B162" s="187"/>
      <c r="D162" s="183" t="s">
        <v>149</v>
      </c>
      <c r="F162" s="189" t="s">
        <v>784</v>
      </c>
      <c r="H162" s="190">
        <v>48.966000000000001</v>
      </c>
      <c r="I162" s="191"/>
      <c r="L162" s="187"/>
      <c r="M162" s="192"/>
      <c r="N162" s="193"/>
      <c r="O162" s="193"/>
      <c r="P162" s="193"/>
      <c r="Q162" s="193"/>
      <c r="R162" s="193"/>
      <c r="S162" s="193"/>
      <c r="T162" s="193"/>
      <c r="U162" s="194"/>
      <c r="AT162" s="188" t="s">
        <v>149</v>
      </c>
      <c r="AU162" s="188" t="s">
        <v>145</v>
      </c>
      <c r="AV162" s="13" t="s">
        <v>145</v>
      </c>
      <c r="AW162" s="13" t="s">
        <v>3</v>
      </c>
      <c r="AX162" s="13" t="s">
        <v>85</v>
      </c>
      <c r="AY162" s="188" t="s">
        <v>138</v>
      </c>
    </row>
    <row r="163" spans="1:65" s="2" customFormat="1" ht="24" customHeight="1">
      <c r="A163" s="32"/>
      <c r="B163" s="169"/>
      <c r="C163" s="170" t="s">
        <v>486</v>
      </c>
      <c r="D163" s="170" t="s">
        <v>140</v>
      </c>
      <c r="E163" s="171" t="s">
        <v>215</v>
      </c>
      <c r="F163" s="172" t="s">
        <v>216</v>
      </c>
      <c r="G163" s="173" t="s">
        <v>171</v>
      </c>
      <c r="H163" s="174">
        <v>19.396000000000001</v>
      </c>
      <c r="I163" s="175"/>
      <c r="J163" s="176">
        <f>ROUND(I163*H163,2)</f>
        <v>0</v>
      </c>
      <c r="K163" s="177"/>
      <c r="L163" s="33"/>
      <c r="M163" s="178" t="s">
        <v>1</v>
      </c>
      <c r="N163" s="179" t="s">
        <v>43</v>
      </c>
      <c r="O163" s="58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0">
        <f>S163*H163</f>
        <v>0</v>
      </c>
      <c r="U163" s="181" t="s">
        <v>1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82" t="s">
        <v>144</v>
      </c>
      <c r="AT163" s="182" t="s">
        <v>140</v>
      </c>
      <c r="AU163" s="182" t="s">
        <v>145</v>
      </c>
      <c r="AY163" s="16" t="s">
        <v>138</v>
      </c>
      <c r="BE163" s="97">
        <f>IF(N163="základná",J163,0)</f>
        <v>0</v>
      </c>
      <c r="BF163" s="97">
        <f>IF(N163="znížená",J163,0)</f>
        <v>0</v>
      </c>
      <c r="BG163" s="97">
        <f>IF(N163="zákl. prenesená",J163,0)</f>
        <v>0</v>
      </c>
      <c r="BH163" s="97">
        <f>IF(N163="zníž. prenesená",J163,0)</f>
        <v>0</v>
      </c>
      <c r="BI163" s="97">
        <f>IF(N163="nulová",J163,0)</f>
        <v>0</v>
      </c>
      <c r="BJ163" s="16" t="s">
        <v>145</v>
      </c>
      <c r="BK163" s="97">
        <f>ROUND(I163*H163,2)</f>
        <v>0</v>
      </c>
      <c r="BL163" s="16" t="s">
        <v>144</v>
      </c>
      <c r="BM163" s="182" t="s">
        <v>785</v>
      </c>
    </row>
    <row r="164" spans="1:65" s="2" customFormat="1" ht="29.25">
      <c r="A164" s="32"/>
      <c r="B164" s="33"/>
      <c r="C164" s="32"/>
      <c r="D164" s="183" t="s">
        <v>147</v>
      </c>
      <c r="E164" s="32"/>
      <c r="F164" s="184" t="s">
        <v>218</v>
      </c>
      <c r="G164" s="32"/>
      <c r="H164" s="32"/>
      <c r="I164" s="106"/>
      <c r="J164" s="32"/>
      <c r="K164" s="32"/>
      <c r="L164" s="33"/>
      <c r="M164" s="185"/>
      <c r="N164" s="186"/>
      <c r="O164" s="58"/>
      <c r="P164" s="58"/>
      <c r="Q164" s="58"/>
      <c r="R164" s="58"/>
      <c r="S164" s="58"/>
      <c r="T164" s="58"/>
      <c r="U164" s="59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T164" s="16" t="s">
        <v>147</v>
      </c>
      <c r="AU164" s="16" t="s">
        <v>145</v>
      </c>
    </row>
    <row r="165" spans="1:65" s="13" customFormat="1">
      <c r="B165" s="187"/>
      <c r="D165" s="183" t="s">
        <v>149</v>
      </c>
      <c r="E165" s="188" t="s">
        <v>1</v>
      </c>
      <c r="F165" s="189" t="s">
        <v>786</v>
      </c>
      <c r="H165" s="190">
        <v>19.396000000000001</v>
      </c>
      <c r="I165" s="191"/>
      <c r="L165" s="187"/>
      <c r="M165" s="192"/>
      <c r="N165" s="193"/>
      <c r="O165" s="193"/>
      <c r="P165" s="193"/>
      <c r="Q165" s="193"/>
      <c r="R165" s="193"/>
      <c r="S165" s="193"/>
      <c r="T165" s="193"/>
      <c r="U165" s="194"/>
      <c r="AT165" s="188" t="s">
        <v>149</v>
      </c>
      <c r="AU165" s="188" t="s">
        <v>145</v>
      </c>
      <c r="AV165" s="13" t="s">
        <v>145</v>
      </c>
      <c r="AW165" s="13" t="s">
        <v>31</v>
      </c>
      <c r="AX165" s="13" t="s">
        <v>85</v>
      </c>
      <c r="AY165" s="188" t="s">
        <v>138</v>
      </c>
    </row>
    <row r="166" spans="1:65" s="2" customFormat="1" ht="16.5" customHeight="1">
      <c r="A166" s="32"/>
      <c r="B166" s="169"/>
      <c r="C166" s="195" t="s">
        <v>162</v>
      </c>
      <c r="D166" s="195" t="s">
        <v>221</v>
      </c>
      <c r="E166" s="196" t="s">
        <v>231</v>
      </c>
      <c r="F166" s="197" t="s">
        <v>232</v>
      </c>
      <c r="G166" s="198" t="s">
        <v>210</v>
      </c>
      <c r="H166" s="199">
        <v>36.851999999999997</v>
      </c>
      <c r="I166" s="200"/>
      <c r="J166" s="201">
        <f>ROUND(I166*H166,2)</f>
        <v>0</v>
      </c>
      <c r="K166" s="202"/>
      <c r="L166" s="203"/>
      <c r="M166" s="204" t="s">
        <v>1</v>
      </c>
      <c r="N166" s="205" t="s">
        <v>43</v>
      </c>
      <c r="O166" s="58"/>
      <c r="P166" s="180">
        <f>O166*H166</f>
        <v>0</v>
      </c>
      <c r="Q166" s="180">
        <v>1</v>
      </c>
      <c r="R166" s="180">
        <f>Q166*H166</f>
        <v>36.851999999999997</v>
      </c>
      <c r="S166" s="180">
        <v>0</v>
      </c>
      <c r="T166" s="180">
        <f>S166*H166</f>
        <v>0</v>
      </c>
      <c r="U166" s="181" t="s">
        <v>1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82" t="s">
        <v>224</v>
      </c>
      <c r="AT166" s="182" t="s">
        <v>221</v>
      </c>
      <c r="AU166" s="182" t="s">
        <v>145</v>
      </c>
      <c r="AY166" s="16" t="s">
        <v>138</v>
      </c>
      <c r="BE166" s="97">
        <f>IF(N166="základná",J166,0)</f>
        <v>0</v>
      </c>
      <c r="BF166" s="97">
        <f>IF(N166="znížená",J166,0)</f>
        <v>0</v>
      </c>
      <c r="BG166" s="97">
        <f>IF(N166="zákl. prenesená",J166,0)</f>
        <v>0</v>
      </c>
      <c r="BH166" s="97">
        <f>IF(N166="zníž. prenesená",J166,0)</f>
        <v>0</v>
      </c>
      <c r="BI166" s="97">
        <f>IF(N166="nulová",J166,0)</f>
        <v>0</v>
      </c>
      <c r="BJ166" s="16" t="s">
        <v>145</v>
      </c>
      <c r="BK166" s="97">
        <f>ROUND(I166*H166,2)</f>
        <v>0</v>
      </c>
      <c r="BL166" s="16" t="s">
        <v>144</v>
      </c>
      <c r="BM166" s="182" t="s">
        <v>787</v>
      </c>
    </row>
    <row r="167" spans="1:65" s="2" customFormat="1">
      <c r="A167" s="32"/>
      <c r="B167" s="33"/>
      <c r="C167" s="32"/>
      <c r="D167" s="183" t="s">
        <v>147</v>
      </c>
      <c r="E167" s="32"/>
      <c r="F167" s="184" t="s">
        <v>232</v>
      </c>
      <c r="G167" s="32"/>
      <c r="H167" s="32"/>
      <c r="I167" s="106"/>
      <c r="J167" s="32"/>
      <c r="K167" s="32"/>
      <c r="L167" s="33"/>
      <c r="M167" s="185"/>
      <c r="N167" s="186"/>
      <c r="O167" s="58"/>
      <c r="P167" s="58"/>
      <c r="Q167" s="58"/>
      <c r="R167" s="58"/>
      <c r="S167" s="58"/>
      <c r="T167" s="58"/>
      <c r="U167" s="59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T167" s="16" t="s">
        <v>147</v>
      </c>
      <c r="AU167" s="16" t="s">
        <v>145</v>
      </c>
    </row>
    <row r="168" spans="1:65" s="13" customFormat="1">
      <c r="B168" s="187"/>
      <c r="D168" s="183" t="s">
        <v>149</v>
      </c>
      <c r="F168" s="189" t="s">
        <v>788</v>
      </c>
      <c r="H168" s="190">
        <v>36.851999999999997</v>
      </c>
      <c r="I168" s="191"/>
      <c r="L168" s="187"/>
      <c r="M168" s="192"/>
      <c r="N168" s="193"/>
      <c r="O168" s="193"/>
      <c r="P168" s="193"/>
      <c r="Q168" s="193"/>
      <c r="R168" s="193"/>
      <c r="S168" s="193"/>
      <c r="T168" s="193"/>
      <c r="U168" s="194"/>
      <c r="AT168" s="188" t="s">
        <v>149</v>
      </c>
      <c r="AU168" s="188" t="s">
        <v>145</v>
      </c>
      <c r="AV168" s="13" t="s">
        <v>145</v>
      </c>
      <c r="AW168" s="13" t="s">
        <v>3</v>
      </c>
      <c r="AX168" s="13" t="s">
        <v>85</v>
      </c>
      <c r="AY168" s="188" t="s">
        <v>138</v>
      </c>
    </row>
    <row r="169" spans="1:65" s="2" customFormat="1" ht="24" customHeight="1">
      <c r="A169" s="32"/>
      <c r="B169" s="169"/>
      <c r="C169" s="170" t="s">
        <v>157</v>
      </c>
      <c r="D169" s="170" t="s">
        <v>140</v>
      </c>
      <c r="E169" s="171" t="s">
        <v>215</v>
      </c>
      <c r="F169" s="172" t="s">
        <v>216</v>
      </c>
      <c r="G169" s="173" t="s">
        <v>171</v>
      </c>
      <c r="H169" s="174">
        <v>32.701999999999998</v>
      </c>
      <c r="I169" s="175"/>
      <c r="J169" s="176">
        <f>ROUND(I169*H169,2)</f>
        <v>0</v>
      </c>
      <c r="K169" s="177"/>
      <c r="L169" s="33"/>
      <c r="M169" s="178" t="s">
        <v>1</v>
      </c>
      <c r="N169" s="179" t="s">
        <v>43</v>
      </c>
      <c r="O169" s="58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0">
        <f>S169*H169</f>
        <v>0</v>
      </c>
      <c r="U169" s="181" t="s">
        <v>1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82" t="s">
        <v>144</v>
      </c>
      <c r="AT169" s="182" t="s">
        <v>140</v>
      </c>
      <c r="AU169" s="182" t="s">
        <v>145</v>
      </c>
      <c r="AY169" s="16" t="s">
        <v>138</v>
      </c>
      <c r="BE169" s="97">
        <f>IF(N169="základná",J169,0)</f>
        <v>0</v>
      </c>
      <c r="BF169" s="97">
        <f>IF(N169="znížená",J169,0)</f>
        <v>0</v>
      </c>
      <c r="BG169" s="97">
        <f>IF(N169="zákl. prenesená",J169,0)</f>
        <v>0</v>
      </c>
      <c r="BH169" s="97">
        <f>IF(N169="zníž. prenesená",J169,0)</f>
        <v>0</v>
      </c>
      <c r="BI169" s="97">
        <f>IF(N169="nulová",J169,0)</f>
        <v>0</v>
      </c>
      <c r="BJ169" s="16" t="s">
        <v>145</v>
      </c>
      <c r="BK169" s="97">
        <f>ROUND(I169*H169,2)</f>
        <v>0</v>
      </c>
      <c r="BL169" s="16" t="s">
        <v>144</v>
      </c>
      <c r="BM169" s="182" t="s">
        <v>789</v>
      </c>
    </row>
    <row r="170" spans="1:65" s="2" customFormat="1" ht="29.25">
      <c r="A170" s="32"/>
      <c r="B170" s="33"/>
      <c r="C170" s="32"/>
      <c r="D170" s="183" t="s">
        <v>147</v>
      </c>
      <c r="E170" s="32"/>
      <c r="F170" s="184" t="s">
        <v>218</v>
      </c>
      <c r="G170" s="32"/>
      <c r="H170" s="32"/>
      <c r="I170" s="106"/>
      <c r="J170" s="32"/>
      <c r="K170" s="32"/>
      <c r="L170" s="33"/>
      <c r="M170" s="185"/>
      <c r="N170" s="186"/>
      <c r="O170" s="58"/>
      <c r="P170" s="58"/>
      <c r="Q170" s="58"/>
      <c r="R170" s="58"/>
      <c r="S170" s="58"/>
      <c r="T170" s="58"/>
      <c r="U170" s="59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T170" s="16" t="s">
        <v>147</v>
      </c>
      <c r="AU170" s="16" t="s">
        <v>145</v>
      </c>
    </row>
    <row r="171" spans="1:65" s="13" customFormat="1">
      <c r="B171" s="187"/>
      <c r="D171" s="183" t="s">
        <v>149</v>
      </c>
      <c r="E171" s="188" t="s">
        <v>1</v>
      </c>
      <c r="F171" s="189" t="s">
        <v>790</v>
      </c>
      <c r="H171" s="190">
        <v>32.701999999999998</v>
      </c>
      <c r="I171" s="191"/>
      <c r="L171" s="187"/>
      <c r="M171" s="192"/>
      <c r="N171" s="193"/>
      <c r="O171" s="193"/>
      <c r="P171" s="193"/>
      <c r="Q171" s="193"/>
      <c r="R171" s="193"/>
      <c r="S171" s="193"/>
      <c r="T171" s="193"/>
      <c r="U171" s="194"/>
      <c r="AT171" s="188" t="s">
        <v>149</v>
      </c>
      <c r="AU171" s="188" t="s">
        <v>145</v>
      </c>
      <c r="AV171" s="13" t="s">
        <v>145</v>
      </c>
      <c r="AW171" s="13" t="s">
        <v>31</v>
      </c>
      <c r="AX171" s="13" t="s">
        <v>85</v>
      </c>
      <c r="AY171" s="188" t="s">
        <v>138</v>
      </c>
    </row>
    <row r="172" spans="1:65" s="2" customFormat="1" ht="24" customHeight="1">
      <c r="A172" s="32"/>
      <c r="B172" s="169"/>
      <c r="C172" s="195" t="s">
        <v>151</v>
      </c>
      <c r="D172" s="195" t="s">
        <v>221</v>
      </c>
      <c r="E172" s="196" t="s">
        <v>239</v>
      </c>
      <c r="F172" s="197" t="s">
        <v>240</v>
      </c>
      <c r="G172" s="198" t="s">
        <v>210</v>
      </c>
      <c r="H172" s="199">
        <v>65.403999999999996</v>
      </c>
      <c r="I172" s="200"/>
      <c r="J172" s="201">
        <f>ROUND(I172*H172,2)</f>
        <v>0</v>
      </c>
      <c r="K172" s="202"/>
      <c r="L172" s="203"/>
      <c r="M172" s="204" t="s">
        <v>1</v>
      </c>
      <c r="N172" s="205" t="s">
        <v>43</v>
      </c>
      <c r="O172" s="58"/>
      <c r="P172" s="180">
        <f>O172*H172</f>
        <v>0</v>
      </c>
      <c r="Q172" s="180">
        <v>1</v>
      </c>
      <c r="R172" s="180">
        <f>Q172*H172</f>
        <v>65.403999999999996</v>
      </c>
      <c r="S172" s="180">
        <v>0</v>
      </c>
      <c r="T172" s="180">
        <f>S172*H172</f>
        <v>0</v>
      </c>
      <c r="U172" s="181" t="s">
        <v>1</v>
      </c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82" t="s">
        <v>224</v>
      </c>
      <c r="AT172" s="182" t="s">
        <v>221</v>
      </c>
      <c r="AU172" s="182" t="s">
        <v>145</v>
      </c>
      <c r="AY172" s="16" t="s">
        <v>138</v>
      </c>
      <c r="BE172" s="97">
        <f>IF(N172="základná",J172,0)</f>
        <v>0</v>
      </c>
      <c r="BF172" s="97">
        <f>IF(N172="znížená",J172,0)</f>
        <v>0</v>
      </c>
      <c r="BG172" s="97">
        <f>IF(N172="zákl. prenesená",J172,0)</f>
        <v>0</v>
      </c>
      <c r="BH172" s="97">
        <f>IF(N172="zníž. prenesená",J172,0)</f>
        <v>0</v>
      </c>
      <c r="BI172" s="97">
        <f>IF(N172="nulová",J172,0)</f>
        <v>0</v>
      </c>
      <c r="BJ172" s="16" t="s">
        <v>145</v>
      </c>
      <c r="BK172" s="97">
        <f>ROUND(I172*H172,2)</f>
        <v>0</v>
      </c>
      <c r="BL172" s="16" t="s">
        <v>144</v>
      </c>
      <c r="BM172" s="182" t="s">
        <v>791</v>
      </c>
    </row>
    <row r="173" spans="1:65" s="2" customFormat="1" ht="19.5">
      <c r="A173" s="32"/>
      <c r="B173" s="33"/>
      <c r="C173" s="32"/>
      <c r="D173" s="183" t="s">
        <v>147</v>
      </c>
      <c r="E173" s="32"/>
      <c r="F173" s="184" t="s">
        <v>240</v>
      </c>
      <c r="G173" s="32"/>
      <c r="H173" s="32"/>
      <c r="I173" s="106"/>
      <c r="J173" s="32"/>
      <c r="K173" s="32"/>
      <c r="L173" s="33"/>
      <c r="M173" s="185"/>
      <c r="N173" s="186"/>
      <c r="O173" s="58"/>
      <c r="P173" s="58"/>
      <c r="Q173" s="58"/>
      <c r="R173" s="58"/>
      <c r="S173" s="58"/>
      <c r="T173" s="58"/>
      <c r="U173" s="59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T173" s="16" t="s">
        <v>147</v>
      </c>
      <c r="AU173" s="16" t="s">
        <v>145</v>
      </c>
    </row>
    <row r="174" spans="1:65" s="13" customFormat="1">
      <c r="B174" s="187"/>
      <c r="D174" s="183" t="s">
        <v>149</v>
      </c>
      <c r="F174" s="189" t="s">
        <v>792</v>
      </c>
      <c r="H174" s="190">
        <v>65.403999999999996</v>
      </c>
      <c r="I174" s="191"/>
      <c r="L174" s="187"/>
      <c r="M174" s="192"/>
      <c r="N174" s="193"/>
      <c r="O174" s="193"/>
      <c r="P174" s="193"/>
      <c r="Q174" s="193"/>
      <c r="R174" s="193"/>
      <c r="S174" s="193"/>
      <c r="T174" s="193"/>
      <c r="U174" s="194"/>
      <c r="AT174" s="188" t="s">
        <v>149</v>
      </c>
      <c r="AU174" s="188" t="s">
        <v>145</v>
      </c>
      <c r="AV174" s="13" t="s">
        <v>145</v>
      </c>
      <c r="AW174" s="13" t="s">
        <v>3</v>
      </c>
      <c r="AX174" s="13" t="s">
        <v>85</v>
      </c>
      <c r="AY174" s="188" t="s">
        <v>138</v>
      </c>
    </row>
    <row r="175" spans="1:65" s="2" customFormat="1" ht="24" customHeight="1">
      <c r="A175" s="32"/>
      <c r="B175" s="169"/>
      <c r="C175" s="170" t="s">
        <v>545</v>
      </c>
      <c r="D175" s="170" t="s">
        <v>140</v>
      </c>
      <c r="E175" s="171" t="s">
        <v>215</v>
      </c>
      <c r="F175" s="172" t="s">
        <v>216</v>
      </c>
      <c r="G175" s="173" t="s">
        <v>171</v>
      </c>
      <c r="H175" s="174">
        <v>49.052</v>
      </c>
      <c r="I175" s="175"/>
      <c r="J175" s="176">
        <f>ROUND(I175*H175,2)</f>
        <v>0</v>
      </c>
      <c r="K175" s="177"/>
      <c r="L175" s="33"/>
      <c r="M175" s="178" t="s">
        <v>1</v>
      </c>
      <c r="N175" s="179" t="s">
        <v>43</v>
      </c>
      <c r="O175" s="58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0">
        <f>S175*H175</f>
        <v>0</v>
      </c>
      <c r="U175" s="181" t="s">
        <v>1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82" t="s">
        <v>144</v>
      </c>
      <c r="AT175" s="182" t="s">
        <v>140</v>
      </c>
      <c r="AU175" s="182" t="s">
        <v>145</v>
      </c>
      <c r="AY175" s="16" t="s">
        <v>138</v>
      </c>
      <c r="BE175" s="97">
        <f>IF(N175="základná",J175,0)</f>
        <v>0</v>
      </c>
      <c r="BF175" s="97">
        <f>IF(N175="znížená",J175,0)</f>
        <v>0</v>
      </c>
      <c r="BG175" s="97">
        <f>IF(N175="zákl. prenesená",J175,0)</f>
        <v>0</v>
      </c>
      <c r="BH175" s="97">
        <f>IF(N175="zníž. prenesená",J175,0)</f>
        <v>0</v>
      </c>
      <c r="BI175" s="97">
        <f>IF(N175="nulová",J175,0)</f>
        <v>0</v>
      </c>
      <c r="BJ175" s="16" t="s">
        <v>145</v>
      </c>
      <c r="BK175" s="97">
        <f>ROUND(I175*H175,2)</f>
        <v>0</v>
      </c>
      <c r="BL175" s="16" t="s">
        <v>144</v>
      </c>
      <c r="BM175" s="182" t="s">
        <v>793</v>
      </c>
    </row>
    <row r="176" spans="1:65" s="2" customFormat="1" ht="29.25">
      <c r="A176" s="32"/>
      <c r="B176" s="33"/>
      <c r="C176" s="32"/>
      <c r="D176" s="183" t="s">
        <v>147</v>
      </c>
      <c r="E176" s="32"/>
      <c r="F176" s="184" t="s">
        <v>218</v>
      </c>
      <c r="G176" s="32"/>
      <c r="H176" s="32"/>
      <c r="I176" s="106"/>
      <c r="J176" s="32"/>
      <c r="K176" s="32"/>
      <c r="L176" s="33"/>
      <c r="M176" s="185"/>
      <c r="N176" s="186"/>
      <c r="O176" s="58"/>
      <c r="P176" s="58"/>
      <c r="Q176" s="58"/>
      <c r="R176" s="58"/>
      <c r="S176" s="58"/>
      <c r="T176" s="58"/>
      <c r="U176" s="59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T176" s="16" t="s">
        <v>147</v>
      </c>
      <c r="AU176" s="16" t="s">
        <v>145</v>
      </c>
    </row>
    <row r="177" spans="1:65" s="13" customFormat="1">
      <c r="B177" s="187"/>
      <c r="D177" s="183" t="s">
        <v>149</v>
      </c>
      <c r="E177" s="188" t="s">
        <v>1</v>
      </c>
      <c r="F177" s="189" t="s">
        <v>794</v>
      </c>
      <c r="H177" s="190">
        <v>49.052</v>
      </c>
      <c r="I177" s="191"/>
      <c r="L177" s="187"/>
      <c r="M177" s="192"/>
      <c r="N177" s="193"/>
      <c r="O177" s="193"/>
      <c r="P177" s="193"/>
      <c r="Q177" s="193"/>
      <c r="R177" s="193"/>
      <c r="S177" s="193"/>
      <c r="T177" s="193"/>
      <c r="U177" s="194"/>
      <c r="AT177" s="188" t="s">
        <v>149</v>
      </c>
      <c r="AU177" s="188" t="s">
        <v>145</v>
      </c>
      <c r="AV177" s="13" t="s">
        <v>145</v>
      </c>
      <c r="AW177" s="13" t="s">
        <v>31</v>
      </c>
      <c r="AX177" s="13" t="s">
        <v>85</v>
      </c>
      <c r="AY177" s="188" t="s">
        <v>138</v>
      </c>
    </row>
    <row r="178" spans="1:65" s="2" customFormat="1" ht="24" customHeight="1">
      <c r="A178" s="32"/>
      <c r="B178" s="169"/>
      <c r="C178" s="195" t="s">
        <v>7</v>
      </c>
      <c r="D178" s="195" t="s">
        <v>221</v>
      </c>
      <c r="E178" s="196" t="s">
        <v>246</v>
      </c>
      <c r="F178" s="197" t="s">
        <v>247</v>
      </c>
      <c r="G178" s="198" t="s">
        <v>210</v>
      </c>
      <c r="H178" s="199">
        <v>103.009</v>
      </c>
      <c r="I178" s="200"/>
      <c r="J178" s="201">
        <f>ROUND(I178*H178,2)</f>
        <v>0</v>
      </c>
      <c r="K178" s="202"/>
      <c r="L178" s="203"/>
      <c r="M178" s="204" t="s">
        <v>1</v>
      </c>
      <c r="N178" s="205" t="s">
        <v>43</v>
      </c>
      <c r="O178" s="58"/>
      <c r="P178" s="180">
        <f>O178*H178</f>
        <v>0</v>
      </c>
      <c r="Q178" s="180">
        <v>1</v>
      </c>
      <c r="R178" s="180">
        <f>Q178*H178</f>
        <v>103.009</v>
      </c>
      <c r="S178" s="180">
        <v>0</v>
      </c>
      <c r="T178" s="180">
        <f>S178*H178</f>
        <v>0</v>
      </c>
      <c r="U178" s="181" t="s">
        <v>1</v>
      </c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82" t="s">
        <v>224</v>
      </c>
      <c r="AT178" s="182" t="s">
        <v>221</v>
      </c>
      <c r="AU178" s="182" t="s">
        <v>145</v>
      </c>
      <c r="AY178" s="16" t="s">
        <v>138</v>
      </c>
      <c r="BE178" s="97">
        <f>IF(N178="základná",J178,0)</f>
        <v>0</v>
      </c>
      <c r="BF178" s="97">
        <f>IF(N178="znížená",J178,0)</f>
        <v>0</v>
      </c>
      <c r="BG178" s="97">
        <f>IF(N178="zákl. prenesená",J178,0)</f>
        <v>0</v>
      </c>
      <c r="BH178" s="97">
        <f>IF(N178="zníž. prenesená",J178,0)</f>
        <v>0</v>
      </c>
      <c r="BI178" s="97">
        <f>IF(N178="nulová",J178,0)</f>
        <v>0</v>
      </c>
      <c r="BJ178" s="16" t="s">
        <v>145</v>
      </c>
      <c r="BK178" s="97">
        <f>ROUND(I178*H178,2)</f>
        <v>0</v>
      </c>
      <c r="BL178" s="16" t="s">
        <v>144</v>
      </c>
      <c r="BM178" s="182" t="s">
        <v>795</v>
      </c>
    </row>
    <row r="179" spans="1:65" s="2" customFormat="1" ht="19.5">
      <c r="A179" s="32"/>
      <c r="B179" s="33"/>
      <c r="C179" s="32"/>
      <c r="D179" s="183" t="s">
        <v>147</v>
      </c>
      <c r="E179" s="32"/>
      <c r="F179" s="184" t="s">
        <v>247</v>
      </c>
      <c r="G179" s="32"/>
      <c r="H179" s="32"/>
      <c r="I179" s="106"/>
      <c r="J179" s="32"/>
      <c r="K179" s="32"/>
      <c r="L179" s="33"/>
      <c r="M179" s="185"/>
      <c r="N179" s="186"/>
      <c r="O179" s="58"/>
      <c r="P179" s="58"/>
      <c r="Q179" s="58"/>
      <c r="R179" s="58"/>
      <c r="S179" s="58"/>
      <c r="T179" s="58"/>
      <c r="U179" s="59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T179" s="16" t="s">
        <v>147</v>
      </c>
      <c r="AU179" s="16" t="s">
        <v>145</v>
      </c>
    </row>
    <row r="180" spans="1:65" s="13" customFormat="1">
      <c r="B180" s="187"/>
      <c r="D180" s="183" t="s">
        <v>149</v>
      </c>
      <c r="F180" s="189" t="s">
        <v>796</v>
      </c>
      <c r="H180" s="190">
        <v>103.009</v>
      </c>
      <c r="I180" s="191"/>
      <c r="L180" s="187"/>
      <c r="M180" s="192"/>
      <c r="N180" s="193"/>
      <c r="O180" s="193"/>
      <c r="P180" s="193"/>
      <c r="Q180" s="193"/>
      <c r="R180" s="193"/>
      <c r="S180" s="193"/>
      <c r="T180" s="193"/>
      <c r="U180" s="194"/>
      <c r="AT180" s="188" t="s">
        <v>149</v>
      </c>
      <c r="AU180" s="188" t="s">
        <v>145</v>
      </c>
      <c r="AV180" s="13" t="s">
        <v>145</v>
      </c>
      <c r="AW180" s="13" t="s">
        <v>3</v>
      </c>
      <c r="AX180" s="13" t="s">
        <v>85</v>
      </c>
      <c r="AY180" s="188" t="s">
        <v>138</v>
      </c>
    </row>
    <row r="181" spans="1:65" s="2" customFormat="1" ht="24" customHeight="1">
      <c r="A181" s="32"/>
      <c r="B181" s="169"/>
      <c r="C181" s="170" t="s">
        <v>329</v>
      </c>
      <c r="D181" s="170" t="s">
        <v>140</v>
      </c>
      <c r="E181" s="171" t="s">
        <v>251</v>
      </c>
      <c r="F181" s="172" t="s">
        <v>252</v>
      </c>
      <c r="G181" s="173" t="s">
        <v>143</v>
      </c>
      <c r="H181" s="174">
        <v>383.04500000000002</v>
      </c>
      <c r="I181" s="175"/>
      <c r="J181" s="176">
        <f>ROUND(I181*H181,2)</f>
        <v>0</v>
      </c>
      <c r="K181" s="177"/>
      <c r="L181" s="33"/>
      <c r="M181" s="178" t="s">
        <v>1</v>
      </c>
      <c r="N181" s="179" t="s">
        <v>43</v>
      </c>
      <c r="O181" s="58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0">
        <f>S181*H181</f>
        <v>0</v>
      </c>
      <c r="U181" s="181" t="s">
        <v>1</v>
      </c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82" t="s">
        <v>144</v>
      </c>
      <c r="AT181" s="182" t="s">
        <v>140</v>
      </c>
      <c r="AU181" s="182" t="s">
        <v>145</v>
      </c>
      <c r="AY181" s="16" t="s">
        <v>138</v>
      </c>
      <c r="BE181" s="97">
        <f>IF(N181="základná",J181,0)</f>
        <v>0</v>
      </c>
      <c r="BF181" s="97">
        <f>IF(N181="znížená",J181,0)</f>
        <v>0</v>
      </c>
      <c r="BG181" s="97">
        <f>IF(N181="zákl. prenesená",J181,0)</f>
        <v>0</v>
      </c>
      <c r="BH181" s="97">
        <f>IF(N181="zníž. prenesená",J181,0)</f>
        <v>0</v>
      </c>
      <c r="BI181" s="97">
        <f>IF(N181="nulová",J181,0)</f>
        <v>0</v>
      </c>
      <c r="BJ181" s="16" t="s">
        <v>145</v>
      </c>
      <c r="BK181" s="97">
        <f>ROUND(I181*H181,2)</f>
        <v>0</v>
      </c>
      <c r="BL181" s="16" t="s">
        <v>144</v>
      </c>
      <c r="BM181" s="182" t="s">
        <v>797</v>
      </c>
    </row>
    <row r="182" spans="1:65" s="2" customFormat="1" ht="19.5">
      <c r="A182" s="32"/>
      <c r="B182" s="33"/>
      <c r="C182" s="32"/>
      <c r="D182" s="183" t="s">
        <v>147</v>
      </c>
      <c r="E182" s="32"/>
      <c r="F182" s="184" t="s">
        <v>254</v>
      </c>
      <c r="G182" s="32"/>
      <c r="H182" s="32"/>
      <c r="I182" s="106"/>
      <c r="J182" s="32"/>
      <c r="K182" s="32"/>
      <c r="L182" s="33"/>
      <c r="M182" s="185"/>
      <c r="N182" s="186"/>
      <c r="O182" s="58"/>
      <c r="P182" s="58"/>
      <c r="Q182" s="58"/>
      <c r="R182" s="58"/>
      <c r="S182" s="58"/>
      <c r="T182" s="58"/>
      <c r="U182" s="59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6" t="s">
        <v>147</v>
      </c>
      <c r="AU182" s="16" t="s">
        <v>145</v>
      </c>
    </row>
    <row r="183" spans="1:65" s="13" customFormat="1">
      <c r="B183" s="187"/>
      <c r="D183" s="183" t="s">
        <v>149</v>
      </c>
      <c r="E183" s="188" t="s">
        <v>1</v>
      </c>
      <c r="F183" s="189" t="s">
        <v>798</v>
      </c>
      <c r="H183" s="190">
        <v>383.04500000000002</v>
      </c>
      <c r="I183" s="191"/>
      <c r="L183" s="187"/>
      <c r="M183" s="192"/>
      <c r="N183" s="193"/>
      <c r="O183" s="193"/>
      <c r="P183" s="193"/>
      <c r="Q183" s="193"/>
      <c r="R183" s="193"/>
      <c r="S183" s="193"/>
      <c r="T183" s="193"/>
      <c r="U183" s="194"/>
      <c r="AT183" s="188" t="s">
        <v>149</v>
      </c>
      <c r="AU183" s="188" t="s">
        <v>145</v>
      </c>
      <c r="AV183" s="13" t="s">
        <v>145</v>
      </c>
      <c r="AW183" s="13" t="s">
        <v>31</v>
      </c>
      <c r="AX183" s="13" t="s">
        <v>85</v>
      </c>
      <c r="AY183" s="188" t="s">
        <v>138</v>
      </c>
    </row>
    <row r="184" spans="1:65" s="2" customFormat="1" ht="24" customHeight="1">
      <c r="A184" s="32"/>
      <c r="B184" s="169"/>
      <c r="C184" s="170" t="s">
        <v>552</v>
      </c>
      <c r="D184" s="170" t="s">
        <v>140</v>
      </c>
      <c r="E184" s="171" t="s">
        <v>256</v>
      </c>
      <c r="F184" s="172" t="s">
        <v>257</v>
      </c>
      <c r="G184" s="173" t="s">
        <v>143</v>
      </c>
      <c r="H184" s="174">
        <v>383.04500000000002</v>
      </c>
      <c r="I184" s="175"/>
      <c r="J184" s="176">
        <f>ROUND(I184*H184,2)</f>
        <v>0</v>
      </c>
      <c r="K184" s="177"/>
      <c r="L184" s="33"/>
      <c r="M184" s="178" t="s">
        <v>1</v>
      </c>
      <c r="N184" s="179" t="s">
        <v>43</v>
      </c>
      <c r="O184" s="58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0">
        <f>S184*H184</f>
        <v>0</v>
      </c>
      <c r="U184" s="181" t="s">
        <v>1</v>
      </c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82" t="s">
        <v>144</v>
      </c>
      <c r="AT184" s="182" t="s">
        <v>140</v>
      </c>
      <c r="AU184" s="182" t="s">
        <v>145</v>
      </c>
      <c r="AY184" s="16" t="s">
        <v>138</v>
      </c>
      <c r="BE184" s="97">
        <f>IF(N184="základná",J184,0)</f>
        <v>0</v>
      </c>
      <c r="BF184" s="97">
        <f>IF(N184="znížená",J184,0)</f>
        <v>0</v>
      </c>
      <c r="BG184" s="97">
        <f>IF(N184="zákl. prenesená",J184,0)</f>
        <v>0</v>
      </c>
      <c r="BH184" s="97">
        <f>IF(N184="zníž. prenesená",J184,0)</f>
        <v>0</v>
      </c>
      <c r="BI184" s="97">
        <f>IF(N184="nulová",J184,0)</f>
        <v>0</v>
      </c>
      <c r="BJ184" s="16" t="s">
        <v>145</v>
      </c>
      <c r="BK184" s="97">
        <f>ROUND(I184*H184,2)</f>
        <v>0</v>
      </c>
      <c r="BL184" s="16" t="s">
        <v>144</v>
      </c>
      <c r="BM184" s="182" t="s">
        <v>799</v>
      </c>
    </row>
    <row r="185" spans="1:65" s="2" customFormat="1" ht="29.25">
      <c r="A185" s="32"/>
      <c r="B185" s="33"/>
      <c r="C185" s="32"/>
      <c r="D185" s="183" t="s">
        <v>147</v>
      </c>
      <c r="E185" s="32"/>
      <c r="F185" s="184" t="s">
        <v>259</v>
      </c>
      <c r="G185" s="32"/>
      <c r="H185" s="32"/>
      <c r="I185" s="106"/>
      <c r="J185" s="32"/>
      <c r="K185" s="32"/>
      <c r="L185" s="33"/>
      <c r="M185" s="185"/>
      <c r="N185" s="186"/>
      <c r="O185" s="58"/>
      <c r="P185" s="58"/>
      <c r="Q185" s="58"/>
      <c r="R185" s="58"/>
      <c r="S185" s="58"/>
      <c r="T185" s="58"/>
      <c r="U185" s="59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T185" s="16" t="s">
        <v>147</v>
      </c>
      <c r="AU185" s="16" t="s">
        <v>145</v>
      </c>
    </row>
    <row r="186" spans="1:65" s="12" customFormat="1" ht="22.9" customHeight="1">
      <c r="B186" s="156"/>
      <c r="D186" s="157" t="s">
        <v>76</v>
      </c>
      <c r="E186" s="167" t="s">
        <v>145</v>
      </c>
      <c r="F186" s="167" t="s">
        <v>263</v>
      </c>
      <c r="I186" s="159"/>
      <c r="J186" s="168">
        <f>BK186</f>
        <v>0</v>
      </c>
      <c r="L186" s="156"/>
      <c r="M186" s="161"/>
      <c r="N186" s="162"/>
      <c r="O186" s="162"/>
      <c r="P186" s="163">
        <f>SUM(P187:P192)</f>
        <v>0</v>
      </c>
      <c r="Q186" s="162"/>
      <c r="R186" s="163">
        <f>SUM(R187:R192)</f>
        <v>6.420286E-2</v>
      </c>
      <c r="S186" s="162"/>
      <c r="T186" s="163">
        <f>SUM(T187:T192)</f>
        <v>0</v>
      </c>
      <c r="U186" s="164"/>
      <c r="AR186" s="157" t="s">
        <v>85</v>
      </c>
      <c r="AT186" s="165" t="s">
        <v>76</v>
      </c>
      <c r="AU186" s="165" t="s">
        <v>85</v>
      </c>
      <c r="AY186" s="157" t="s">
        <v>138</v>
      </c>
      <c r="BK186" s="166">
        <f>SUM(BK187:BK192)</f>
        <v>0</v>
      </c>
    </row>
    <row r="187" spans="1:65" s="2" customFormat="1" ht="24" customHeight="1">
      <c r="A187" s="32"/>
      <c r="B187" s="169"/>
      <c r="C187" s="170" t="s">
        <v>340</v>
      </c>
      <c r="D187" s="170" t="s">
        <v>140</v>
      </c>
      <c r="E187" s="171" t="s">
        <v>265</v>
      </c>
      <c r="F187" s="172" t="s">
        <v>266</v>
      </c>
      <c r="G187" s="173" t="s">
        <v>143</v>
      </c>
      <c r="H187" s="174">
        <v>160.50700000000001</v>
      </c>
      <c r="I187" s="175"/>
      <c r="J187" s="176">
        <f>ROUND(I187*H187,2)</f>
        <v>0</v>
      </c>
      <c r="K187" s="177"/>
      <c r="L187" s="33"/>
      <c r="M187" s="178" t="s">
        <v>1</v>
      </c>
      <c r="N187" s="179" t="s">
        <v>43</v>
      </c>
      <c r="O187" s="58"/>
      <c r="P187" s="180">
        <f>O187*H187</f>
        <v>0</v>
      </c>
      <c r="Q187" s="180">
        <v>1.8000000000000001E-4</v>
      </c>
      <c r="R187" s="180">
        <f>Q187*H187</f>
        <v>2.8891260000000002E-2</v>
      </c>
      <c r="S187" s="180">
        <v>0</v>
      </c>
      <c r="T187" s="180">
        <f>S187*H187</f>
        <v>0</v>
      </c>
      <c r="U187" s="181" t="s">
        <v>1</v>
      </c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82" t="s">
        <v>144</v>
      </c>
      <c r="AT187" s="182" t="s">
        <v>140</v>
      </c>
      <c r="AU187" s="182" t="s">
        <v>145</v>
      </c>
      <c r="AY187" s="16" t="s">
        <v>138</v>
      </c>
      <c r="BE187" s="97">
        <f>IF(N187="základná",J187,0)</f>
        <v>0</v>
      </c>
      <c r="BF187" s="97">
        <f>IF(N187="znížená",J187,0)</f>
        <v>0</v>
      </c>
      <c r="BG187" s="97">
        <f>IF(N187="zákl. prenesená",J187,0)</f>
        <v>0</v>
      </c>
      <c r="BH187" s="97">
        <f>IF(N187="zníž. prenesená",J187,0)</f>
        <v>0</v>
      </c>
      <c r="BI187" s="97">
        <f>IF(N187="nulová",J187,0)</f>
        <v>0</v>
      </c>
      <c r="BJ187" s="16" t="s">
        <v>145</v>
      </c>
      <c r="BK187" s="97">
        <f>ROUND(I187*H187,2)</f>
        <v>0</v>
      </c>
      <c r="BL187" s="16" t="s">
        <v>144</v>
      </c>
      <c r="BM187" s="182" t="s">
        <v>800</v>
      </c>
    </row>
    <row r="188" spans="1:65" s="2" customFormat="1" ht="29.25">
      <c r="A188" s="32"/>
      <c r="B188" s="33"/>
      <c r="C188" s="32"/>
      <c r="D188" s="183" t="s">
        <v>147</v>
      </c>
      <c r="E188" s="32"/>
      <c r="F188" s="184" t="s">
        <v>268</v>
      </c>
      <c r="G188" s="32"/>
      <c r="H188" s="32"/>
      <c r="I188" s="106"/>
      <c r="J188" s="32"/>
      <c r="K188" s="32"/>
      <c r="L188" s="33"/>
      <c r="M188" s="185"/>
      <c r="N188" s="186"/>
      <c r="O188" s="58"/>
      <c r="P188" s="58"/>
      <c r="Q188" s="58"/>
      <c r="R188" s="58"/>
      <c r="S188" s="58"/>
      <c r="T188" s="58"/>
      <c r="U188" s="59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6" t="s">
        <v>147</v>
      </c>
      <c r="AU188" s="16" t="s">
        <v>145</v>
      </c>
    </row>
    <row r="189" spans="1:65" s="13" customFormat="1">
      <c r="B189" s="187"/>
      <c r="D189" s="183" t="s">
        <v>149</v>
      </c>
      <c r="E189" s="188" t="s">
        <v>1</v>
      </c>
      <c r="F189" s="189" t="s">
        <v>801</v>
      </c>
      <c r="H189" s="190">
        <v>160.50700000000001</v>
      </c>
      <c r="I189" s="191"/>
      <c r="L189" s="187"/>
      <c r="M189" s="192"/>
      <c r="N189" s="193"/>
      <c r="O189" s="193"/>
      <c r="P189" s="193"/>
      <c r="Q189" s="193"/>
      <c r="R189" s="193"/>
      <c r="S189" s="193"/>
      <c r="T189" s="193"/>
      <c r="U189" s="194"/>
      <c r="AT189" s="188" t="s">
        <v>149</v>
      </c>
      <c r="AU189" s="188" t="s">
        <v>145</v>
      </c>
      <c r="AV189" s="13" t="s">
        <v>145</v>
      </c>
      <c r="AW189" s="13" t="s">
        <v>31</v>
      </c>
      <c r="AX189" s="13" t="s">
        <v>85</v>
      </c>
      <c r="AY189" s="188" t="s">
        <v>138</v>
      </c>
    </row>
    <row r="190" spans="1:65" s="2" customFormat="1" ht="36" customHeight="1">
      <c r="A190" s="32"/>
      <c r="B190" s="169"/>
      <c r="C190" s="195" t="s">
        <v>346</v>
      </c>
      <c r="D190" s="195" t="s">
        <v>221</v>
      </c>
      <c r="E190" s="196" t="s">
        <v>271</v>
      </c>
      <c r="F190" s="197" t="s">
        <v>272</v>
      </c>
      <c r="G190" s="198" t="s">
        <v>143</v>
      </c>
      <c r="H190" s="199">
        <v>176.55799999999999</v>
      </c>
      <c r="I190" s="200"/>
      <c r="J190" s="201">
        <f>ROUND(I190*H190,2)</f>
        <v>0</v>
      </c>
      <c r="K190" s="202"/>
      <c r="L190" s="203"/>
      <c r="M190" s="204" t="s">
        <v>1</v>
      </c>
      <c r="N190" s="205" t="s">
        <v>43</v>
      </c>
      <c r="O190" s="58"/>
      <c r="P190" s="180">
        <f>O190*H190</f>
        <v>0</v>
      </c>
      <c r="Q190" s="180">
        <v>2.0000000000000001E-4</v>
      </c>
      <c r="R190" s="180">
        <f>Q190*H190</f>
        <v>3.5311599999999999E-2</v>
      </c>
      <c r="S190" s="180">
        <v>0</v>
      </c>
      <c r="T190" s="180">
        <f>S190*H190</f>
        <v>0</v>
      </c>
      <c r="U190" s="181" t="s">
        <v>1</v>
      </c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82" t="s">
        <v>224</v>
      </c>
      <c r="AT190" s="182" t="s">
        <v>221</v>
      </c>
      <c r="AU190" s="182" t="s">
        <v>145</v>
      </c>
      <c r="AY190" s="16" t="s">
        <v>138</v>
      </c>
      <c r="BE190" s="97">
        <f>IF(N190="základná",J190,0)</f>
        <v>0</v>
      </c>
      <c r="BF190" s="97">
        <f>IF(N190="znížená",J190,0)</f>
        <v>0</v>
      </c>
      <c r="BG190" s="97">
        <f>IF(N190="zákl. prenesená",J190,0)</f>
        <v>0</v>
      </c>
      <c r="BH190" s="97">
        <f>IF(N190="zníž. prenesená",J190,0)</f>
        <v>0</v>
      </c>
      <c r="BI190" s="97">
        <f>IF(N190="nulová",J190,0)</f>
        <v>0</v>
      </c>
      <c r="BJ190" s="16" t="s">
        <v>145</v>
      </c>
      <c r="BK190" s="97">
        <f>ROUND(I190*H190,2)</f>
        <v>0</v>
      </c>
      <c r="BL190" s="16" t="s">
        <v>144</v>
      </c>
      <c r="BM190" s="182" t="s">
        <v>802</v>
      </c>
    </row>
    <row r="191" spans="1:65" s="2" customFormat="1" ht="19.5">
      <c r="A191" s="32"/>
      <c r="B191" s="33"/>
      <c r="C191" s="32"/>
      <c r="D191" s="183" t="s">
        <v>147</v>
      </c>
      <c r="E191" s="32"/>
      <c r="F191" s="184" t="s">
        <v>272</v>
      </c>
      <c r="G191" s="32"/>
      <c r="H191" s="32"/>
      <c r="I191" s="106"/>
      <c r="J191" s="32"/>
      <c r="K191" s="32"/>
      <c r="L191" s="33"/>
      <c r="M191" s="185"/>
      <c r="N191" s="186"/>
      <c r="O191" s="58"/>
      <c r="P191" s="58"/>
      <c r="Q191" s="58"/>
      <c r="R191" s="58"/>
      <c r="S191" s="58"/>
      <c r="T191" s="58"/>
      <c r="U191" s="59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T191" s="16" t="s">
        <v>147</v>
      </c>
      <c r="AU191" s="16" t="s">
        <v>145</v>
      </c>
    </row>
    <row r="192" spans="1:65" s="13" customFormat="1">
      <c r="B192" s="187"/>
      <c r="D192" s="183" t="s">
        <v>149</v>
      </c>
      <c r="F192" s="189" t="s">
        <v>803</v>
      </c>
      <c r="H192" s="190">
        <v>176.55799999999999</v>
      </c>
      <c r="I192" s="191"/>
      <c r="L192" s="187"/>
      <c r="M192" s="192"/>
      <c r="N192" s="193"/>
      <c r="O192" s="193"/>
      <c r="P192" s="193"/>
      <c r="Q192" s="193"/>
      <c r="R192" s="193"/>
      <c r="S192" s="193"/>
      <c r="T192" s="193"/>
      <c r="U192" s="194"/>
      <c r="AT192" s="188" t="s">
        <v>149</v>
      </c>
      <c r="AU192" s="188" t="s">
        <v>145</v>
      </c>
      <c r="AV192" s="13" t="s">
        <v>145</v>
      </c>
      <c r="AW192" s="13" t="s">
        <v>3</v>
      </c>
      <c r="AX192" s="13" t="s">
        <v>85</v>
      </c>
      <c r="AY192" s="188" t="s">
        <v>138</v>
      </c>
    </row>
    <row r="193" spans="1:65" s="12" customFormat="1" ht="22.9" customHeight="1">
      <c r="B193" s="156"/>
      <c r="D193" s="157" t="s">
        <v>76</v>
      </c>
      <c r="E193" s="167" t="s">
        <v>144</v>
      </c>
      <c r="F193" s="167" t="s">
        <v>681</v>
      </c>
      <c r="I193" s="159"/>
      <c r="J193" s="168">
        <f>BK193</f>
        <v>0</v>
      </c>
      <c r="L193" s="156"/>
      <c r="M193" s="161"/>
      <c r="N193" s="162"/>
      <c r="O193" s="162"/>
      <c r="P193" s="163">
        <f>SUM(P194:P198)</f>
        <v>0</v>
      </c>
      <c r="Q193" s="162"/>
      <c r="R193" s="163">
        <f>SUM(R194:R198)</f>
        <v>18.412518000000002</v>
      </c>
      <c r="S193" s="162"/>
      <c r="T193" s="163">
        <f>SUM(T194:T198)</f>
        <v>0</v>
      </c>
      <c r="U193" s="164"/>
      <c r="AR193" s="157" t="s">
        <v>85</v>
      </c>
      <c r="AT193" s="165" t="s">
        <v>76</v>
      </c>
      <c r="AU193" s="165" t="s">
        <v>85</v>
      </c>
      <c r="AY193" s="157" t="s">
        <v>138</v>
      </c>
      <c r="BK193" s="166">
        <f>SUM(BK194:BK198)</f>
        <v>0</v>
      </c>
    </row>
    <row r="194" spans="1:65" s="2" customFormat="1" ht="24" customHeight="1">
      <c r="A194" s="32"/>
      <c r="B194" s="169"/>
      <c r="C194" s="170" t="s">
        <v>355</v>
      </c>
      <c r="D194" s="170" t="s">
        <v>140</v>
      </c>
      <c r="E194" s="171" t="s">
        <v>682</v>
      </c>
      <c r="F194" s="172" t="s">
        <v>683</v>
      </c>
      <c r="G194" s="173" t="s">
        <v>171</v>
      </c>
      <c r="H194" s="174">
        <v>0.72</v>
      </c>
      <c r="I194" s="175"/>
      <c r="J194" s="176">
        <f>ROUND(I194*H194,2)</f>
        <v>0</v>
      </c>
      <c r="K194" s="177"/>
      <c r="L194" s="33"/>
      <c r="M194" s="178" t="s">
        <v>1</v>
      </c>
      <c r="N194" s="179" t="s">
        <v>43</v>
      </c>
      <c r="O194" s="58"/>
      <c r="P194" s="180">
        <f>O194*H194</f>
        <v>0</v>
      </c>
      <c r="Q194" s="180">
        <v>2.3131499999999998</v>
      </c>
      <c r="R194" s="180">
        <f>Q194*H194</f>
        <v>1.6654679999999997</v>
      </c>
      <c r="S194" s="180">
        <v>0</v>
      </c>
      <c r="T194" s="180">
        <f>S194*H194</f>
        <v>0</v>
      </c>
      <c r="U194" s="181" t="s">
        <v>1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82" t="s">
        <v>144</v>
      </c>
      <c r="AT194" s="182" t="s">
        <v>140</v>
      </c>
      <c r="AU194" s="182" t="s">
        <v>145</v>
      </c>
      <c r="AY194" s="16" t="s">
        <v>138</v>
      </c>
      <c r="BE194" s="97">
        <f>IF(N194="základná",J194,0)</f>
        <v>0</v>
      </c>
      <c r="BF194" s="97">
        <f>IF(N194="znížená",J194,0)</f>
        <v>0</v>
      </c>
      <c r="BG194" s="97">
        <f>IF(N194="zákl. prenesená",J194,0)</f>
        <v>0</v>
      </c>
      <c r="BH194" s="97">
        <f>IF(N194="zníž. prenesená",J194,0)</f>
        <v>0</v>
      </c>
      <c r="BI194" s="97">
        <f>IF(N194="nulová",J194,0)</f>
        <v>0</v>
      </c>
      <c r="BJ194" s="16" t="s">
        <v>145</v>
      </c>
      <c r="BK194" s="97">
        <f>ROUND(I194*H194,2)</f>
        <v>0</v>
      </c>
      <c r="BL194" s="16" t="s">
        <v>144</v>
      </c>
      <c r="BM194" s="182" t="s">
        <v>804</v>
      </c>
    </row>
    <row r="195" spans="1:65" s="2" customFormat="1" ht="48.75">
      <c r="A195" s="32"/>
      <c r="B195" s="33"/>
      <c r="C195" s="32"/>
      <c r="D195" s="183" t="s">
        <v>147</v>
      </c>
      <c r="E195" s="32"/>
      <c r="F195" s="184" t="s">
        <v>685</v>
      </c>
      <c r="G195" s="32"/>
      <c r="H195" s="32"/>
      <c r="I195" s="106"/>
      <c r="J195" s="32"/>
      <c r="K195" s="32"/>
      <c r="L195" s="33"/>
      <c r="M195" s="185"/>
      <c r="N195" s="186"/>
      <c r="O195" s="58"/>
      <c r="P195" s="58"/>
      <c r="Q195" s="58"/>
      <c r="R195" s="58"/>
      <c r="S195" s="58"/>
      <c r="T195" s="58"/>
      <c r="U195" s="59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6" t="s">
        <v>147</v>
      </c>
      <c r="AU195" s="16" t="s">
        <v>145</v>
      </c>
    </row>
    <row r="196" spans="1:65" s="2" customFormat="1" ht="24" customHeight="1">
      <c r="A196" s="32"/>
      <c r="B196" s="169"/>
      <c r="C196" s="170" t="s">
        <v>359</v>
      </c>
      <c r="D196" s="170" t="s">
        <v>140</v>
      </c>
      <c r="E196" s="171" t="s">
        <v>687</v>
      </c>
      <c r="F196" s="172" t="s">
        <v>688</v>
      </c>
      <c r="G196" s="173" t="s">
        <v>143</v>
      </c>
      <c r="H196" s="174">
        <v>7.2750000000000004</v>
      </c>
      <c r="I196" s="175"/>
      <c r="J196" s="176">
        <f>ROUND(I196*H196,2)</f>
        <v>0</v>
      </c>
      <c r="K196" s="177"/>
      <c r="L196" s="33"/>
      <c r="M196" s="178" t="s">
        <v>1</v>
      </c>
      <c r="N196" s="179" t="s">
        <v>43</v>
      </c>
      <c r="O196" s="58"/>
      <c r="P196" s="180">
        <f>O196*H196</f>
        <v>0</v>
      </c>
      <c r="Q196" s="180">
        <v>2.302</v>
      </c>
      <c r="R196" s="180">
        <f>Q196*H196</f>
        <v>16.747050000000002</v>
      </c>
      <c r="S196" s="180">
        <v>0</v>
      </c>
      <c r="T196" s="180">
        <f>S196*H196</f>
        <v>0</v>
      </c>
      <c r="U196" s="181" t="s">
        <v>1</v>
      </c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82" t="s">
        <v>144</v>
      </c>
      <c r="AT196" s="182" t="s">
        <v>140</v>
      </c>
      <c r="AU196" s="182" t="s">
        <v>145</v>
      </c>
      <c r="AY196" s="16" t="s">
        <v>138</v>
      </c>
      <c r="BE196" s="97">
        <f>IF(N196="základná",J196,0)</f>
        <v>0</v>
      </c>
      <c r="BF196" s="97">
        <f>IF(N196="znížená",J196,0)</f>
        <v>0</v>
      </c>
      <c r="BG196" s="97">
        <f>IF(N196="zákl. prenesená",J196,0)</f>
        <v>0</v>
      </c>
      <c r="BH196" s="97">
        <f>IF(N196="zníž. prenesená",J196,0)</f>
        <v>0</v>
      </c>
      <c r="BI196" s="97">
        <f>IF(N196="nulová",J196,0)</f>
        <v>0</v>
      </c>
      <c r="BJ196" s="16" t="s">
        <v>145</v>
      </c>
      <c r="BK196" s="97">
        <f>ROUND(I196*H196,2)</f>
        <v>0</v>
      </c>
      <c r="BL196" s="16" t="s">
        <v>144</v>
      </c>
      <c r="BM196" s="182" t="s">
        <v>805</v>
      </c>
    </row>
    <row r="197" spans="1:65" s="2" customFormat="1" ht="29.25">
      <c r="A197" s="32"/>
      <c r="B197" s="33"/>
      <c r="C197" s="32"/>
      <c r="D197" s="183" t="s">
        <v>147</v>
      </c>
      <c r="E197" s="32"/>
      <c r="F197" s="184" t="s">
        <v>690</v>
      </c>
      <c r="G197" s="32"/>
      <c r="H197" s="32"/>
      <c r="I197" s="106"/>
      <c r="J197" s="32"/>
      <c r="K197" s="32"/>
      <c r="L197" s="33"/>
      <c r="M197" s="185"/>
      <c r="N197" s="186"/>
      <c r="O197" s="58"/>
      <c r="P197" s="58"/>
      <c r="Q197" s="58"/>
      <c r="R197" s="58"/>
      <c r="S197" s="58"/>
      <c r="T197" s="58"/>
      <c r="U197" s="59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T197" s="16" t="s">
        <v>147</v>
      </c>
      <c r="AU197" s="16" t="s">
        <v>145</v>
      </c>
    </row>
    <row r="198" spans="1:65" s="13" customFormat="1">
      <c r="B198" s="187"/>
      <c r="D198" s="183" t="s">
        <v>149</v>
      </c>
      <c r="E198" s="188" t="s">
        <v>1</v>
      </c>
      <c r="F198" s="189" t="s">
        <v>806</v>
      </c>
      <c r="H198" s="190">
        <v>7.2750000000000004</v>
      </c>
      <c r="I198" s="191"/>
      <c r="L198" s="187"/>
      <c r="M198" s="192"/>
      <c r="N198" s="193"/>
      <c r="O198" s="193"/>
      <c r="P198" s="193"/>
      <c r="Q198" s="193"/>
      <c r="R198" s="193"/>
      <c r="S198" s="193"/>
      <c r="T198" s="193"/>
      <c r="U198" s="194"/>
      <c r="AT198" s="188" t="s">
        <v>149</v>
      </c>
      <c r="AU198" s="188" t="s">
        <v>145</v>
      </c>
      <c r="AV198" s="13" t="s">
        <v>145</v>
      </c>
      <c r="AW198" s="13" t="s">
        <v>31</v>
      </c>
      <c r="AX198" s="13" t="s">
        <v>85</v>
      </c>
      <c r="AY198" s="188" t="s">
        <v>138</v>
      </c>
    </row>
    <row r="199" spans="1:65" s="12" customFormat="1" ht="22.9" customHeight="1">
      <c r="B199" s="156"/>
      <c r="D199" s="157" t="s">
        <v>76</v>
      </c>
      <c r="E199" s="167" t="s">
        <v>275</v>
      </c>
      <c r="F199" s="167" t="s">
        <v>276</v>
      </c>
      <c r="I199" s="159"/>
      <c r="J199" s="168">
        <f>BK199</f>
        <v>0</v>
      </c>
      <c r="L199" s="156"/>
      <c r="M199" s="161"/>
      <c r="N199" s="162"/>
      <c r="O199" s="162"/>
      <c r="P199" s="163">
        <f>SUM(P200:P225)</f>
        <v>0</v>
      </c>
      <c r="Q199" s="162"/>
      <c r="R199" s="163">
        <f>SUM(R200:R225)</f>
        <v>147.58299372000002</v>
      </c>
      <c r="S199" s="162"/>
      <c r="T199" s="163">
        <f>SUM(T200:T225)</f>
        <v>0</v>
      </c>
      <c r="U199" s="164"/>
      <c r="AR199" s="157" t="s">
        <v>85</v>
      </c>
      <c r="AT199" s="165" t="s">
        <v>76</v>
      </c>
      <c r="AU199" s="165" t="s">
        <v>85</v>
      </c>
      <c r="AY199" s="157" t="s">
        <v>138</v>
      </c>
      <c r="BK199" s="166">
        <f>SUM(BK200:BK225)</f>
        <v>0</v>
      </c>
    </row>
    <row r="200" spans="1:65" s="2" customFormat="1" ht="24" customHeight="1">
      <c r="A200" s="32"/>
      <c r="B200" s="169"/>
      <c r="C200" s="170" t="s">
        <v>364</v>
      </c>
      <c r="D200" s="170" t="s">
        <v>140</v>
      </c>
      <c r="E200" s="171" t="s">
        <v>278</v>
      </c>
      <c r="F200" s="172" t="s">
        <v>279</v>
      </c>
      <c r="G200" s="173" t="s">
        <v>143</v>
      </c>
      <c r="H200" s="174">
        <v>43.94</v>
      </c>
      <c r="I200" s="175"/>
      <c r="J200" s="176">
        <f>ROUND(I200*H200,2)</f>
        <v>0</v>
      </c>
      <c r="K200" s="177"/>
      <c r="L200" s="33"/>
      <c r="M200" s="178" t="s">
        <v>1</v>
      </c>
      <c r="N200" s="179" t="s">
        <v>43</v>
      </c>
      <c r="O200" s="58"/>
      <c r="P200" s="180">
        <f>O200*H200</f>
        <v>0</v>
      </c>
      <c r="Q200" s="180">
        <v>0.36834</v>
      </c>
      <c r="R200" s="180">
        <f>Q200*H200</f>
        <v>16.184859599999999</v>
      </c>
      <c r="S200" s="180">
        <v>0</v>
      </c>
      <c r="T200" s="180">
        <f>S200*H200</f>
        <v>0</v>
      </c>
      <c r="U200" s="181" t="s">
        <v>1</v>
      </c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82" t="s">
        <v>144</v>
      </c>
      <c r="AT200" s="182" t="s">
        <v>140</v>
      </c>
      <c r="AU200" s="182" t="s">
        <v>145</v>
      </c>
      <c r="AY200" s="16" t="s">
        <v>138</v>
      </c>
      <c r="BE200" s="97">
        <f>IF(N200="základná",J200,0)</f>
        <v>0</v>
      </c>
      <c r="BF200" s="97">
        <f>IF(N200="znížená",J200,0)</f>
        <v>0</v>
      </c>
      <c r="BG200" s="97">
        <f>IF(N200="zákl. prenesená",J200,0)</f>
        <v>0</v>
      </c>
      <c r="BH200" s="97">
        <f>IF(N200="zníž. prenesená",J200,0)</f>
        <v>0</v>
      </c>
      <c r="BI200" s="97">
        <f>IF(N200="nulová",J200,0)</f>
        <v>0</v>
      </c>
      <c r="BJ200" s="16" t="s">
        <v>145</v>
      </c>
      <c r="BK200" s="97">
        <f>ROUND(I200*H200,2)</f>
        <v>0</v>
      </c>
      <c r="BL200" s="16" t="s">
        <v>144</v>
      </c>
      <c r="BM200" s="182" t="s">
        <v>807</v>
      </c>
    </row>
    <row r="201" spans="1:65" s="2" customFormat="1" ht="29.25">
      <c r="A201" s="32"/>
      <c r="B201" s="33"/>
      <c r="C201" s="32"/>
      <c r="D201" s="183" t="s">
        <v>147</v>
      </c>
      <c r="E201" s="32"/>
      <c r="F201" s="184" t="s">
        <v>281</v>
      </c>
      <c r="G201" s="32"/>
      <c r="H201" s="32"/>
      <c r="I201" s="106"/>
      <c r="J201" s="32"/>
      <c r="K201" s="32"/>
      <c r="L201" s="33"/>
      <c r="M201" s="185"/>
      <c r="N201" s="186"/>
      <c r="O201" s="58"/>
      <c r="P201" s="58"/>
      <c r="Q201" s="58"/>
      <c r="R201" s="58"/>
      <c r="S201" s="58"/>
      <c r="T201" s="58"/>
      <c r="U201" s="59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T201" s="16" t="s">
        <v>147</v>
      </c>
      <c r="AU201" s="16" t="s">
        <v>145</v>
      </c>
    </row>
    <row r="202" spans="1:65" s="13" customFormat="1">
      <c r="B202" s="187"/>
      <c r="D202" s="183" t="s">
        <v>149</v>
      </c>
      <c r="E202" s="188" t="s">
        <v>1</v>
      </c>
      <c r="F202" s="189" t="s">
        <v>808</v>
      </c>
      <c r="H202" s="190">
        <v>43.94</v>
      </c>
      <c r="I202" s="191"/>
      <c r="L202" s="187"/>
      <c r="M202" s="192"/>
      <c r="N202" s="193"/>
      <c r="O202" s="193"/>
      <c r="P202" s="193"/>
      <c r="Q202" s="193"/>
      <c r="R202" s="193"/>
      <c r="S202" s="193"/>
      <c r="T202" s="193"/>
      <c r="U202" s="194"/>
      <c r="AT202" s="188" t="s">
        <v>149</v>
      </c>
      <c r="AU202" s="188" t="s">
        <v>145</v>
      </c>
      <c r="AV202" s="13" t="s">
        <v>145</v>
      </c>
      <c r="AW202" s="13" t="s">
        <v>31</v>
      </c>
      <c r="AX202" s="13" t="s">
        <v>85</v>
      </c>
      <c r="AY202" s="188" t="s">
        <v>138</v>
      </c>
    </row>
    <row r="203" spans="1:65" s="2" customFormat="1" ht="24" customHeight="1">
      <c r="A203" s="32"/>
      <c r="B203" s="169"/>
      <c r="C203" s="170" t="s">
        <v>569</v>
      </c>
      <c r="D203" s="170" t="s">
        <v>140</v>
      </c>
      <c r="E203" s="171" t="s">
        <v>285</v>
      </c>
      <c r="F203" s="172" t="s">
        <v>286</v>
      </c>
      <c r="G203" s="173" t="s">
        <v>143</v>
      </c>
      <c r="H203" s="174">
        <v>87.503</v>
      </c>
      <c r="I203" s="175"/>
      <c r="J203" s="176">
        <f>ROUND(I203*H203,2)</f>
        <v>0</v>
      </c>
      <c r="K203" s="177"/>
      <c r="L203" s="33"/>
      <c r="M203" s="178" t="s">
        <v>1</v>
      </c>
      <c r="N203" s="179" t="s">
        <v>43</v>
      </c>
      <c r="O203" s="58"/>
      <c r="P203" s="180">
        <f>O203*H203</f>
        <v>0</v>
      </c>
      <c r="Q203" s="180">
        <v>0.60104000000000002</v>
      </c>
      <c r="R203" s="180">
        <f>Q203*H203</f>
        <v>52.592803119999999</v>
      </c>
      <c r="S203" s="180">
        <v>0</v>
      </c>
      <c r="T203" s="180">
        <f>S203*H203</f>
        <v>0</v>
      </c>
      <c r="U203" s="181" t="s">
        <v>1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82" t="s">
        <v>144</v>
      </c>
      <c r="AT203" s="182" t="s">
        <v>140</v>
      </c>
      <c r="AU203" s="182" t="s">
        <v>145</v>
      </c>
      <c r="AY203" s="16" t="s">
        <v>138</v>
      </c>
      <c r="BE203" s="97">
        <f>IF(N203="základná",J203,0)</f>
        <v>0</v>
      </c>
      <c r="BF203" s="97">
        <f>IF(N203="znížená",J203,0)</f>
        <v>0</v>
      </c>
      <c r="BG203" s="97">
        <f>IF(N203="zákl. prenesená",J203,0)</f>
        <v>0</v>
      </c>
      <c r="BH203" s="97">
        <f>IF(N203="zníž. prenesená",J203,0)</f>
        <v>0</v>
      </c>
      <c r="BI203" s="97">
        <f>IF(N203="nulová",J203,0)</f>
        <v>0</v>
      </c>
      <c r="BJ203" s="16" t="s">
        <v>145</v>
      </c>
      <c r="BK203" s="97">
        <f>ROUND(I203*H203,2)</f>
        <v>0</v>
      </c>
      <c r="BL203" s="16" t="s">
        <v>144</v>
      </c>
      <c r="BM203" s="182" t="s">
        <v>809</v>
      </c>
    </row>
    <row r="204" spans="1:65" s="2" customFormat="1" ht="29.25">
      <c r="A204" s="32"/>
      <c r="B204" s="33"/>
      <c r="C204" s="32"/>
      <c r="D204" s="183" t="s">
        <v>147</v>
      </c>
      <c r="E204" s="32"/>
      <c r="F204" s="184" t="s">
        <v>288</v>
      </c>
      <c r="G204" s="32"/>
      <c r="H204" s="32"/>
      <c r="I204" s="106"/>
      <c r="J204" s="32"/>
      <c r="K204" s="32"/>
      <c r="L204" s="33"/>
      <c r="M204" s="185"/>
      <c r="N204" s="186"/>
      <c r="O204" s="58"/>
      <c r="P204" s="58"/>
      <c r="Q204" s="58"/>
      <c r="R204" s="58"/>
      <c r="S204" s="58"/>
      <c r="T204" s="58"/>
      <c r="U204" s="59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T204" s="16" t="s">
        <v>147</v>
      </c>
      <c r="AU204" s="16" t="s">
        <v>145</v>
      </c>
    </row>
    <row r="205" spans="1:65" s="13" customFormat="1">
      <c r="B205" s="187"/>
      <c r="D205" s="183" t="s">
        <v>149</v>
      </c>
      <c r="E205" s="188" t="s">
        <v>1</v>
      </c>
      <c r="F205" s="189" t="s">
        <v>810</v>
      </c>
      <c r="H205" s="190">
        <v>87.503</v>
      </c>
      <c r="I205" s="191"/>
      <c r="L205" s="187"/>
      <c r="M205" s="192"/>
      <c r="N205" s="193"/>
      <c r="O205" s="193"/>
      <c r="P205" s="193"/>
      <c r="Q205" s="193"/>
      <c r="R205" s="193"/>
      <c r="S205" s="193"/>
      <c r="T205" s="193"/>
      <c r="U205" s="194"/>
      <c r="AT205" s="188" t="s">
        <v>149</v>
      </c>
      <c r="AU205" s="188" t="s">
        <v>145</v>
      </c>
      <c r="AV205" s="13" t="s">
        <v>145</v>
      </c>
      <c r="AW205" s="13" t="s">
        <v>31</v>
      </c>
      <c r="AX205" s="13" t="s">
        <v>85</v>
      </c>
      <c r="AY205" s="188" t="s">
        <v>138</v>
      </c>
    </row>
    <row r="206" spans="1:65" s="2" customFormat="1" ht="24" customHeight="1">
      <c r="A206" s="32"/>
      <c r="B206" s="169"/>
      <c r="C206" s="170" t="s">
        <v>168</v>
      </c>
      <c r="D206" s="170" t="s">
        <v>140</v>
      </c>
      <c r="E206" s="171" t="s">
        <v>291</v>
      </c>
      <c r="F206" s="172" t="s">
        <v>292</v>
      </c>
      <c r="G206" s="173" t="s">
        <v>143</v>
      </c>
      <c r="H206" s="174">
        <v>40.56</v>
      </c>
      <c r="I206" s="175"/>
      <c r="J206" s="176">
        <f>ROUND(I206*H206,2)</f>
        <v>0</v>
      </c>
      <c r="K206" s="177"/>
      <c r="L206" s="33"/>
      <c r="M206" s="178" t="s">
        <v>1</v>
      </c>
      <c r="N206" s="179" t="s">
        <v>43</v>
      </c>
      <c r="O206" s="58"/>
      <c r="P206" s="180">
        <f>O206*H206</f>
        <v>0</v>
      </c>
      <c r="Q206" s="180">
        <v>0.27994000000000002</v>
      </c>
      <c r="R206" s="180">
        <f>Q206*H206</f>
        <v>11.354366400000002</v>
      </c>
      <c r="S206" s="180">
        <v>0</v>
      </c>
      <c r="T206" s="180">
        <f>S206*H206</f>
        <v>0</v>
      </c>
      <c r="U206" s="181" t="s">
        <v>1</v>
      </c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82" t="s">
        <v>144</v>
      </c>
      <c r="AT206" s="182" t="s">
        <v>140</v>
      </c>
      <c r="AU206" s="182" t="s">
        <v>145</v>
      </c>
      <c r="AY206" s="16" t="s">
        <v>138</v>
      </c>
      <c r="BE206" s="97">
        <f>IF(N206="základná",J206,0)</f>
        <v>0</v>
      </c>
      <c r="BF206" s="97">
        <f>IF(N206="znížená",J206,0)</f>
        <v>0</v>
      </c>
      <c r="BG206" s="97">
        <f>IF(N206="zákl. prenesená",J206,0)</f>
        <v>0</v>
      </c>
      <c r="BH206" s="97">
        <f>IF(N206="zníž. prenesená",J206,0)</f>
        <v>0</v>
      </c>
      <c r="BI206" s="97">
        <f>IF(N206="nulová",J206,0)</f>
        <v>0</v>
      </c>
      <c r="BJ206" s="16" t="s">
        <v>145</v>
      </c>
      <c r="BK206" s="97">
        <f>ROUND(I206*H206,2)</f>
        <v>0</v>
      </c>
      <c r="BL206" s="16" t="s">
        <v>144</v>
      </c>
      <c r="BM206" s="182" t="s">
        <v>811</v>
      </c>
    </row>
    <row r="207" spans="1:65" s="2" customFormat="1" ht="19.5">
      <c r="A207" s="32"/>
      <c r="B207" s="33"/>
      <c r="C207" s="32"/>
      <c r="D207" s="183" t="s">
        <v>147</v>
      </c>
      <c r="E207" s="32"/>
      <c r="F207" s="184" t="s">
        <v>294</v>
      </c>
      <c r="G207" s="32"/>
      <c r="H207" s="32"/>
      <c r="I207" s="106"/>
      <c r="J207" s="32"/>
      <c r="K207" s="32"/>
      <c r="L207" s="33"/>
      <c r="M207" s="185"/>
      <c r="N207" s="186"/>
      <c r="O207" s="58"/>
      <c r="P207" s="58"/>
      <c r="Q207" s="58"/>
      <c r="R207" s="58"/>
      <c r="S207" s="58"/>
      <c r="T207" s="58"/>
      <c r="U207" s="59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6" t="s">
        <v>147</v>
      </c>
      <c r="AU207" s="16" t="s">
        <v>145</v>
      </c>
    </row>
    <row r="208" spans="1:65" s="13" customFormat="1">
      <c r="B208" s="187"/>
      <c r="D208" s="183" t="s">
        <v>149</v>
      </c>
      <c r="E208" s="188" t="s">
        <v>1</v>
      </c>
      <c r="F208" s="189" t="s">
        <v>812</v>
      </c>
      <c r="H208" s="190">
        <v>40.56</v>
      </c>
      <c r="I208" s="191"/>
      <c r="L208" s="187"/>
      <c r="M208" s="192"/>
      <c r="N208" s="193"/>
      <c r="O208" s="193"/>
      <c r="P208" s="193"/>
      <c r="Q208" s="193"/>
      <c r="R208" s="193"/>
      <c r="S208" s="193"/>
      <c r="T208" s="193"/>
      <c r="U208" s="194"/>
      <c r="AT208" s="188" t="s">
        <v>149</v>
      </c>
      <c r="AU208" s="188" t="s">
        <v>145</v>
      </c>
      <c r="AV208" s="13" t="s">
        <v>145</v>
      </c>
      <c r="AW208" s="13" t="s">
        <v>31</v>
      </c>
      <c r="AX208" s="13" t="s">
        <v>85</v>
      </c>
      <c r="AY208" s="188" t="s">
        <v>138</v>
      </c>
    </row>
    <row r="209" spans="1:65" s="2" customFormat="1" ht="24" customHeight="1">
      <c r="A209" s="32"/>
      <c r="B209" s="169"/>
      <c r="C209" s="170" t="s">
        <v>175</v>
      </c>
      <c r="D209" s="170" t="s">
        <v>140</v>
      </c>
      <c r="E209" s="171" t="s">
        <v>297</v>
      </c>
      <c r="F209" s="172" t="s">
        <v>298</v>
      </c>
      <c r="G209" s="173" t="s">
        <v>143</v>
      </c>
      <c r="H209" s="174">
        <v>80.772000000000006</v>
      </c>
      <c r="I209" s="175"/>
      <c r="J209" s="176">
        <f>ROUND(I209*H209,2)</f>
        <v>0</v>
      </c>
      <c r="K209" s="177"/>
      <c r="L209" s="33"/>
      <c r="M209" s="178" t="s">
        <v>1</v>
      </c>
      <c r="N209" s="179" t="s">
        <v>43</v>
      </c>
      <c r="O209" s="58"/>
      <c r="P209" s="180">
        <f>O209*H209</f>
        <v>0</v>
      </c>
      <c r="Q209" s="180">
        <v>0.37080000000000002</v>
      </c>
      <c r="R209" s="180">
        <f>Q209*H209</f>
        <v>29.950257600000004</v>
      </c>
      <c r="S209" s="180">
        <v>0</v>
      </c>
      <c r="T209" s="180">
        <f>S209*H209</f>
        <v>0</v>
      </c>
      <c r="U209" s="181" t="s">
        <v>1</v>
      </c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82" t="s">
        <v>144</v>
      </c>
      <c r="AT209" s="182" t="s">
        <v>140</v>
      </c>
      <c r="AU209" s="182" t="s">
        <v>145</v>
      </c>
      <c r="AY209" s="16" t="s">
        <v>138</v>
      </c>
      <c r="BE209" s="97">
        <f>IF(N209="základná",J209,0)</f>
        <v>0</v>
      </c>
      <c r="BF209" s="97">
        <f>IF(N209="znížená",J209,0)</f>
        <v>0</v>
      </c>
      <c r="BG209" s="97">
        <f>IF(N209="zákl. prenesená",J209,0)</f>
        <v>0</v>
      </c>
      <c r="BH209" s="97">
        <f>IF(N209="zníž. prenesená",J209,0)</f>
        <v>0</v>
      </c>
      <c r="BI209" s="97">
        <f>IF(N209="nulová",J209,0)</f>
        <v>0</v>
      </c>
      <c r="BJ209" s="16" t="s">
        <v>145</v>
      </c>
      <c r="BK209" s="97">
        <f>ROUND(I209*H209,2)</f>
        <v>0</v>
      </c>
      <c r="BL209" s="16" t="s">
        <v>144</v>
      </c>
      <c r="BM209" s="182" t="s">
        <v>813</v>
      </c>
    </row>
    <row r="210" spans="1:65" s="2" customFormat="1" ht="19.5">
      <c r="A210" s="32"/>
      <c r="B210" s="33"/>
      <c r="C210" s="32"/>
      <c r="D210" s="183" t="s">
        <v>147</v>
      </c>
      <c r="E210" s="32"/>
      <c r="F210" s="184" t="s">
        <v>300</v>
      </c>
      <c r="G210" s="32"/>
      <c r="H210" s="32"/>
      <c r="I210" s="106"/>
      <c r="J210" s="32"/>
      <c r="K210" s="32"/>
      <c r="L210" s="33"/>
      <c r="M210" s="185"/>
      <c r="N210" s="186"/>
      <c r="O210" s="58"/>
      <c r="P210" s="58"/>
      <c r="Q210" s="58"/>
      <c r="R210" s="58"/>
      <c r="S210" s="58"/>
      <c r="T210" s="58"/>
      <c r="U210" s="59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T210" s="16" t="s">
        <v>147</v>
      </c>
      <c r="AU210" s="16" t="s">
        <v>145</v>
      </c>
    </row>
    <row r="211" spans="1:65" s="13" customFormat="1">
      <c r="B211" s="187"/>
      <c r="D211" s="183" t="s">
        <v>149</v>
      </c>
      <c r="E211" s="188" t="s">
        <v>1</v>
      </c>
      <c r="F211" s="189" t="s">
        <v>814</v>
      </c>
      <c r="H211" s="190">
        <v>80.772000000000006</v>
      </c>
      <c r="I211" s="191"/>
      <c r="L211" s="187"/>
      <c r="M211" s="192"/>
      <c r="N211" s="193"/>
      <c r="O211" s="193"/>
      <c r="P211" s="193"/>
      <c r="Q211" s="193"/>
      <c r="R211" s="193"/>
      <c r="S211" s="193"/>
      <c r="T211" s="193"/>
      <c r="U211" s="194"/>
      <c r="AT211" s="188" t="s">
        <v>149</v>
      </c>
      <c r="AU211" s="188" t="s">
        <v>145</v>
      </c>
      <c r="AV211" s="13" t="s">
        <v>145</v>
      </c>
      <c r="AW211" s="13" t="s">
        <v>31</v>
      </c>
      <c r="AX211" s="13" t="s">
        <v>85</v>
      </c>
      <c r="AY211" s="188" t="s">
        <v>138</v>
      </c>
    </row>
    <row r="212" spans="1:65" s="2" customFormat="1" ht="24" customHeight="1">
      <c r="A212" s="32"/>
      <c r="B212" s="169"/>
      <c r="C212" s="170" t="s">
        <v>181</v>
      </c>
      <c r="D212" s="170" t="s">
        <v>140</v>
      </c>
      <c r="E212" s="171" t="s">
        <v>303</v>
      </c>
      <c r="F212" s="172" t="s">
        <v>304</v>
      </c>
      <c r="G212" s="173" t="s">
        <v>143</v>
      </c>
      <c r="H212" s="174">
        <v>357.45</v>
      </c>
      <c r="I212" s="175"/>
      <c r="J212" s="176">
        <f>ROUND(I212*H212,2)</f>
        <v>0</v>
      </c>
      <c r="K212" s="177"/>
      <c r="L212" s="33"/>
      <c r="M212" s="178" t="s">
        <v>1</v>
      </c>
      <c r="N212" s="179" t="s">
        <v>43</v>
      </c>
      <c r="O212" s="58"/>
      <c r="P212" s="180">
        <f>O212*H212</f>
        <v>0</v>
      </c>
      <c r="Q212" s="180">
        <v>8.0999999999999996E-4</v>
      </c>
      <c r="R212" s="180">
        <f>Q212*H212</f>
        <v>0.28953449999999997</v>
      </c>
      <c r="S212" s="180">
        <v>0</v>
      </c>
      <c r="T212" s="180">
        <f>S212*H212</f>
        <v>0</v>
      </c>
      <c r="U212" s="181" t="s">
        <v>1</v>
      </c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82" t="s">
        <v>144</v>
      </c>
      <c r="AT212" s="182" t="s">
        <v>140</v>
      </c>
      <c r="AU212" s="182" t="s">
        <v>145</v>
      </c>
      <c r="AY212" s="16" t="s">
        <v>138</v>
      </c>
      <c r="BE212" s="97">
        <f>IF(N212="základná",J212,0)</f>
        <v>0</v>
      </c>
      <c r="BF212" s="97">
        <f>IF(N212="znížená",J212,0)</f>
        <v>0</v>
      </c>
      <c r="BG212" s="97">
        <f>IF(N212="zákl. prenesená",J212,0)</f>
        <v>0</v>
      </c>
      <c r="BH212" s="97">
        <f>IF(N212="zníž. prenesená",J212,0)</f>
        <v>0</v>
      </c>
      <c r="BI212" s="97">
        <f>IF(N212="nulová",J212,0)</f>
        <v>0</v>
      </c>
      <c r="BJ212" s="16" t="s">
        <v>145</v>
      </c>
      <c r="BK212" s="97">
        <f>ROUND(I212*H212,2)</f>
        <v>0</v>
      </c>
      <c r="BL212" s="16" t="s">
        <v>144</v>
      </c>
      <c r="BM212" s="182" t="s">
        <v>815</v>
      </c>
    </row>
    <row r="213" spans="1:65" s="2" customFormat="1" ht="19.5">
      <c r="A213" s="32"/>
      <c r="B213" s="33"/>
      <c r="C213" s="32"/>
      <c r="D213" s="183" t="s">
        <v>147</v>
      </c>
      <c r="E213" s="32"/>
      <c r="F213" s="184" t="s">
        <v>304</v>
      </c>
      <c r="G213" s="32"/>
      <c r="H213" s="32"/>
      <c r="I213" s="106"/>
      <c r="J213" s="32"/>
      <c r="K213" s="32"/>
      <c r="L213" s="33"/>
      <c r="M213" s="185"/>
      <c r="N213" s="186"/>
      <c r="O213" s="58"/>
      <c r="P213" s="58"/>
      <c r="Q213" s="58"/>
      <c r="R213" s="58"/>
      <c r="S213" s="58"/>
      <c r="T213" s="58"/>
      <c r="U213" s="59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T213" s="16" t="s">
        <v>147</v>
      </c>
      <c r="AU213" s="16" t="s">
        <v>145</v>
      </c>
    </row>
    <row r="214" spans="1:65" s="13" customFormat="1">
      <c r="B214" s="187"/>
      <c r="D214" s="183" t="s">
        <v>149</v>
      </c>
      <c r="E214" s="188" t="s">
        <v>1</v>
      </c>
      <c r="F214" s="189" t="s">
        <v>816</v>
      </c>
      <c r="H214" s="190">
        <v>357.45</v>
      </c>
      <c r="I214" s="191"/>
      <c r="L214" s="187"/>
      <c r="M214" s="192"/>
      <c r="N214" s="193"/>
      <c r="O214" s="193"/>
      <c r="P214" s="193"/>
      <c r="Q214" s="193"/>
      <c r="R214" s="193"/>
      <c r="S214" s="193"/>
      <c r="T214" s="193"/>
      <c r="U214" s="194"/>
      <c r="AT214" s="188" t="s">
        <v>149</v>
      </c>
      <c r="AU214" s="188" t="s">
        <v>145</v>
      </c>
      <c r="AV214" s="13" t="s">
        <v>145</v>
      </c>
      <c r="AW214" s="13" t="s">
        <v>31</v>
      </c>
      <c r="AX214" s="13" t="s">
        <v>85</v>
      </c>
      <c r="AY214" s="188" t="s">
        <v>138</v>
      </c>
    </row>
    <row r="215" spans="1:65" s="2" customFormat="1" ht="24" customHeight="1">
      <c r="A215" s="32"/>
      <c r="B215" s="169"/>
      <c r="C215" s="170" t="s">
        <v>186</v>
      </c>
      <c r="D215" s="170" t="s">
        <v>140</v>
      </c>
      <c r="E215" s="171" t="s">
        <v>308</v>
      </c>
      <c r="F215" s="172" t="s">
        <v>309</v>
      </c>
      <c r="G215" s="173" t="s">
        <v>143</v>
      </c>
      <c r="H215" s="174">
        <v>33.799999999999997</v>
      </c>
      <c r="I215" s="175"/>
      <c r="J215" s="176">
        <f>ROUND(I215*H215,2)</f>
        <v>0</v>
      </c>
      <c r="K215" s="177"/>
      <c r="L215" s="33"/>
      <c r="M215" s="178" t="s">
        <v>1</v>
      </c>
      <c r="N215" s="179" t="s">
        <v>43</v>
      </c>
      <c r="O215" s="58"/>
      <c r="P215" s="180">
        <f>O215*H215</f>
        <v>0</v>
      </c>
      <c r="Q215" s="180">
        <v>0.10373</v>
      </c>
      <c r="R215" s="180">
        <f>Q215*H215</f>
        <v>3.5060739999999999</v>
      </c>
      <c r="S215" s="180">
        <v>0</v>
      </c>
      <c r="T215" s="180">
        <f>S215*H215</f>
        <v>0</v>
      </c>
      <c r="U215" s="181" t="s">
        <v>1</v>
      </c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82" t="s">
        <v>144</v>
      </c>
      <c r="AT215" s="182" t="s">
        <v>140</v>
      </c>
      <c r="AU215" s="182" t="s">
        <v>145</v>
      </c>
      <c r="AY215" s="16" t="s">
        <v>138</v>
      </c>
      <c r="BE215" s="97">
        <f>IF(N215="základná",J215,0)</f>
        <v>0</v>
      </c>
      <c r="BF215" s="97">
        <f>IF(N215="znížená",J215,0)</f>
        <v>0</v>
      </c>
      <c r="BG215" s="97">
        <f>IF(N215="zákl. prenesená",J215,0)</f>
        <v>0</v>
      </c>
      <c r="BH215" s="97">
        <f>IF(N215="zníž. prenesená",J215,0)</f>
        <v>0</v>
      </c>
      <c r="BI215" s="97">
        <f>IF(N215="nulová",J215,0)</f>
        <v>0</v>
      </c>
      <c r="BJ215" s="16" t="s">
        <v>145</v>
      </c>
      <c r="BK215" s="97">
        <f>ROUND(I215*H215,2)</f>
        <v>0</v>
      </c>
      <c r="BL215" s="16" t="s">
        <v>144</v>
      </c>
      <c r="BM215" s="182" t="s">
        <v>817</v>
      </c>
    </row>
    <row r="216" spans="1:65" s="2" customFormat="1" ht="29.25">
      <c r="A216" s="32"/>
      <c r="B216" s="33"/>
      <c r="C216" s="32"/>
      <c r="D216" s="183" t="s">
        <v>147</v>
      </c>
      <c r="E216" s="32"/>
      <c r="F216" s="184" t="s">
        <v>311</v>
      </c>
      <c r="G216" s="32"/>
      <c r="H216" s="32"/>
      <c r="I216" s="106"/>
      <c r="J216" s="32"/>
      <c r="K216" s="32"/>
      <c r="L216" s="33"/>
      <c r="M216" s="185"/>
      <c r="N216" s="186"/>
      <c r="O216" s="58"/>
      <c r="P216" s="58"/>
      <c r="Q216" s="58"/>
      <c r="R216" s="58"/>
      <c r="S216" s="58"/>
      <c r="T216" s="58"/>
      <c r="U216" s="59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T216" s="16" t="s">
        <v>147</v>
      </c>
      <c r="AU216" s="16" t="s">
        <v>145</v>
      </c>
    </row>
    <row r="217" spans="1:65" s="13" customFormat="1">
      <c r="B217" s="187"/>
      <c r="D217" s="183" t="s">
        <v>149</v>
      </c>
      <c r="E217" s="188" t="s">
        <v>1</v>
      </c>
      <c r="F217" s="189" t="s">
        <v>818</v>
      </c>
      <c r="H217" s="190">
        <v>33.799999999999997</v>
      </c>
      <c r="I217" s="191"/>
      <c r="L217" s="187"/>
      <c r="M217" s="192"/>
      <c r="N217" s="193"/>
      <c r="O217" s="193"/>
      <c r="P217" s="193"/>
      <c r="Q217" s="193"/>
      <c r="R217" s="193"/>
      <c r="S217" s="193"/>
      <c r="T217" s="193"/>
      <c r="U217" s="194"/>
      <c r="AT217" s="188" t="s">
        <v>149</v>
      </c>
      <c r="AU217" s="188" t="s">
        <v>145</v>
      </c>
      <c r="AV217" s="13" t="s">
        <v>145</v>
      </c>
      <c r="AW217" s="13" t="s">
        <v>31</v>
      </c>
      <c r="AX217" s="13" t="s">
        <v>85</v>
      </c>
      <c r="AY217" s="188" t="s">
        <v>138</v>
      </c>
    </row>
    <row r="218" spans="1:65" s="2" customFormat="1" ht="24" customHeight="1">
      <c r="A218" s="32"/>
      <c r="B218" s="169"/>
      <c r="C218" s="170" t="s">
        <v>192</v>
      </c>
      <c r="D218" s="170" t="s">
        <v>140</v>
      </c>
      <c r="E218" s="171" t="s">
        <v>314</v>
      </c>
      <c r="F218" s="172" t="s">
        <v>315</v>
      </c>
      <c r="G218" s="173" t="s">
        <v>143</v>
      </c>
      <c r="H218" s="174">
        <v>14.5</v>
      </c>
      <c r="I218" s="175"/>
      <c r="J218" s="176">
        <f>ROUND(I218*H218,2)</f>
        <v>0</v>
      </c>
      <c r="K218" s="177"/>
      <c r="L218" s="33"/>
      <c r="M218" s="178" t="s">
        <v>1</v>
      </c>
      <c r="N218" s="179" t="s">
        <v>43</v>
      </c>
      <c r="O218" s="58"/>
      <c r="P218" s="180">
        <f>O218*H218</f>
        <v>0</v>
      </c>
      <c r="Q218" s="180">
        <v>0.15559000000000001</v>
      </c>
      <c r="R218" s="180">
        <f>Q218*H218</f>
        <v>2.2560549999999999</v>
      </c>
      <c r="S218" s="180">
        <v>0</v>
      </c>
      <c r="T218" s="180">
        <f>S218*H218</f>
        <v>0</v>
      </c>
      <c r="U218" s="181" t="s">
        <v>1</v>
      </c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82" t="s">
        <v>144</v>
      </c>
      <c r="AT218" s="182" t="s">
        <v>140</v>
      </c>
      <c r="AU218" s="182" t="s">
        <v>145</v>
      </c>
      <c r="AY218" s="16" t="s">
        <v>138</v>
      </c>
      <c r="BE218" s="97">
        <f>IF(N218="základná",J218,0)</f>
        <v>0</v>
      </c>
      <c r="BF218" s="97">
        <f>IF(N218="znížená",J218,0)</f>
        <v>0</v>
      </c>
      <c r="BG218" s="97">
        <f>IF(N218="zákl. prenesená",J218,0)</f>
        <v>0</v>
      </c>
      <c r="BH218" s="97">
        <f>IF(N218="zníž. prenesená",J218,0)</f>
        <v>0</v>
      </c>
      <c r="BI218" s="97">
        <f>IF(N218="nulová",J218,0)</f>
        <v>0</v>
      </c>
      <c r="BJ218" s="16" t="s">
        <v>145</v>
      </c>
      <c r="BK218" s="97">
        <f>ROUND(I218*H218,2)</f>
        <v>0</v>
      </c>
      <c r="BL218" s="16" t="s">
        <v>144</v>
      </c>
      <c r="BM218" s="182" t="s">
        <v>819</v>
      </c>
    </row>
    <row r="219" spans="1:65" s="2" customFormat="1" ht="29.25">
      <c r="A219" s="32"/>
      <c r="B219" s="33"/>
      <c r="C219" s="32"/>
      <c r="D219" s="183" t="s">
        <v>147</v>
      </c>
      <c r="E219" s="32"/>
      <c r="F219" s="184" t="s">
        <v>317</v>
      </c>
      <c r="G219" s="32"/>
      <c r="H219" s="32"/>
      <c r="I219" s="106"/>
      <c r="J219" s="32"/>
      <c r="K219" s="32"/>
      <c r="L219" s="33"/>
      <c r="M219" s="185"/>
      <c r="N219" s="186"/>
      <c r="O219" s="58"/>
      <c r="P219" s="58"/>
      <c r="Q219" s="58"/>
      <c r="R219" s="58"/>
      <c r="S219" s="58"/>
      <c r="T219" s="58"/>
      <c r="U219" s="59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6" t="s">
        <v>147</v>
      </c>
      <c r="AU219" s="16" t="s">
        <v>145</v>
      </c>
    </row>
    <row r="220" spans="1:65" s="13" customFormat="1">
      <c r="B220" s="187"/>
      <c r="D220" s="183" t="s">
        <v>149</v>
      </c>
      <c r="E220" s="188" t="s">
        <v>1</v>
      </c>
      <c r="F220" s="189" t="s">
        <v>820</v>
      </c>
      <c r="H220" s="190">
        <v>14.5</v>
      </c>
      <c r="I220" s="191"/>
      <c r="L220" s="187"/>
      <c r="M220" s="192"/>
      <c r="N220" s="193"/>
      <c r="O220" s="193"/>
      <c r="P220" s="193"/>
      <c r="Q220" s="193"/>
      <c r="R220" s="193"/>
      <c r="S220" s="193"/>
      <c r="T220" s="193"/>
      <c r="U220" s="194"/>
      <c r="AT220" s="188" t="s">
        <v>149</v>
      </c>
      <c r="AU220" s="188" t="s">
        <v>145</v>
      </c>
      <c r="AV220" s="13" t="s">
        <v>145</v>
      </c>
      <c r="AW220" s="13" t="s">
        <v>31</v>
      </c>
      <c r="AX220" s="13" t="s">
        <v>85</v>
      </c>
      <c r="AY220" s="188" t="s">
        <v>138</v>
      </c>
    </row>
    <row r="221" spans="1:65" s="2" customFormat="1" ht="24" customHeight="1">
      <c r="A221" s="32"/>
      <c r="B221" s="169"/>
      <c r="C221" s="170" t="s">
        <v>255</v>
      </c>
      <c r="D221" s="170" t="s">
        <v>140</v>
      </c>
      <c r="E221" s="171" t="s">
        <v>320</v>
      </c>
      <c r="F221" s="172" t="s">
        <v>321</v>
      </c>
      <c r="G221" s="173" t="s">
        <v>143</v>
      </c>
      <c r="H221" s="174">
        <v>67.31</v>
      </c>
      <c r="I221" s="175"/>
      <c r="J221" s="176">
        <f>ROUND(I221*H221,2)</f>
        <v>0</v>
      </c>
      <c r="K221" s="177"/>
      <c r="L221" s="33"/>
      <c r="M221" s="178" t="s">
        <v>1</v>
      </c>
      <c r="N221" s="179" t="s">
        <v>43</v>
      </c>
      <c r="O221" s="58"/>
      <c r="P221" s="180">
        <f>O221*H221</f>
        <v>0</v>
      </c>
      <c r="Q221" s="180">
        <v>0.15559000000000001</v>
      </c>
      <c r="R221" s="180">
        <f>Q221*H221</f>
        <v>10.472762900000001</v>
      </c>
      <c r="S221" s="180">
        <v>0</v>
      </c>
      <c r="T221" s="180">
        <f>S221*H221</f>
        <v>0</v>
      </c>
      <c r="U221" s="181" t="s">
        <v>1</v>
      </c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82" t="s">
        <v>144</v>
      </c>
      <c r="AT221" s="182" t="s">
        <v>140</v>
      </c>
      <c r="AU221" s="182" t="s">
        <v>145</v>
      </c>
      <c r="AY221" s="16" t="s">
        <v>138</v>
      </c>
      <c r="BE221" s="97">
        <f>IF(N221="základná",J221,0)</f>
        <v>0</v>
      </c>
      <c r="BF221" s="97">
        <f>IF(N221="znížená",J221,0)</f>
        <v>0</v>
      </c>
      <c r="BG221" s="97">
        <f>IF(N221="zákl. prenesená",J221,0)</f>
        <v>0</v>
      </c>
      <c r="BH221" s="97">
        <f>IF(N221="zníž. prenesená",J221,0)</f>
        <v>0</v>
      </c>
      <c r="BI221" s="97">
        <f>IF(N221="nulová",J221,0)</f>
        <v>0</v>
      </c>
      <c r="BJ221" s="16" t="s">
        <v>145</v>
      </c>
      <c r="BK221" s="97">
        <f>ROUND(I221*H221,2)</f>
        <v>0</v>
      </c>
      <c r="BL221" s="16" t="s">
        <v>144</v>
      </c>
      <c r="BM221" s="182" t="s">
        <v>821</v>
      </c>
    </row>
    <row r="222" spans="1:65" s="2" customFormat="1" ht="29.25">
      <c r="A222" s="32"/>
      <c r="B222" s="33"/>
      <c r="C222" s="32"/>
      <c r="D222" s="183" t="s">
        <v>147</v>
      </c>
      <c r="E222" s="32"/>
      <c r="F222" s="184" t="s">
        <v>317</v>
      </c>
      <c r="G222" s="32"/>
      <c r="H222" s="32"/>
      <c r="I222" s="106"/>
      <c r="J222" s="32"/>
      <c r="K222" s="32"/>
      <c r="L222" s="33"/>
      <c r="M222" s="185"/>
      <c r="N222" s="186"/>
      <c r="O222" s="58"/>
      <c r="P222" s="58"/>
      <c r="Q222" s="58"/>
      <c r="R222" s="58"/>
      <c r="S222" s="58"/>
      <c r="T222" s="58"/>
      <c r="U222" s="59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T222" s="16" t="s">
        <v>147</v>
      </c>
      <c r="AU222" s="16" t="s">
        <v>145</v>
      </c>
    </row>
    <row r="223" spans="1:65" s="2" customFormat="1" ht="24" customHeight="1">
      <c r="A223" s="32"/>
      <c r="B223" s="169"/>
      <c r="C223" s="170" t="s">
        <v>250</v>
      </c>
      <c r="D223" s="170" t="s">
        <v>140</v>
      </c>
      <c r="E223" s="171" t="s">
        <v>324</v>
      </c>
      <c r="F223" s="172" t="s">
        <v>325</v>
      </c>
      <c r="G223" s="173" t="s">
        <v>143</v>
      </c>
      <c r="H223" s="174">
        <v>101.11</v>
      </c>
      <c r="I223" s="175"/>
      <c r="J223" s="176">
        <f>ROUND(I223*H223,2)</f>
        <v>0</v>
      </c>
      <c r="K223" s="177"/>
      <c r="L223" s="33"/>
      <c r="M223" s="178" t="s">
        <v>1</v>
      </c>
      <c r="N223" s="179" t="s">
        <v>43</v>
      </c>
      <c r="O223" s="58"/>
      <c r="P223" s="180">
        <f>O223*H223</f>
        <v>0</v>
      </c>
      <c r="Q223" s="180">
        <v>0.20746000000000001</v>
      </c>
      <c r="R223" s="180">
        <f>Q223*H223</f>
        <v>20.976280599999999</v>
      </c>
      <c r="S223" s="180">
        <v>0</v>
      </c>
      <c r="T223" s="180">
        <f>S223*H223</f>
        <v>0</v>
      </c>
      <c r="U223" s="181" t="s">
        <v>1</v>
      </c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82" t="s">
        <v>144</v>
      </c>
      <c r="AT223" s="182" t="s">
        <v>140</v>
      </c>
      <c r="AU223" s="182" t="s">
        <v>145</v>
      </c>
      <c r="AY223" s="16" t="s">
        <v>138</v>
      </c>
      <c r="BE223" s="97">
        <f>IF(N223="základná",J223,0)</f>
        <v>0</v>
      </c>
      <c r="BF223" s="97">
        <f>IF(N223="znížená",J223,0)</f>
        <v>0</v>
      </c>
      <c r="BG223" s="97">
        <f>IF(N223="zákl. prenesená",J223,0)</f>
        <v>0</v>
      </c>
      <c r="BH223" s="97">
        <f>IF(N223="zníž. prenesená",J223,0)</f>
        <v>0</v>
      </c>
      <c r="BI223" s="97">
        <f>IF(N223="nulová",J223,0)</f>
        <v>0</v>
      </c>
      <c r="BJ223" s="16" t="s">
        <v>145</v>
      </c>
      <c r="BK223" s="97">
        <f>ROUND(I223*H223,2)</f>
        <v>0</v>
      </c>
      <c r="BL223" s="16" t="s">
        <v>144</v>
      </c>
      <c r="BM223" s="182" t="s">
        <v>822</v>
      </c>
    </row>
    <row r="224" spans="1:65" s="2" customFormat="1" ht="29.25">
      <c r="A224" s="32"/>
      <c r="B224" s="33"/>
      <c r="C224" s="32"/>
      <c r="D224" s="183" t="s">
        <v>147</v>
      </c>
      <c r="E224" s="32"/>
      <c r="F224" s="184" t="s">
        <v>327</v>
      </c>
      <c r="G224" s="32"/>
      <c r="H224" s="32"/>
      <c r="I224" s="106"/>
      <c r="J224" s="32"/>
      <c r="K224" s="32"/>
      <c r="L224" s="33"/>
      <c r="M224" s="185"/>
      <c r="N224" s="186"/>
      <c r="O224" s="58"/>
      <c r="P224" s="58"/>
      <c r="Q224" s="58"/>
      <c r="R224" s="58"/>
      <c r="S224" s="58"/>
      <c r="T224" s="58"/>
      <c r="U224" s="59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T224" s="16" t="s">
        <v>147</v>
      </c>
      <c r="AU224" s="16" t="s">
        <v>145</v>
      </c>
    </row>
    <row r="225" spans="1:65" s="13" customFormat="1">
      <c r="B225" s="187"/>
      <c r="D225" s="183" t="s">
        <v>149</v>
      </c>
      <c r="E225" s="188" t="s">
        <v>1</v>
      </c>
      <c r="F225" s="189" t="s">
        <v>767</v>
      </c>
      <c r="H225" s="190">
        <v>101.11</v>
      </c>
      <c r="I225" s="191"/>
      <c r="L225" s="187"/>
      <c r="M225" s="192"/>
      <c r="N225" s="193"/>
      <c r="O225" s="193"/>
      <c r="P225" s="193"/>
      <c r="Q225" s="193"/>
      <c r="R225" s="193"/>
      <c r="S225" s="193"/>
      <c r="T225" s="193"/>
      <c r="U225" s="194"/>
      <c r="AT225" s="188" t="s">
        <v>149</v>
      </c>
      <c r="AU225" s="188" t="s">
        <v>145</v>
      </c>
      <c r="AV225" s="13" t="s">
        <v>145</v>
      </c>
      <c r="AW225" s="13" t="s">
        <v>31</v>
      </c>
      <c r="AX225" s="13" t="s">
        <v>85</v>
      </c>
      <c r="AY225" s="188" t="s">
        <v>138</v>
      </c>
    </row>
    <row r="226" spans="1:65" s="12" customFormat="1" ht="22.9" customHeight="1">
      <c r="B226" s="156"/>
      <c r="D226" s="157" t="s">
        <v>76</v>
      </c>
      <c r="E226" s="167" t="s">
        <v>224</v>
      </c>
      <c r="F226" s="167" t="s">
        <v>334</v>
      </c>
      <c r="I226" s="159"/>
      <c r="J226" s="168">
        <f>BK226</f>
        <v>0</v>
      </c>
      <c r="L226" s="156"/>
      <c r="M226" s="161"/>
      <c r="N226" s="162"/>
      <c r="O226" s="162"/>
      <c r="P226" s="163">
        <f>SUM(P227:P273)</f>
        <v>0</v>
      </c>
      <c r="Q226" s="162"/>
      <c r="R226" s="163">
        <f>SUM(R227:R273)</f>
        <v>2.4531810999999997</v>
      </c>
      <c r="S226" s="162"/>
      <c r="T226" s="163">
        <f>SUM(T227:T273)</f>
        <v>0</v>
      </c>
      <c r="U226" s="164"/>
      <c r="AR226" s="157" t="s">
        <v>85</v>
      </c>
      <c r="AT226" s="165" t="s">
        <v>76</v>
      </c>
      <c r="AU226" s="165" t="s">
        <v>85</v>
      </c>
      <c r="AY226" s="157" t="s">
        <v>138</v>
      </c>
      <c r="BK226" s="166">
        <f>SUM(BK227:BK273)</f>
        <v>0</v>
      </c>
    </row>
    <row r="227" spans="1:65" s="2" customFormat="1" ht="16.5" customHeight="1">
      <c r="A227" s="32"/>
      <c r="B227" s="169"/>
      <c r="C227" s="170" t="s">
        <v>264</v>
      </c>
      <c r="D227" s="170" t="s">
        <v>140</v>
      </c>
      <c r="E227" s="171" t="s">
        <v>336</v>
      </c>
      <c r="F227" s="172" t="s">
        <v>709</v>
      </c>
      <c r="G227" s="173" t="s">
        <v>338</v>
      </c>
      <c r="H227" s="174">
        <v>2</v>
      </c>
      <c r="I227" s="175"/>
      <c r="J227" s="176">
        <f>ROUND(I227*H227,2)</f>
        <v>0</v>
      </c>
      <c r="K227" s="177"/>
      <c r="L227" s="33"/>
      <c r="M227" s="178" t="s">
        <v>1</v>
      </c>
      <c r="N227" s="179" t="s">
        <v>43</v>
      </c>
      <c r="O227" s="58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0">
        <f>S227*H227</f>
        <v>0</v>
      </c>
      <c r="U227" s="181" t="s">
        <v>1</v>
      </c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82" t="s">
        <v>144</v>
      </c>
      <c r="AT227" s="182" t="s">
        <v>140</v>
      </c>
      <c r="AU227" s="182" t="s">
        <v>145</v>
      </c>
      <c r="AY227" s="16" t="s">
        <v>138</v>
      </c>
      <c r="BE227" s="97">
        <f>IF(N227="základná",J227,0)</f>
        <v>0</v>
      </c>
      <c r="BF227" s="97">
        <f>IF(N227="znížená",J227,0)</f>
        <v>0</v>
      </c>
      <c r="BG227" s="97">
        <f>IF(N227="zákl. prenesená",J227,0)</f>
        <v>0</v>
      </c>
      <c r="BH227" s="97">
        <f>IF(N227="zníž. prenesená",J227,0)</f>
        <v>0</v>
      </c>
      <c r="BI227" s="97">
        <f>IF(N227="nulová",J227,0)</f>
        <v>0</v>
      </c>
      <c r="BJ227" s="16" t="s">
        <v>145</v>
      </c>
      <c r="BK227" s="97">
        <f>ROUND(I227*H227,2)</f>
        <v>0</v>
      </c>
      <c r="BL227" s="16" t="s">
        <v>144</v>
      </c>
      <c r="BM227" s="182" t="s">
        <v>823</v>
      </c>
    </row>
    <row r="228" spans="1:65" s="2" customFormat="1">
      <c r="A228" s="32"/>
      <c r="B228" s="33"/>
      <c r="C228" s="32"/>
      <c r="D228" s="183" t="s">
        <v>147</v>
      </c>
      <c r="E228" s="32"/>
      <c r="F228" s="184" t="s">
        <v>337</v>
      </c>
      <c r="G228" s="32"/>
      <c r="H228" s="32"/>
      <c r="I228" s="106"/>
      <c r="J228" s="32"/>
      <c r="K228" s="32"/>
      <c r="L228" s="33"/>
      <c r="M228" s="185"/>
      <c r="N228" s="186"/>
      <c r="O228" s="58"/>
      <c r="P228" s="58"/>
      <c r="Q228" s="58"/>
      <c r="R228" s="58"/>
      <c r="S228" s="58"/>
      <c r="T228" s="58"/>
      <c r="U228" s="59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T228" s="16" t="s">
        <v>147</v>
      </c>
      <c r="AU228" s="16" t="s">
        <v>145</v>
      </c>
    </row>
    <row r="229" spans="1:65" s="13" customFormat="1">
      <c r="B229" s="187"/>
      <c r="D229" s="183" t="s">
        <v>149</v>
      </c>
      <c r="E229" s="188" t="s">
        <v>1</v>
      </c>
      <c r="F229" s="189" t="s">
        <v>145</v>
      </c>
      <c r="H229" s="190">
        <v>2</v>
      </c>
      <c r="I229" s="191"/>
      <c r="L229" s="187"/>
      <c r="M229" s="192"/>
      <c r="N229" s="193"/>
      <c r="O229" s="193"/>
      <c r="P229" s="193"/>
      <c r="Q229" s="193"/>
      <c r="R229" s="193"/>
      <c r="S229" s="193"/>
      <c r="T229" s="193"/>
      <c r="U229" s="194"/>
      <c r="AT229" s="188" t="s">
        <v>149</v>
      </c>
      <c r="AU229" s="188" t="s">
        <v>145</v>
      </c>
      <c r="AV229" s="13" t="s">
        <v>145</v>
      </c>
      <c r="AW229" s="13" t="s">
        <v>31</v>
      </c>
      <c r="AX229" s="13" t="s">
        <v>85</v>
      </c>
      <c r="AY229" s="188" t="s">
        <v>138</v>
      </c>
    </row>
    <row r="230" spans="1:65" s="2" customFormat="1" ht="24" customHeight="1">
      <c r="A230" s="32"/>
      <c r="B230" s="169"/>
      <c r="C230" s="170" t="s">
        <v>393</v>
      </c>
      <c r="D230" s="170" t="s">
        <v>140</v>
      </c>
      <c r="E230" s="171" t="s">
        <v>824</v>
      </c>
      <c r="F230" s="172" t="s">
        <v>825</v>
      </c>
      <c r="G230" s="173" t="s">
        <v>154</v>
      </c>
      <c r="H230" s="174">
        <v>85.16</v>
      </c>
      <c r="I230" s="175"/>
      <c r="J230" s="176">
        <f>ROUND(I230*H230,2)</f>
        <v>0</v>
      </c>
      <c r="K230" s="177"/>
      <c r="L230" s="33"/>
      <c r="M230" s="178" t="s">
        <v>1</v>
      </c>
      <c r="N230" s="179" t="s">
        <v>43</v>
      </c>
      <c r="O230" s="58"/>
      <c r="P230" s="180">
        <f>O230*H230</f>
        <v>0</v>
      </c>
      <c r="Q230" s="180">
        <v>2.0000000000000002E-5</v>
      </c>
      <c r="R230" s="180">
        <f>Q230*H230</f>
        <v>1.7032E-3</v>
      </c>
      <c r="S230" s="180">
        <v>0</v>
      </c>
      <c r="T230" s="180">
        <f>S230*H230</f>
        <v>0</v>
      </c>
      <c r="U230" s="181" t="s">
        <v>1</v>
      </c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82" t="s">
        <v>144</v>
      </c>
      <c r="AT230" s="182" t="s">
        <v>140</v>
      </c>
      <c r="AU230" s="182" t="s">
        <v>145</v>
      </c>
      <c r="AY230" s="16" t="s">
        <v>138</v>
      </c>
      <c r="BE230" s="97">
        <f>IF(N230="základná",J230,0)</f>
        <v>0</v>
      </c>
      <c r="BF230" s="97">
        <f>IF(N230="znížená",J230,0)</f>
        <v>0</v>
      </c>
      <c r="BG230" s="97">
        <f>IF(N230="zákl. prenesená",J230,0)</f>
        <v>0</v>
      </c>
      <c r="BH230" s="97">
        <f>IF(N230="zníž. prenesená",J230,0)</f>
        <v>0</v>
      </c>
      <c r="BI230" s="97">
        <f>IF(N230="nulová",J230,0)</f>
        <v>0</v>
      </c>
      <c r="BJ230" s="16" t="s">
        <v>145</v>
      </c>
      <c r="BK230" s="97">
        <f>ROUND(I230*H230,2)</f>
        <v>0</v>
      </c>
      <c r="BL230" s="16" t="s">
        <v>144</v>
      </c>
      <c r="BM230" s="182" t="s">
        <v>826</v>
      </c>
    </row>
    <row r="231" spans="1:65" s="2" customFormat="1" ht="19.5">
      <c r="A231" s="32"/>
      <c r="B231" s="33"/>
      <c r="C231" s="32"/>
      <c r="D231" s="183" t="s">
        <v>147</v>
      </c>
      <c r="E231" s="32"/>
      <c r="F231" s="184" t="s">
        <v>827</v>
      </c>
      <c r="G231" s="32"/>
      <c r="H231" s="32"/>
      <c r="I231" s="106"/>
      <c r="J231" s="32"/>
      <c r="K231" s="32"/>
      <c r="L231" s="33"/>
      <c r="M231" s="185"/>
      <c r="N231" s="186"/>
      <c r="O231" s="58"/>
      <c r="P231" s="58"/>
      <c r="Q231" s="58"/>
      <c r="R231" s="58"/>
      <c r="S231" s="58"/>
      <c r="T231" s="58"/>
      <c r="U231" s="59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T231" s="16" t="s">
        <v>147</v>
      </c>
      <c r="AU231" s="16" t="s">
        <v>145</v>
      </c>
    </row>
    <row r="232" spans="1:65" s="2" customFormat="1" ht="24" customHeight="1">
      <c r="A232" s="32"/>
      <c r="B232" s="169"/>
      <c r="C232" s="195" t="s">
        <v>398</v>
      </c>
      <c r="D232" s="195" t="s">
        <v>221</v>
      </c>
      <c r="E232" s="196" t="s">
        <v>828</v>
      </c>
      <c r="F232" s="197" t="s">
        <v>829</v>
      </c>
      <c r="G232" s="198" t="s">
        <v>338</v>
      </c>
      <c r="H232" s="199">
        <v>14.222</v>
      </c>
      <c r="I232" s="200"/>
      <c r="J232" s="201">
        <f>ROUND(I232*H232,2)</f>
        <v>0</v>
      </c>
      <c r="K232" s="202"/>
      <c r="L232" s="203"/>
      <c r="M232" s="204" t="s">
        <v>1</v>
      </c>
      <c r="N232" s="205" t="s">
        <v>43</v>
      </c>
      <c r="O232" s="58"/>
      <c r="P232" s="180">
        <f>O232*H232</f>
        <v>0</v>
      </c>
      <c r="Q232" s="180">
        <v>6.9449999999999998E-2</v>
      </c>
      <c r="R232" s="180">
        <f>Q232*H232</f>
        <v>0.98771789999999993</v>
      </c>
      <c r="S232" s="180">
        <v>0</v>
      </c>
      <c r="T232" s="180">
        <f>S232*H232</f>
        <v>0</v>
      </c>
      <c r="U232" s="181" t="s">
        <v>1</v>
      </c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82" t="s">
        <v>224</v>
      </c>
      <c r="AT232" s="182" t="s">
        <v>221</v>
      </c>
      <c r="AU232" s="182" t="s">
        <v>145</v>
      </c>
      <c r="AY232" s="16" t="s">
        <v>138</v>
      </c>
      <c r="BE232" s="97">
        <f>IF(N232="základná",J232,0)</f>
        <v>0</v>
      </c>
      <c r="BF232" s="97">
        <f>IF(N232="znížená",J232,0)</f>
        <v>0</v>
      </c>
      <c r="BG232" s="97">
        <f>IF(N232="zákl. prenesená",J232,0)</f>
        <v>0</v>
      </c>
      <c r="BH232" s="97">
        <f>IF(N232="zníž. prenesená",J232,0)</f>
        <v>0</v>
      </c>
      <c r="BI232" s="97">
        <f>IF(N232="nulová",J232,0)</f>
        <v>0</v>
      </c>
      <c r="BJ232" s="16" t="s">
        <v>145</v>
      </c>
      <c r="BK232" s="97">
        <f>ROUND(I232*H232,2)</f>
        <v>0</v>
      </c>
      <c r="BL232" s="16" t="s">
        <v>144</v>
      </c>
      <c r="BM232" s="182" t="s">
        <v>830</v>
      </c>
    </row>
    <row r="233" spans="1:65" s="2" customFormat="1" ht="19.5">
      <c r="A233" s="32"/>
      <c r="B233" s="33"/>
      <c r="C233" s="32"/>
      <c r="D233" s="183" t="s">
        <v>147</v>
      </c>
      <c r="E233" s="32"/>
      <c r="F233" s="184" t="s">
        <v>829</v>
      </c>
      <c r="G233" s="32"/>
      <c r="H233" s="32"/>
      <c r="I233" s="106"/>
      <c r="J233" s="32"/>
      <c r="K233" s="32"/>
      <c r="L233" s="33"/>
      <c r="M233" s="185"/>
      <c r="N233" s="186"/>
      <c r="O233" s="58"/>
      <c r="P233" s="58"/>
      <c r="Q233" s="58"/>
      <c r="R233" s="58"/>
      <c r="S233" s="58"/>
      <c r="T233" s="58"/>
      <c r="U233" s="59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T233" s="16" t="s">
        <v>147</v>
      </c>
      <c r="AU233" s="16" t="s">
        <v>145</v>
      </c>
    </row>
    <row r="234" spans="1:65" s="2" customFormat="1" ht="16.5" customHeight="1">
      <c r="A234" s="32"/>
      <c r="B234" s="169"/>
      <c r="C234" s="170" t="s">
        <v>270</v>
      </c>
      <c r="D234" s="170" t="s">
        <v>140</v>
      </c>
      <c r="E234" s="171" t="s">
        <v>711</v>
      </c>
      <c r="F234" s="172" t="s">
        <v>712</v>
      </c>
      <c r="G234" s="173" t="s">
        <v>338</v>
      </c>
      <c r="H234" s="174">
        <v>2</v>
      </c>
      <c r="I234" s="175"/>
      <c r="J234" s="176">
        <f>ROUND(I234*H234,2)</f>
        <v>0</v>
      </c>
      <c r="K234" s="177"/>
      <c r="L234" s="33"/>
      <c r="M234" s="178" t="s">
        <v>1</v>
      </c>
      <c r="N234" s="179" t="s">
        <v>43</v>
      </c>
      <c r="O234" s="58"/>
      <c r="P234" s="180">
        <f>O234*H234</f>
        <v>0</v>
      </c>
      <c r="Q234" s="180">
        <v>1E-4</v>
      </c>
      <c r="R234" s="180">
        <f>Q234*H234</f>
        <v>2.0000000000000001E-4</v>
      </c>
      <c r="S234" s="180">
        <v>0</v>
      </c>
      <c r="T234" s="180">
        <f>S234*H234</f>
        <v>0</v>
      </c>
      <c r="U234" s="181" t="s">
        <v>1</v>
      </c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82" t="s">
        <v>144</v>
      </c>
      <c r="AT234" s="182" t="s">
        <v>140</v>
      </c>
      <c r="AU234" s="182" t="s">
        <v>145</v>
      </c>
      <c r="AY234" s="16" t="s">
        <v>138</v>
      </c>
      <c r="BE234" s="97">
        <f>IF(N234="základná",J234,0)</f>
        <v>0</v>
      </c>
      <c r="BF234" s="97">
        <f>IF(N234="znížená",J234,0)</f>
        <v>0</v>
      </c>
      <c r="BG234" s="97">
        <f>IF(N234="zákl. prenesená",J234,0)</f>
        <v>0</v>
      </c>
      <c r="BH234" s="97">
        <f>IF(N234="zníž. prenesená",J234,0)</f>
        <v>0</v>
      </c>
      <c r="BI234" s="97">
        <f>IF(N234="nulová",J234,0)</f>
        <v>0</v>
      </c>
      <c r="BJ234" s="16" t="s">
        <v>145</v>
      </c>
      <c r="BK234" s="97">
        <f>ROUND(I234*H234,2)</f>
        <v>0</v>
      </c>
      <c r="BL234" s="16" t="s">
        <v>144</v>
      </c>
      <c r="BM234" s="182" t="s">
        <v>831</v>
      </c>
    </row>
    <row r="235" spans="1:65" s="2" customFormat="1" ht="19.5">
      <c r="A235" s="32"/>
      <c r="B235" s="33"/>
      <c r="C235" s="32"/>
      <c r="D235" s="183" t="s">
        <v>147</v>
      </c>
      <c r="E235" s="32"/>
      <c r="F235" s="184" t="s">
        <v>714</v>
      </c>
      <c r="G235" s="32"/>
      <c r="H235" s="32"/>
      <c r="I235" s="106"/>
      <c r="J235" s="32"/>
      <c r="K235" s="32"/>
      <c r="L235" s="33"/>
      <c r="M235" s="185"/>
      <c r="N235" s="186"/>
      <c r="O235" s="58"/>
      <c r="P235" s="58"/>
      <c r="Q235" s="58"/>
      <c r="R235" s="58"/>
      <c r="S235" s="58"/>
      <c r="T235" s="58"/>
      <c r="U235" s="59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T235" s="16" t="s">
        <v>147</v>
      </c>
      <c r="AU235" s="16" t="s">
        <v>145</v>
      </c>
    </row>
    <row r="236" spans="1:65" s="2" customFormat="1" ht="24" customHeight="1">
      <c r="A236" s="32"/>
      <c r="B236" s="169"/>
      <c r="C236" s="195" t="s">
        <v>581</v>
      </c>
      <c r="D236" s="195" t="s">
        <v>221</v>
      </c>
      <c r="E236" s="196" t="s">
        <v>715</v>
      </c>
      <c r="F236" s="197" t="s">
        <v>716</v>
      </c>
      <c r="G236" s="198" t="s">
        <v>338</v>
      </c>
      <c r="H236" s="199">
        <v>2</v>
      </c>
      <c r="I236" s="200"/>
      <c r="J236" s="201">
        <f>ROUND(I236*H236,2)</f>
        <v>0</v>
      </c>
      <c r="K236" s="202"/>
      <c r="L236" s="203"/>
      <c r="M236" s="204" t="s">
        <v>1</v>
      </c>
      <c r="N236" s="205" t="s">
        <v>43</v>
      </c>
      <c r="O236" s="58"/>
      <c r="P236" s="180">
        <f>O236*H236</f>
        <v>0</v>
      </c>
      <c r="Q236" s="180">
        <v>6.0499999999999998E-3</v>
      </c>
      <c r="R236" s="180">
        <f>Q236*H236</f>
        <v>1.21E-2</v>
      </c>
      <c r="S236" s="180">
        <v>0</v>
      </c>
      <c r="T236" s="180">
        <f>S236*H236</f>
        <v>0</v>
      </c>
      <c r="U236" s="181" t="s">
        <v>1</v>
      </c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82" t="s">
        <v>224</v>
      </c>
      <c r="AT236" s="182" t="s">
        <v>221</v>
      </c>
      <c r="AU236" s="182" t="s">
        <v>145</v>
      </c>
      <c r="AY236" s="16" t="s">
        <v>138</v>
      </c>
      <c r="BE236" s="97">
        <f>IF(N236="základná",J236,0)</f>
        <v>0</v>
      </c>
      <c r="BF236" s="97">
        <f>IF(N236="znížená",J236,0)</f>
        <v>0</v>
      </c>
      <c r="BG236" s="97">
        <f>IF(N236="zákl. prenesená",J236,0)</f>
        <v>0</v>
      </c>
      <c r="BH236" s="97">
        <f>IF(N236="zníž. prenesená",J236,0)</f>
        <v>0</v>
      </c>
      <c r="BI236" s="97">
        <f>IF(N236="nulová",J236,0)</f>
        <v>0</v>
      </c>
      <c r="BJ236" s="16" t="s">
        <v>145</v>
      </c>
      <c r="BK236" s="97">
        <f>ROUND(I236*H236,2)</f>
        <v>0</v>
      </c>
      <c r="BL236" s="16" t="s">
        <v>144</v>
      </c>
      <c r="BM236" s="182" t="s">
        <v>832</v>
      </c>
    </row>
    <row r="237" spans="1:65" s="2" customFormat="1" ht="19.5">
      <c r="A237" s="32"/>
      <c r="B237" s="33"/>
      <c r="C237" s="32"/>
      <c r="D237" s="183" t="s">
        <v>147</v>
      </c>
      <c r="E237" s="32"/>
      <c r="F237" s="184" t="s">
        <v>716</v>
      </c>
      <c r="G237" s="32"/>
      <c r="H237" s="32"/>
      <c r="I237" s="106"/>
      <c r="J237" s="32"/>
      <c r="K237" s="32"/>
      <c r="L237" s="33"/>
      <c r="M237" s="185"/>
      <c r="N237" s="186"/>
      <c r="O237" s="58"/>
      <c r="P237" s="58"/>
      <c r="Q237" s="58"/>
      <c r="R237" s="58"/>
      <c r="S237" s="58"/>
      <c r="T237" s="58"/>
      <c r="U237" s="59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T237" s="16" t="s">
        <v>147</v>
      </c>
      <c r="AU237" s="16" t="s">
        <v>145</v>
      </c>
    </row>
    <row r="238" spans="1:65" s="2" customFormat="1" ht="16.5" customHeight="1">
      <c r="A238" s="32"/>
      <c r="B238" s="169"/>
      <c r="C238" s="170" t="s">
        <v>490</v>
      </c>
      <c r="D238" s="170" t="s">
        <v>140</v>
      </c>
      <c r="E238" s="171" t="s">
        <v>718</v>
      </c>
      <c r="F238" s="172" t="s">
        <v>719</v>
      </c>
      <c r="G238" s="173" t="s">
        <v>338</v>
      </c>
      <c r="H238" s="174">
        <v>2</v>
      </c>
      <c r="I238" s="175"/>
      <c r="J238" s="176">
        <f>ROUND(I238*H238,2)</f>
        <v>0</v>
      </c>
      <c r="K238" s="177"/>
      <c r="L238" s="33"/>
      <c r="M238" s="178" t="s">
        <v>1</v>
      </c>
      <c r="N238" s="179" t="s">
        <v>43</v>
      </c>
      <c r="O238" s="58"/>
      <c r="P238" s="180">
        <f>O238*H238</f>
        <v>0</v>
      </c>
      <c r="Q238" s="180">
        <v>1E-4</v>
      </c>
      <c r="R238" s="180">
        <f>Q238*H238</f>
        <v>2.0000000000000001E-4</v>
      </c>
      <c r="S238" s="180">
        <v>0</v>
      </c>
      <c r="T238" s="180">
        <f>S238*H238</f>
        <v>0</v>
      </c>
      <c r="U238" s="181" t="s">
        <v>1</v>
      </c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82" t="s">
        <v>144</v>
      </c>
      <c r="AT238" s="182" t="s">
        <v>140</v>
      </c>
      <c r="AU238" s="182" t="s">
        <v>145</v>
      </c>
      <c r="AY238" s="16" t="s">
        <v>138</v>
      </c>
      <c r="BE238" s="97">
        <f>IF(N238="základná",J238,0)</f>
        <v>0</v>
      </c>
      <c r="BF238" s="97">
        <f>IF(N238="znížená",J238,0)</f>
        <v>0</v>
      </c>
      <c r="BG238" s="97">
        <f>IF(N238="zákl. prenesená",J238,0)</f>
        <v>0</v>
      </c>
      <c r="BH238" s="97">
        <f>IF(N238="zníž. prenesená",J238,0)</f>
        <v>0</v>
      </c>
      <c r="BI238" s="97">
        <f>IF(N238="nulová",J238,0)</f>
        <v>0</v>
      </c>
      <c r="BJ238" s="16" t="s">
        <v>145</v>
      </c>
      <c r="BK238" s="97">
        <f>ROUND(I238*H238,2)</f>
        <v>0</v>
      </c>
      <c r="BL238" s="16" t="s">
        <v>144</v>
      </c>
      <c r="BM238" s="182" t="s">
        <v>833</v>
      </c>
    </row>
    <row r="239" spans="1:65" s="2" customFormat="1" ht="19.5">
      <c r="A239" s="32"/>
      <c r="B239" s="33"/>
      <c r="C239" s="32"/>
      <c r="D239" s="183" t="s">
        <v>147</v>
      </c>
      <c r="E239" s="32"/>
      <c r="F239" s="184" t="s">
        <v>721</v>
      </c>
      <c r="G239" s="32"/>
      <c r="H239" s="32"/>
      <c r="I239" s="106"/>
      <c r="J239" s="32"/>
      <c r="K239" s="32"/>
      <c r="L239" s="33"/>
      <c r="M239" s="185"/>
      <c r="N239" s="186"/>
      <c r="O239" s="58"/>
      <c r="P239" s="58"/>
      <c r="Q239" s="58"/>
      <c r="R239" s="58"/>
      <c r="S239" s="58"/>
      <c r="T239" s="58"/>
      <c r="U239" s="59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T239" s="16" t="s">
        <v>147</v>
      </c>
      <c r="AU239" s="16" t="s">
        <v>145</v>
      </c>
    </row>
    <row r="240" spans="1:65" s="2" customFormat="1" ht="24" customHeight="1">
      <c r="A240" s="32"/>
      <c r="B240" s="169"/>
      <c r="C240" s="195" t="s">
        <v>494</v>
      </c>
      <c r="D240" s="195" t="s">
        <v>221</v>
      </c>
      <c r="E240" s="196" t="s">
        <v>722</v>
      </c>
      <c r="F240" s="197" t="s">
        <v>723</v>
      </c>
      <c r="G240" s="198" t="s">
        <v>338</v>
      </c>
      <c r="H240" s="199">
        <v>2</v>
      </c>
      <c r="I240" s="200"/>
      <c r="J240" s="201">
        <f>ROUND(I240*H240,2)</f>
        <v>0</v>
      </c>
      <c r="K240" s="202"/>
      <c r="L240" s="203"/>
      <c r="M240" s="204" t="s">
        <v>1</v>
      </c>
      <c r="N240" s="205" t="s">
        <v>43</v>
      </c>
      <c r="O240" s="58"/>
      <c r="P240" s="180">
        <f>O240*H240</f>
        <v>0</v>
      </c>
      <c r="Q240" s="180">
        <v>1.15E-2</v>
      </c>
      <c r="R240" s="180">
        <f>Q240*H240</f>
        <v>2.3E-2</v>
      </c>
      <c r="S240" s="180">
        <v>0</v>
      </c>
      <c r="T240" s="180">
        <f>S240*H240</f>
        <v>0</v>
      </c>
      <c r="U240" s="181" t="s">
        <v>1</v>
      </c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82" t="s">
        <v>224</v>
      </c>
      <c r="AT240" s="182" t="s">
        <v>221</v>
      </c>
      <c r="AU240" s="182" t="s">
        <v>145</v>
      </c>
      <c r="AY240" s="16" t="s">
        <v>138</v>
      </c>
      <c r="BE240" s="97">
        <f>IF(N240="základná",J240,0)</f>
        <v>0</v>
      </c>
      <c r="BF240" s="97">
        <f>IF(N240="znížená",J240,0)</f>
        <v>0</v>
      </c>
      <c r="BG240" s="97">
        <f>IF(N240="zákl. prenesená",J240,0)</f>
        <v>0</v>
      </c>
      <c r="BH240" s="97">
        <f>IF(N240="zníž. prenesená",J240,0)</f>
        <v>0</v>
      </c>
      <c r="BI240" s="97">
        <f>IF(N240="nulová",J240,0)</f>
        <v>0</v>
      </c>
      <c r="BJ240" s="16" t="s">
        <v>145</v>
      </c>
      <c r="BK240" s="97">
        <f>ROUND(I240*H240,2)</f>
        <v>0</v>
      </c>
      <c r="BL240" s="16" t="s">
        <v>144</v>
      </c>
      <c r="BM240" s="182" t="s">
        <v>834</v>
      </c>
    </row>
    <row r="241" spans="1:65" s="2" customFormat="1" ht="19.5">
      <c r="A241" s="32"/>
      <c r="B241" s="33"/>
      <c r="C241" s="32"/>
      <c r="D241" s="183" t="s">
        <v>147</v>
      </c>
      <c r="E241" s="32"/>
      <c r="F241" s="184" t="s">
        <v>723</v>
      </c>
      <c r="G241" s="32"/>
      <c r="H241" s="32"/>
      <c r="I241" s="106"/>
      <c r="J241" s="32"/>
      <c r="K241" s="32"/>
      <c r="L241" s="33"/>
      <c r="M241" s="185"/>
      <c r="N241" s="186"/>
      <c r="O241" s="58"/>
      <c r="P241" s="58"/>
      <c r="Q241" s="58"/>
      <c r="R241" s="58"/>
      <c r="S241" s="58"/>
      <c r="T241" s="58"/>
      <c r="U241" s="59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T241" s="16" t="s">
        <v>147</v>
      </c>
      <c r="AU241" s="16" t="s">
        <v>145</v>
      </c>
    </row>
    <row r="242" spans="1:65" s="2" customFormat="1" ht="24" customHeight="1">
      <c r="A242" s="32"/>
      <c r="B242" s="169"/>
      <c r="C242" s="195" t="s">
        <v>498</v>
      </c>
      <c r="D242" s="195" t="s">
        <v>221</v>
      </c>
      <c r="E242" s="196" t="s">
        <v>835</v>
      </c>
      <c r="F242" s="197" t="s">
        <v>836</v>
      </c>
      <c r="G242" s="198" t="s">
        <v>338</v>
      </c>
      <c r="H242" s="199">
        <v>2</v>
      </c>
      <c r="I242" s="200"/>
      <c r="J242" s="201">
        <f>ROUND(I242*H242,2)</f>
        <v>0</v>
      </c>
      <c r="K242" s="202"/>
      <c r="L242" s="203"/>
      <c r="M242" s="204" t="s">
        <v>1</v>
      </c>
      <c r="N242" s="205" t="s">
        <v>43</v>
      </c>
      <c r="O242" s="58"/>
      <c r="P242" s="180">
        <f>O242*H242</f>
        <v>0</v>
      </c>
      <c r="Q242" s="180">
        <v>3.0000000000000001E-3</v>
      </c>
      <c r="R242" s="180">
        <f>Q242*H242</f>
        <v>6.0000000000000001E-3</v>
      </c>
      <c r="S242" s="180">
        <v>0</v>
      </c>
      <c r="T242" s="180">
        <f>S242*H242</f>
        <v>0</v>
      </c>
      <c r="U242" s="181" t="s">
        <v>1</v>
      </c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82" t="s">
        <v>224</v>
      </c>
      <c r="AT242" s="182" t="s">
        <v>221</v>
      </c>
      <c r="AU242" s="182" t="s">
        <v>145</v>
      </c>
      <c r="AY242" s="16" t="s">
        <v>138</v>
      </c>
      <c r="BE242" s="97">
        <f>IF(N242="základná",J242,0)</f>
        <v>0</v>
      </c>
      <c r="BF242" s="97">
        <f>IF(N242="znížená",J242,0)</f>
        <v>0</v>
      </c>
      <c r="BG242" s="97">
        <f>IF(N242="zákl. prenesená",J242,0)</f>
        <v>0</v>
      </c>
      <c r="BH242" s="97">
        <f>IF(N242="zníž. prenesená",J242,0)</f>
        <v>0</v>
      </c>
      <c r="BI242" s="97">
        <f>IF(N242="nulová",J242,0)</f>
        <v>0</v>
      </c>
      <c r="BJ242" s="16" t="s">
        <v>145</v>
      </c>
      <c r="BK242" s="97">
        <f>ROUND(I242*H242,2)</f>
        <v>0</v>
      </c>
      <c r="BL242" s="16" t="s">
        <v>144</v>
      </c>
      <c r="BM242" s="182" t="s">
        <v>837</v>
      </c>
    </row>
    <row r="243" spans="1:65" s="2" customFormat="1" ht="19.5">
      <c r="A243" s="32"/>
      <c r="B243" s="33"/>
      <c r="C243" s="32"/>
      <c r="D243" s="183" t="s">
        <v>147</v>
      </c>
      <c r="E243" s="32"/>
      <c r="F243" s="184" t="s">
        <v>838</v>
      </c>
      <c r="G243" s="32"/>
      <c r="H243" s="32"/>
      <c r="I243" s="106"/>
      <c r="J243" s="32"/>
      <c r="K243" s="32"/>
      <c r="L243" s="33"/>
      <c r="M243" s="185"/>
      <c r="N243" s="186"/>
      <c r="O243" s="58"/>
      <c r="P243" s="58"/>
      <c r="Q243" s="58"/>
      <c r="R243" s="58"/>
      <c r="S243" s="58"/>
      <c r="T243" s="58"/>
      <c r="U243" s="59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T243" s="16" t="s">
        <v>147</v>
      </c>
      <c r="AU243" s="16" t="s">
        <v>145</v>
      </c>
    </row>
    <row r="244" spans="1:65" s="2" customFormat="1" ht="24" customHeight="1">
      <c r="A244" s="32"/>
      <c r="B244" s="169"/>
      <c r="C244" s="195" t="s">
        <v>502</v>
      </c>
      <c r="D244" s="195" t="s">
        <v>221</v>
      </c>
      <c r="E244" s="196" t="s">
        <v>839</v>
      </c>
      <c r="F244" s="197" t="s">
        <v>840</v>
      </c>
      <c r="G244" s="198" t="s">
        <v>338</v>
      </c>
      <c r="H244" s="199">
        <v>2</v>
      </c>
      <c r="I244" s="200"/>
      <c r="J244" s="201">
        <f>ROUND(I244*H244,2)</f>
        <v>0</v>
      </c>
      <c r="K244" s="202"/>
      <c r="L244" s="203"/>
      <c r="M244" s="204" t="s">
        <v>1</v>
      </c>
      <c r="N244" s="205" t="s">
        <v>43</v>
      </c>
      <c r="O244" s="58"/>
      <c r="P244" s="180">
        <f>O244*H244</f>
        <v>0</v>
      </c>
      <c r="Q244" s="180">
        <v>2.0709999999999999E-2</v>
      </c>
      <c r="R244" s="180">
        <f>Q244*H244</f>
        <v>4.1419999999999998E-2</v>
      </c>
      <c r="S244" s="180">
        <v>0</v>
      </c>
      <c r="T244" s="180">
        <f>S244*H244</f>
        <v>0</v>
      </c>
      <c r="U244" s="181" t="s">
        <v>1</v>
      </c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82" t="s">
        <v>224</v>
      </c>
      <c r="AT244" s="182" t="s">
        <v>221</v>
      </c>
      <c r="AU244" s="182" t="s">
        <v>145</v>
      </c>
      <c r="AY244" s="16" t="s">
        <v>138</v>
      </c>
      <c r="BE244" s="97">
        <f>IF(N244="základná",J244,0)</f>
        <v>0</v>
      </c>
      <c r="BF244" s="97">
        <f>IF(N244="znížená",J244,0)</f>
        <v>0</v>
      </c>
      <c r="BG244" s="97">
        <f>IF(N244="zákl. prenesená",J244,0)</f>
        <v>0</v>
      </c>
      <c r="BH244" s="97">
        <f>IF(N244="zníž. prenesená",J244,0)</f>
        <v>0</v>
      </c>
      <c r="BI244" s="97">
        <f>IF(N244="nulová",J244,0)</f>
        <v>0</v>
      </c>
      <c r="BJ244" s="16" t="s">
        <v>145</v>
      </c>
      <c r="BK244" s="97">
        <f>ROUND(I244*H244,2)</f>
        <v>0</v>
      </c>
      <c r="BL244" s="16" t="s">
        <v>144</v>
      </c>
      <c r="BM244" s="182" t="s">
        <v>841</v>
      </c>
    </row>
    <row r="245" spans="1:65" s="2" customFormat="1" ht="19.5">
      <c r="A245" s="32"/>
      <c r="B245" s="33"/>
      <c r="C245" s="32"/>
      <c r="D245" s="183" t="s">
        <v>147</v>
      </c>
      <c r="E245" s="32"/>
      <c r="F245" s="184" t="s">
        <v>842</v>
      </c>
      <c r="G245" s="32"/>
      <c r="H245" s="32"/>
      <c r="I245" s="106"/>
      <c r="J245" s="32"/>
      <c r="K245" s="32"/>
      <c r="L245" s="33"/>
      <c r="M245" s="185"/>
      <c r="N245" s="186"/>
      <c r="O245" s="58"/>
      <c r="P245" s="58"/>
      <c r="Q245" s="58"/>
      <c r="R245" s="58"/>
      <c r="S245" s="58"/>
      <c r="T245" s="58"/>
      <c r="U245" s="59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T245" s="16" t="s">
        <v>147</v>
      </c>
      <c r="AU245" s="16" t="s">
        <v>145</v>
      </c>
    </row>
    <row r="246" spans="1:65" s="2" customFormat="1" ht="24" customHeight="1">
      <c r="A246" s="32"/>
      <c r="B246" s="169"/>
      <c r="C246" s="170" t="s">
        <v>197</v>
      </c>
      <c r="D246" s="170" t="s">
        <v>140</v>
      </c>
      <c r="E246" s="171" t="s">
        <v>843</v>
      </c>
      <c r="F246" s="172" t="s">
        <v>844</v>
      </c>
      <c r="G246" s="173" t="s">
        <v>338</v>
      </c>
      <c r="H246" s="174">
        <v>1</v>
      </c>
      <c r="I246" s="175"/>
      <c r="J246" s="176">
        <f>ROUND(I246*H246,2)</f>
        <v>0</v>
      </c>
      <c r="K246" s="177"/>
      <c r="L246" s="33"/>
      <c r="M246" s="178" t="s">
        <v>1</v>
      </c>
      <c r="N246" s="179" t="s">
        <v>43</v>
      </c>
      <c r="O246" s="58"/>
      <c r="P246" s="180">
        <f>O246*H246</f>
        <v>0</v>
      </c>
      <c r="Q246" s="180">
        <v>5.0699999999999999E-3</v>
      </c>
      <c r="R246" s="180">
        <f>Q246*H246</f>
        <v>5.0699999999999999E-3</v>
      </c>
      <c r="S246" s="180">
        <v>0</v>
      </c>
      <c r="T246" s="180">
        <f>S246*H246</f>
        <v>0</v>
      </c>
      <c r="U246" s="181" t="s">
        <v>1</v>
      </c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82" t="s">
        <v>144</v>
      </c>
      <c r="AT246" s="182" t="s">
        <v>140</v>
      </c>
      <c r="AU246" s="182" t="s">
        <v>145</v>
      </c>
      <c r="AY246" s="16" t="s">
        <v>138</v>
      </c>
      <c r="BE246" s="97">
        <f>IF(N246="základná",J246,0)</f>
        <v>0</v>
      </c>
      <c r="BF246" s="97">
        <f>IF(N246="znížená",J246,0)</f>
        <v>0</v>
      </c>
      <c r="BG246" s="97">
        <f>IF(N246="zákl. prenesená",J246,0)</f>
        <v>0</v>
      </c>
      <c r="BH246" s="97">
        <f>IF(N246="zníž. prenesená",J246,0)</f>
        <v>0</v>
      </c>
      <c r="BI246" s="97">
        <f>IF(N246="nulová",J246,0)</f>
        <v>0</v>
      </c>
      <c r="BJ246" s="16" t="s">
        <v>145</v>
      </c>
      <c r="BK246" s="97">
        <f>ROUND(I246*H246,2)</f>
        <v>0</v>
      </c>
      <c r="BL246" s="16" t="s">
        <v>144</v>
      </c>
      <c r="BM246" s="182" t="s">
        <v>845</v>
      </c>
    </row>
    <row r="247" spans="1:65" s="2" customFormat="1" ht="19.5">
      <c r="A247" s="32"/>
      <c r="B247" s="33"/>
      <c r="C247" s="32"/>
      <c r="D247" s="183" t="s">
        <v>147</v>
      </c>
      <c r="E247" s="32"/>
      <c r="F247" s="184" t="s">
        <v>846</v>
      </c>
      <c r="G247" s="32"/>
      <c r="H247" s="32"/>
      <c r="I247" s="106"/>
      <c r="J247" s="32"/>
      <c r="K247" s="32"/>
      <c r="L247" s="33"/>
      <c r="M247" s="185"/>
      <c r="N247" s="186"/>
      <c r="O247" s="58"/>
      <c r="P247" s="58"/>
      <c r="Q247" s="58"/>
      <c r="R247" s="58"/>
      <c r="S247" s="58"/>
      <c r="T247" s="58"/>
      <c r="U247" s="59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T247" s="16" t="s">
        <v>147</v>
      </c>
      <c r="AU247" s="16" t="s">
        <v>145</v>
      </c>
    </row>
    <row r="248" spans="1:65" s="2" customFormat="1" ht="16.5" customHeight="1">
      <c r="A248" s="32"/>
      <c r="B248" s="169"/>
      <c r="C248" s="195" t="s">
        <v>203</v>
      </c>
      <c r="D248" s="195" t="s">
        <v>221</v>
      </c>
      <c r="E248" s="196" t="s">
        <v>847</v>
      </c>
      <c r="F248" s="197" t="s">
        <v>848</v>
      </c>
      <c r="G248" s="198" t="s">
        <v>338</v>
      </c>
      <c r="H248" s="199">
        <v>1</v>
      </c>
      <c r="I248" s="200"/>
      <c r="J248" s="201">
        <f>ROUND(I248*H248,2)</f>
        <v>0</v>
      </c>
      <c r="K248" s="202"/>
      <c r="L248" s="203"/>
      <c r="M248" s="204" t="s">
        <v>1</v>
      </c>
      <c r="N248" s="205" t="s">
        <v>43</v>
      </c>
      <c r="O248" s="58"/>
      <c r="P248" s="180">
        <f>O248*H248</f>
        <v>0</v>
      </c>
      <c r="Q248" s="180">
        <v>0.12</v>
      </c>
      <c r="R248" s="180">
        <f>Q248*H248</f>
        <v>0.12</v>
      </c>
      <c r="S248" s="180">
        <v>0</v>
      </c>
      <c r="T248" s="180">
        <f>S248*H248</f>
        <v>0</v>
      </c>
      <c r="U248" s="181" t="s">
        <v>1</v>
      </c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82" t="s">
        <v>224</v>
      </c>
      <c r="AT248" s="182" t="s">
        <v>221</v>
      </c>
      <c r="AU248" s="182" t="s">
        <v>145</v>
      </c>
      <c r="AY248" s="16" t="s">
        <v>138</v>
      </c>
      <c r="BE248" s="97">
        <f>IF(N248="základná",J248,0)</f>
        <v>0</v>
      </c>
      <c r="BF248" s="97">
        <f>IF(N248="znížená",J248,0)</f>
        <v>0</v>
      </c>
      <c r="BG248" s="97">
        <f>IF(N248="zákl. prenesená",J248,0)</f>
        <v>0</v>
      </c>
      <c r="BH248" s="97">
        <f>IF(N248="zníž. prenesená",J248,0)</f>
        <v>0</v>
      </c>
      <c r="BI248" s="97">
        <f>IF(N248="nulová",J248,0)</f>
        <v>0</v>
      </c>
      <c r="BJ248" s="16" t="s">
        <v>145</v>
      </c>
      <c r="BK248" s="97">
        <f>ROUND(I248*H248,2)</f>
        <v>0</v>
      </c>
      <c r="BL248" s="16" t="s">
        <v>144</v>
      </c>
      <c r="BM248" s="182" t="s">
        <v>849</v>
      </c>
    </row>
    <row r="249" spans="1:65" s="2" customFormat="1">
      <c r="A249" s="32"/>
      <c r="B249" s="33"/>
      <c r="C249" s="32"/>
      <c r="D249" s="183" t="s">
        <v>147</v>
      </c>
      <c r="E249" s="32"/>
      <c r="F249" s="184" t="s">
        <v>850</v>
      </c>
      <c r="G249" s="32"/>
      <c r="H249" s="32"/>
      <c r="I249" s="106"/>
      <c r="J249" s="32"/>
      <c r="K249" s="32"/>
      <c r="L249" s="33"/>
      <c r="M249" s="185"/>
      <c r="N249" s="186"/>
      <c r="O249" s="58"/>
      <c r="P249" s="58"/>
      <c r="Q249" s="58"/>
      <c r="R249" s="58"/>
      <c r="S249" s="58"/>
      <c r="T249" s="58"/>
      <c r="U249" s="59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T249" s="16" t="s">
        <v>147</v>
      </c>
      <c r="AU249" s="16" t="s">
        <v>145</v>
      </c>
    </row>
    <row r="250" spans="1:65" s="2" customFormat="1" ht="36" customHeight="1">
      <c r="A250" s="32"/>
      <c r="B250" s="169"/>
      <c r="C250" s="170" t="s">
        <v>207</v>
      </c>
      <c r="D250" s="170" t="s">
        <v>140</v>
      </c>
      <c r="E250" s="171" t="s">
        <v>851</v>
      </c>
      <c r="F250" s="172" t="s">
        <v>852</v>
      </c>
      <c r="G250" s="173" t="s">
        <v>338</v>
      </c>
      <c r="H250" s="174">
        <v>3</v>
      </c>
      <c r="I250" s="175"/>
      <c r="J250" s="176">
        <f>ROUND(I250*H250,2)</f>
        <v>0</v>
      </c>
      <c r="K250" s="177"/>
      <c r="L250" s="33"/>
      <c r="M250" s="178" t="s">
        <v>1</v>
      </c>
      <c r="N250" s="179" t="s">
        <v>43</v>
      </c>
      <c r="O250" s="58"/>
      <c r="P250" s="180">
        <f>O250*H250</f>
        <v>0</v>
      </c>
      <c r="Q250" s="180">
        <v>0</v>
      </c>
      <c r="R250" s="180">
        <f>Q250*H250</f>
        <v>0</v>
      </c>
      <c r="S250" s="180">
        <v>0</v>
      </c>
      <c r="T250" s="180">
        <f>S250*H250</f>
        <v>0</v>
      </c>
      <c r="U250" s="181" t="s">
        <v>1</v>
      </c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82" t="s">
        <v>144</v>
      </c>
      <c r="AT250" s="182" t="s">
        <v>140</v>
      </c>
      <c r="AU250" s="182" t="s">
        <v>145</v>
      </c>
      <c r="AY250" s="16" t="s">
        <v>138</v>
      </c>
      <c r="BE250" s="97">
        <f>IF(N250="základná",J250,0)</f>
        <v>0</v>
      </c>
      <c r="BF250" s="97">
        <f>IF(N250="znížená",J250,0)</f>
        <v>0</v>
      </c>
      <c r="BG250" s="97">
        <f>IF(N250="zákl. prenesená",J250,0)</f>
        <v>0</v>
      </c>
      <c r="BH250" s="97">
        <f>IF(N250="zníž. prenesená",J250,0)</f>
        <v>0</v>
      </c>
      <c r="BI250" s="97">
        <f>IF(N250="nulová",J250,0)</f>
        <v>0</v>
      </c>
      <c r="BJ250" s="16" t="s">
        <v>145</v>
      </c>
      <c r="BK250" s="97">
        <f>ROUND(I250*H250,2)</f>
        <v>0</v>
      </c>
      <c r="BL250" s="16" t="s">
        <v>144</v>
      </c>
      <c r="BM250" s="182" t="s">
        <v>853</v>
      </c>
    </row>
    <row r="251" spans="1:65" s="2" customFormat="1" ht="19.5">
      <c r="A251" s="32"/>
      <c r="B251" s="33"/>
      <c r="C251" s="32"/>
      <c r="D251" s="183" t="s">
        <v>147</v>
      </c>
      <c r="E251" s="32"/>
      <c r="F251" s="184" t="s">
        <v>854</v>
      </c>
      <c r="G251" s="32"/>
      <c r="H251" s="32"/>
      <c r="I251" s="106"/>
      <c r="J251" s="32"/>
      <c r="K251" s="32"/>
      <c r="L251" s="33"/>
      <c r="M251" s="185"/>
      <c r="N251" s="186"/>
      <c r="O251" s="58"/>
      <c r="P251" s="58"/>
      <c r="Q251" s="58"/>
      <c r="R251" s="58"/>
      <c r="S251" s="58"/>
      <c r="T251" s="58"/>
      <c r="U251" s="59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T251" s="16" t="s">
        <v>147</v>
      </c>
      <c r="AU251" s="16" t="s">
        <v>145</v>
      </c>
    </row>
    <row r="252" spans="1:65" s="2" customFormat="1" ht="24" customHeight="1">
      <c r="A252" s="32"/>
      <c r="B252" s="169"/>
      <c r="C252" s="195" t="s">
        <v>404</v>
      </c>
      <c r="D252" s="195" t="s">
        <v>221</v>
      </c>
      <c r="E252" s="196" t="s">
        <v>855</v>
      </c>
      <c r="F252" s="197" t="s">
        <v>856</v>
      </c>
      <c r="G252" s="198" t="s">
        <v>338</v>
      </c>
      <c r="H252" s="199">
        <v>3</v>
      </c>
      <c r="I252" s="200"/>
      <c r="J252" s="201">
        <f>ROUND(I252*H252,2)</f>
        <v>0</v>
      </c>
      <c r="K252" s="202"/>
      <c r="L252" s="203"/>
      <c r="M252" s="204" t="s">
        <v>1</v>
      </c>
      <c r="N252" s="205" t="s">
        <v>43</v>
      </c>
      <c r="O252" s="58"/>
      <c r="P252" s="180">
        <f>O252*H252</f>
        <v>0</v>
      </c>
      <c r="Q252" s="180">
        <v>1.4619999999999999E-2</v>
      </c>
      <c r="R252" s="180">
        <f>Q252*H252</f>
        <v>4.3859999999999996E-2</v>
      </c>
      <c r="S252" s="180">
        <v>0</v>
      </c>
      <c r="T252" s="180">
        <f>S252*H252</f>
        <v>0</v>
      </c>
      <c r="U252" s="181" t="s">
        <v>1</v>
      </c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82" t="s">
        <v>224</v>
      </c>
      <c r="AT252" s="182" t="s">
        <v>221</v>
      </c>
      <c r="AU252" s="182" t="s">
        <v>145</v>
      </c>
      <c r="AY252" s="16" t="s">
        <v>138</v>
      </c>
      <c r="BE252" s="97">
        <f>IF(N252="základná",J252,0)</f>
        <v>0</v>
      </c>
      <c r="BF252" s="97">
        <f>IF(N252="znížená",J252,0)</f>
        <v>0</v>
      </c>
      <c r="BG252" s="97">
        <f>IF(N252="zákl. prenesená",J252,0)</f>
        <v>0</v>
      </c>
      <c r="BH252" s="97">
        <f>IF(N252="zníž. prenesená",J252,0)</f>
        <v>0</v>
      </c>
      <c r="BI252" s="97">
        <f>IF(N252="nulová",J252,0)</f>
        <v>0</v>
      </c>
      <c r="BJ252" s="16" t="s">
        <v>145</v>
      </c>
      <c r="BK252" s="97">
        <f>ROUND(I252*H252,2)</f>
        <v>0</v>
      </c>
      <c r="BL252" s="16" t="s">
        <v>144</v>
      </c>
      <c r="BM252" s="182" t="s">
        <v>857</v>
      </c>
    </row>
    <row r="253" spans="1:65" s="2" customFormat="1" ht="19.5">
      <c r="A253" s="32"/>
      <c r="B253" s="33"/>
      <c r="C253" s="32"/>
      <c r="D253" s="183" t="s">
        <v>147</v>
      </c>
      <c r="E253" s="32"/>
      <c r="F253" s="184" t="s">
        <v>856</v>
      </c>
      <c r="G253" s="32"/>
      <c r="H253" s="32"/>
      <c r="I253" s="106"/>
      <c r="J253" s="32"/>
      <c r="K253" s="32"/>
      <c r="L253" s="33"/>
      <c r="M253" s="185"/>
      <c r="N253" s="186"/>
      <c r="O253" s="58"/>
      <c r="P253" s="58"/>
      <c r="Q253" s="58"/>
      <c r="R253" s="58"/>
      <c r="S253" s="58"/>
      <c r="T253" s="58"/>
      <c r="U253" s="59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T253" s="16" t="s">
        <v>147</v>
      </c>
      <c r="AU253" s="16" t="s">
        <v>145</v>
      </c>
    </row>
    <row r="254" spans="1:65" s="2" customFormat="1" ht="24" customHeight="1">
      <c r="A254" s="32"/>
      <c r="B254" s="169"/>
      <c r="C254" s="195" t="s">
        <v>409</v>
      </c>
      <c r="D254" s="195" t="s">
        <v>221</v>
      </c>
      <c r="E254" s="196" t="s">
        <v>858</v>
      </c>
      <c r="F254" s="197" t="s">
        <v>859</v>
      </c>
      <c r="G254" s="198" t="s">
        <v>338</v>
      </c>
      <c r="H254" s="199">
        <v>3</v>
      </c>
      <c r="I254" s="200"/>
      <c r="J254" s="201">
        <f>ROUND(I254*H254,2)</f>
        <v>0</v>
      </c>
      <c r="K254" s="202"/>
      <c r="L254" s="203"/>
      <c r="M254" s="204" t="s">
        <v>1</v>
      </c>
      <c r="N254" s="205" t="s">
        <v>43</v>
      </c>
      <c r="O254" s="58"/>
      <c r="P254" s="180">
        <f>O254*H254</f>
        <v>0</v>
      </c>
      <c r="Q254" s="180">
        <v>1.4489999999999999E-2</v>
      </c>
      <c r="R254" s="180">
        <f>Q254*H254</f>
        <v>4.3469999999999995E-2</v>
      </c>
      <c r="S254" s="180">
        <v>0</v>
      </c>
      <c r="T254" s="180">
        <f>S254*H254</f>
        <v>0</v>
      </c>
      <c r="U254" s="181" t="s">
        <v>1</v>
      </c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82" t="s">
        <v>224</v>
      </c>
      <c r="AT254" s="182" t="s">
        <v>221</v>
      </c>
      <c r="AU254" s="182" t="s">
        <v>145</v>
      </c>
      <c r="AY254" s="16" t="s">
        <v>138</v>
      </c>
      <c r="BE254" s="97">
        <f>IF(N254="základná",J254,0)</f>
        <v>0</v>
      </c>
      <c r="BF254" s="97">
        <f>IF(N254="znížená",J254,0)</f>
        <v>0</v>
      </c>
      <c r="BG254" s="97">
        <f>IF(N254="zákl. prenesená",J254,0)</f>
        <v>0</v>
      </c>
      <c r="BH254" s="97">
        <f>IF(N254="zníž. prenesená",J254,0)</f>
        <v>0</v>
      </c>
      <c r="BI254" s="97">
        <f>IF(N254="nulová",J254,0)</f>
        <v>0</v>
      </c>
      <c r="BJ254" s="16" t="s">
        <v>145</v>
      </c>
      <c r="BK254" s="97">
        <f>ROUND(I254*H254,2)</f>
        <v>0</v>
      </c>
      <c r="BL254" s="16" t="s">
        <v>144</v>
      </c>
      <c r="BM254" s="182" t="s">
        <v>860</v>
      </c>
    </row>
    <row r="255" spans="1:65" s="2" customFormat="1" ht="19.5">
      <c r="A255" s="32"/>
      <c r="B255" s="33"/>
      <c r="C255" s="32"/>
      <c r="D255" s="183" t="s">
        <v>147</v>
      </c>
      <c r="E255" s="32"/>
      <c r="F255" s="184" t="s">
        <v>859</v>
      </c>
      <c r="G255" s="32"/>
      <c r="H255" s="32"/>
      <c r="I255" s="106"/>
      <c r="J255" s="32"/>
      <c r="K255" s="32"/>
      <c r="L255" s="33"/>
      <c r="M255" s="185"/>
      <c r="N255" s="186"/>
      <c r="O255" s="58"/>
      <c r="P255" s="58"/>
      <c r="Q255" s="58"/>
      <c r="R255" s="58"/>
      <c r="S255" s="58"/>
      <c r="T255" s="58"/>
      <c r="U255" s="59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T255" s="16" t="s">
        <v>147</v>
      </c>
      <c r="AU255" s="16" t="s">
        <v>145</v>
      </c>
    </row>
    <row r="256" spans="1:65" s="2" customFormat="1" ht="24" customHeight="1">
      <c r="A256" s="32"/>
      <c r="B256" s="169"/>
      <c r="C256" s="195" t="s">
        <v>413</v>
      </c>
      <c r="D256" s="195" t="s">
        <v>221</v>
      </c>
      <c r="E256" s="196" t="s">
        <v>861</v>
      </c>
      <c r="F256" s="197" t="s">
        <v>862</v>
      </c>
      <c r="G256" s="198" t="s">
        <v>338</v>
      </c>
      <c r="H256" s="199">
        <v>3</v>
      </c>
      <c r="I256" s="200"/>
      <c r="J256" s="201">
        <f>ROUND(I256*H256,2)</f>
        <v>0</v>
      </c>
      <c r="K256" s="202"/>
      <c r="L256" s="203"/>
      <c r="M256" s="204" t="s">
        <v>1</v>
      </c>
      <c r="N256" s="205" t="s">
        <v>43</v>
      </c>
      <c r="O256" s="58"/>
      <c r="P256" s="180">
        <f>O256*H256</f>
        <v>0</v>
      </c>
      <c r="Q256" s="180">
        <v>5.8799999999999998E-3</v>
      </c>
      <c r="R256" s="180">
        <f>Q256*H256</f>
        <v>1.7639999999999999E-2</v>
      </c>
      <c r="S256" s="180">
        <v>0</v>
      </c>
      <c r="T256" s="180">
        <f>S256*H256</f>
        <v>0</v>
      </c>
      <c r="U256" s="181" t="s">
        <v>1</v>
      </c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82" t="s">
        <v>224</v>
      </c>
      <c r="AT256" s="182" t="s">
        <v>221</v>
      </c>
      <c r="AU256" s="182" t="s">
        <v>145</v>
      </c>
      <c r="AY256" s="16" t="s">
        <v>138</v>
      </c>
      <c r="BE256" s="97">
        <f>IF(N256="základná",J256,0)</f>
        <v>0</v>
      </c>
      <c r="BF256" s="97">
        <f>IF(N256="znížená",J256,0)</f>
        <v>0</v>
      </c>
      <c r="BG256" s="97">
        <f>IF(N256="zákl. prenesená",J256,0)</f>
        <v>0</v>
      </c>
      <c r="BH256" s="97">
        <f>IF(N256="zníž. prenesená",J256,0)</f>
        <v>0</v>
      </c>
      <c r="BI256" s="97">
        <f>IF(N256="nulová",J256,0)</f>
        <v>0</v>
      </c>
      <c r="BJ256" s="16" t="s">
        <v>145</v>
      </c>
      <c r="BK256" s="97">
        <f>ROUND(I256*H256,2)</f>
        <v>0</v>
      </c>
      <c r="BL256" s="16" t="s">
        <v>144</v>
      </c>
      <c r="BM256" s="182" t="s">
        <v>863</v>
      </c>
    </row>
    <row r="257" spans="1:65" s="2" customFormat="1" ht="19.5">
      <c r="A257" s="32"/>
      <c r="B257" s="33"/>
      <c r="C257" s="32"/>
      <c r="D257" s="183" t="s">
        <v>147</v>
      </c>
      <c r="E257" s="32"/>
      <c r="F257" s="184" t="s">
        <v>862</v>
      </c>
      <c r="G257" s="32"/>
      <c r="H257" s="32"/>
      <c r="I257" s="106"/>
      <c r="J257" s="32"/>
      <c r="K257" s="32"/>
      <c r="L257" s="33"/>
      <c r="M257" s="185"/>
      <c r="N257" s="186"/>
      <c r="O257" s="58"/>
      <c r="P257" s="58"/>
      <c r="Q257" s="58"/>
      <c r="R257" s="58"/>
      <c r="S257" s="58"/>
      <c r="T257" s="58"/>
      <c r="U257" s="59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T257" s="16" t="s">
        <v>147</v>
      </c>
      <c r="AU257" s="16" t="s">
        <v>145</v>
      </c>
    </row>
    <row r="258" spans="1:65" s="2" customFormat="1" ht="24" customHeight="1">
      <c r="A258" s="32"/>
      <c r="B258" s="169"/>
      <c r="C258" s="195" t="s">
        <v>417</v>
      </c>
      <c r="D258" s="195" t="s">
        <v>221</v>
      </c>
      <c r="E258" s="196" t="s">
        <v>864</v>
      </c>
      <c r="F258" s="197" t="s">
        <v>865</v>
      </c>
      <c r="G258" s="198" t="s">
        <v>338</v>
      </c>
      <c r="H258" s="199">
        <v>6</v>
      </c>
      <c r="I258" s="200"/>
      <c r="J258" s="201">
        <f>ROUND(I258*H258,2)</f>
        <v>0</v>
      </c>
      <c r="K258" s="202"/>
      <c r="L258" s="203"/>
      <c r="M258" s="204" t="s">
        <v>1</v>
      </c>
      <c r="N258" s="205" t="s">
        <v>43</v>
      </c>
      <c r="O258" s="58"/>
      <c r="P258" s="180">
        <f>O258*H258</f>
        <v>0</v>
      </c>
      <c r="Q258" s="180">
        <v>6.6E-4</v>
      </c>
      <c r="R258" s="180">
        <f>Q258*H258</f>
        <v>3.96E-3</v>
      </c>
      <c r="S258" s="180">
        <v>0</v>
      </c>
      <c r="T258" s="180">
        <f>S258*H258</f>
        <v>0</v>
      </c>
      <c r="U258" s="181" t="s">
        <v>1</v>
      </c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82" t="s">
        <v>224</v>
      </c>
      <c r="AT258" s="182" t="s">
        <v>221</v>
      </c>
      <c r="AU258" s="182" t="s">
        <v>145</v>
      </c>
      <c r="AY258" s="16" t="s">
        <v>138</v>
      </c>
      <c r="BE258" s="97">
        <f>IF(N258="základná",J258,0)</f>
        <v>0</v>
      </c>
      <c r="BF258" s="97">
        <f>IF(N258="znížená",J258,0)</f>
        <v>0</v>
      </c>
      <c r="BG258" s="97">
        <f>IF(N258="zákl. prenesená",J258,0)</f>
        <v>0</v>
      </c>
      <c r="BH258" s="97">
        <f>IF(N258="zníž. prenesená",J258,0)</f>
        <v>0</v>
      </c>
      <c r="BI258" s="97">
        <f>IF(N258="nulová",J258,0)</f>
        <v>0</v>
      </c>
      <c r="BJ258" s="16" t="s">
        <v>145</v>
      </c>
      <c r="BK258" s="97">
        <f>ROUND(I258*H258,2)</f>
        <v>0</v>
      </c>
      <c r="BL258" s="16" t="s">
        <v>144</v>
      </c>
      <c r="BM258" s="182" t="s">
        <v>866</v>
      </c>
    </row>
    <row r="259" spans="1:65" s="2" customFormat="1" ht="19.5">
      <c r="A259" s="32"/>
      <c r="B259" s="33"/>
      <c r="C259" s="32"/>
      <c r="D259" s="183" t="s">
        <v>147</v>
      </c>
      <c r="E259" s="32"/>
      <c r="F259" s="184" t="s">
        <v>865</v>
      </c>
      <c r="G259" s="32"/>
      <c r="H259" s="32"/>
      <c r="I259" s="106"/>
      <c r="J259" s="32"/>
      <c r="K259" s="32"/>
      <c r="L259" s="33"/>
      <c r="M259" s="185"/>
      <c r="N259" s="186"/>
      <c r="O259" s="58"/>
      <c r="P259" s="58"/>
      <c r="Q259" s="58"/>
      <c r="R259" s="58"/>
      <c r="S259" s="58"/>
      <c r="T259" s="58"/>
      <c r="U259" s="59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T259" s="16" t="s">
        <v>147</v>
      </c>
      <c r="AU259" s="16" t="s">
        <v>145</v>
      </c>
    </row>
    <row r="260" spans="1:65" s="2" customFormat="1" ht="24" customHeight="1">
      <c r="A260" s="32"/>
      <c r="B260" s="169"/>
      <c r="C260" s="195" t="s">
        <v>421</v>
      </c>
      <c r="D260" s="195" t="s">
        <v>221</v>
      </c>
      <c r="E260" s="196" t="s">
        <v>867</v>
      </c>
      <c r="F260" s="197" t="s">
        <v>868</v>
      </c>
      <c r="G260" s="198" t="s">
        <v>338</v>
      </c>
      <c r="H260" s="199">
        <v>3</v>
      </c>
      <c r="I260" s="200"/>
      <c r="J260" s="201">
        <f>ROUND(I260*H260,2)</f>
        <v>0</v>
      </c>
      <c r="K260" s="202"/>
      <c r="L260" s="203"/>
      <c r="M260" s="204" t="s">
        <v>1</v>
      </c>
      <c r="N260" s="205" t="s">
        <v>43</v>
      </c>
      <c r="O260" s="58"/>
      <c r="P260" s="180">
        <f>O260*H260</f>
        <v>0</v>
      </c>
      <c r="Q260" s="180">
        <v>2.0500000000000001E-2</v>
      </c>
      <c r="R260" s="180">
        <f>Q260*H260</f>
        <v>6.1499999999999999E-2</v>
      </c>
      <c r="S260" s="180">
        <v>0</v>
      </c>
      <c r="T260" s="180">
        <f>S260*H260</f>
        <v>0</v>
      </c>
      <c r="U260" s="181" t="s">
        <v>1</v>
      </c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82" t="s">
        <v>224</v>
      </c>
      <c r="AT260" s="182" t="s">
        <v>221</v>
      </c>
      <c r="AU260" s="182" t="s">
        <v>145</v>
      </c>
      <c r="AY260" s="16" t="s">
        <v>138</v>
      </c>
      <c r="BE260" s="97">
        <f>IF(N260="základná",J260,0)</f>
        <v>0</v>
      </c>
      <c r="BF260" s="97">
        <f>IF(N260="znížená",J260,0)</f>
        <v>0</v>
      </c>
      <c r="BG260" s="97">
        <f>IF(N260="zákl. prenesená",J260,0)</f>
        <v>0</v>
      </c>
      <c r="BH260" s="97">
        <f>IF(N260="zníž. prenesená",J260,0)</f>
        <v>0</v>
      </c>
      <c r="BI260" s="97">
        <f>IF(N260="nulová",J260,0)</f>
        <v>0</v>
      </c>
      <c r="BJ260" s="16" t="s">
        <v>145</v>
      </c>
      <c r="BK260" s="97">
        <f>ROUND(I260*H260,2)</f>
        <v>0</v>
      </c>
      <c r="BL260" s="16" t="s">
        <v>144</v>
      </c>
      <c r="BM260" s="182" t="s">
        <v>869</v>
      </c>
    </row>
    <row r="261" spans="1:65" s="2" customFormat="1" ht="19.5">
      <c r="A261" s="32"/>
      <c r="B261" s="33"/>
      <c r="C261" s="32"/>
      <c r="D261" s="183" t="s">
        <v>147</v>
      </c>
      <c r="E261" s="32"/>
      <c r="F261" s="184" t="s">
        <v>868</v>
      </c>
      <c r="G261" s="32"/>
      <c r="H261" s="32"/>
      <c r="I261" s="106"/>
      <c r="J261" s="32"/>
      <c r="K261" s="32"/>
      <c r="L261" s="33"/>
      <c r="M261" s="185"/>
      <c r="N261" s="186"/>
      <c r="O261" s="58"/>
      <c r="P261" s="58"/>
      <c r="Q261" s="58"/>
      <c r="R261" s="58"/>
      <c r="S261" s="58"/>
      <c r="T261" s="58"/>
      <c r="U261" s="59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T261" s="16" t="s">
        <v>147</v>
      </c>
      <c r="AU261" s="16" t="s">
        <v>145</v>
      </c>
    </row>
    <row r="262" spans="1:65" s="2" customFormat="1" ht="24" customHeight="1">
      <c r="A262" s="32"/>
      <c r="B262" s="169"/>
      <c r="C262" s="170" t="s">
        <v>509</v>
      </c>
      <c r="D262" s="170" t="s">
        <v>140</v>
      </c>
      <c r="E262" s="171" t="s">
        <v>374</v>
      </c>
      <c r="F262" s="172" t="s">
        <v>375</v>
      </c>
      <c r="G262" s="173" t="s">
        <v>338</v>
      </c>
      <c r="H262" s="174">
        <v>2</v>
      </c>
      <c r="I262" s="175"/>
      <c r="J262" s="176">
        <f>ROUND(I262*H262,2)</f>
        <v>0</v>
      </c>
      <c r="K262" s="177"/>
      <c r="L262" s="33"/>
      <c r="M262" s="178" t="s">
        <v>1</v>
      </c>
      <c r="N262" s="179" t="s">
        <v>43</v>
      </c>
      <c r="O262" s="58"/>
      <c r="P262" s="180">
        <f>O262*H262</f>
        <v>0</v>
      </c>
      <c r="Q262" s="180">
        <v>0.34099000000000002</v>
      </c>
      <c r="R262" s="180">
        <f>Q262*H262</f>
        <v>0.68198000000000003</v>
      </c>
      <c r="S262" s="180">
        <v>0</v>
      </c>
      <c r="T262" s="180">
        <f>S262*H262</f>
        <v>0</v>
      </c>
      <c r="U262" s="181" t="s">
        <v>1</v>
      </c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82" t="s">
        <v>144</v>
      </c>
      <c r="AT262" s="182" t="s">
        <v>140</v>
      </c>
      <c r="AU262" s="182" t="s">
        <v>145</v>
      </c>
      <c r="AY262" s="16" t="s">
        <v>138</v>
      </c>
      <c r="BE262" s="97">
        <f>IF(N262="základná",J262,0)</f>
        <v>0</v>
      </c>
      <c r="BF262" s="97">
        <f>IF(N262="znížená",J262,0)</f>
        <v>0</v>
      </c>
      <c r="BG262" s="97">
        <f>IF(N262="zákl. prenesená",J262,0)</f>
        <v>0</v>
      </c>
      <c r="BH262" s="97">
        <f>IF(N262="zníž. prenesená",J262,0)</f>
        <v>0</v>
      </c>
      <c r="BI262" s="97">
        <f>IF(N262="nulová",J262,0)</f>
        <v>0</v>
      </c>
      <c r="BJ262" s="16" t="s">
        <v>145</v>
      </c>
      <c r="BK262" s="97">
        <f>ROUND(I262*H262,2)</f>
        <v>0</v>
      </c>
      <c r="BL262" s="16" t="s">
        <v>144</v>
      </c>
      <c r="BM262" s="182" t="s">
        <v>870</v>
      </c>
    </row>
    <row r="263" spans="1:65" s="2" customFormat="1" ht="19.5">
      <c r="A263" s="32"/>
      <c r="B263" s="33"/>
      <c r="C263" s="32"/>
      <c r="D263" s="183" t="s">
        <v>147</v>
      </c>
      <c r="E263" s="32"/>
      <c r="F263" s="184" t="s">
        <v>377</v>
      </c>
      <c r="G263" s="32"/>
      <c r="H263" s="32"/>
      <c r="I263" s="106"/>
      <c r="J263" s="32"/>
      <c r="K263" s="32"/>
      <c r="L263" s="33"/>
      <c r="M263" s="185"/>
      <c r="N263" s="186"/>
      <c r="O263" s="58"/>
      <c r="P263" s="58"/>
      <c r="Q263" s="58"/>
      <c r="R263" s="58"/>
      <c r="S263" s="58"/>
      <c r="T263" s="58"/>
      <c r="U263" s="59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T263" s="16" t="s">
        <v>147</v>
      </c>
      <c r="AU263" s="16" t="s">
        <v>145</v>
      </c>
    </row>
    <row r="264" spans="1:65" s="2" customFormat="1" ht="36" customHeight="1">
      <c r="A264" s="32"/>
      <c r="B264" s="169"/>
      <c r="C264" s="195" t="s">
        <v>296</v>
      </c>
      <c r="D264" s="195" t="s">
        <v>221</v>
      </c>
      <c r="E264" s="196" t="s">
        <v>379</v>
      </c>
      <c r="F264" s="197" t="s">
        <v>380</v>
      </c>
      <c r="G264" s="198" t="s">
        <v>338</v>
      </c>
      <c r="H264" s="199">
        <v>2</v>
      </c>
      <c r="I264" s="200"/>
      <c r="J264" s="201">
        <f>ROUND(I264*H264,2)</f>
        <v>0</v>
      </c>
      <c r="K264" s="202"/>
      <c r="L264" s="203"/>
      <c r="M264" s="204" t="s">
        <v>1</v>
      </c>
      <c r="N264" s="205" t="s">
        <v>43</v>
      </c>
      <c r="O264" s="58"/>
      <c r="P264" s="180">
        <f>O264*H264</f>
        <v>0</v>
      </c>
      <c r="Q264" s="180">
        <v>0.125</v>
      </c>
      <c r="R264" s="180">
        <f>Q264*H264</f>
        <v>0.25</v>
      </c>
      <c r="S264" s="180">
        <v>0</v>
      </c>
      <c r="T264" s="180">
        <f>S264*H264</f>
        <v>0</v>
      </c>
      <c r="U264" s="181" t="s">
        <v>1</v>
      </c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82" t="s">
        <v>224</v>
      </c>
      <c r="AT264" s="182" t="s">
        <v>221</v>
      </c>
      <c r="AU264" s="182" t="s">
        <v>145</v>
      </c>
      <c r="AY264" s="16" t="s">
        <v>138</v>
      </c>
      <c r="BE264" s="97">
        <f>IF(N264="základná",J264,0)</f>
        <v>0</v>
      </c>
      <c r="BF264" s="97">
        <f>IF(N264="znížená",J264,0)</f>
        <v>0</v>
      </c>
      <c r="BG264" s="97">
        <f>IF(N264="zákl. prenesená",J264,0)</f>
        <v>0</v>
      </c>
      <c r="BH264" s="97">
        <f>IF(N264="zníž. prenesená",J264,0)</f>
        <v>0</v>
      </c>
      <c r="BI264" s="97">
        <f>IF(N264="nulová",J264,0)</f>
        <v>0</v>
      </c>
      <c r="BJ264" s="16" t="s">
        <v>145</v>
      </c>
      <c r="BK264" s="97">
        <f>ROUND(I264*H264,2)</f>
        <v>0</v>
      </c>
      <c r="BL264" s="16" t="s">
        <v>144</v>
      </c>
      <c r="BM264" s="182" t="s">
        <v>871</v>
      </c>
    </row>
    <row r="265" spans="1:65" s="2" customFormat="1">
      <c r="A265" s="32"/>
      <c r="B265" s="33"/>
      <c r="C265" s="32"/>
      <c r="D265" s="183" t="s">
        <v>147</v>
      </c>
      <c r="E265" s="32"/>
      <c r="F265" s="184" t="s">
        <v>382</v>
      </c>
      <c r="G265" s="32"/>
      <c r="H265" s="32"/>
      <c r="I265" s="106"/>
      <c r="J265" s="32"/>
      <c r="K265" s="32"/>
      <c r="L265" s="33"/>
      <c r="M265" s="185"/>
      <c r="N265" s="186"/>
      <c r="O265" s="58"/>
      <c r="P265" s="58"/>
      <c r="Q265" s="58"/>
      <c r="R265" s="58"/>
      <c r="S265" s="58"/>
      <c r="T265" s="58"/>
      <c r="U265" s="59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T265" s="16" t="s">
        <v>147</v>
      </c>
      <c r="AU265" s="16" t="s">
        <v>145</v>
      </c>
    </row>
    <row r="266" spans="1:65" s="2" customFormat="1" ht="16.5" customHeight="1">
      <c r="A266" s="32"/>
      <c r="B266" s="169"/>
      <c r="C266" s="170" t="s">
        <v>290</v>
      </c>
      <c r="D266" s="170" t="s">
        <v>140</v>
      </c>
      <c r="E266" s="171" t="s">
        <v>384</v>
      </c>
      <c r="F266" s="172" t="s">
        <v>385</v>
      </c>
      <c r="G266" s="173" t="s">
        <v>338</v>
      </c>
      <c r="H266" s="174">
        <v>2</v>
      </c>
      <c r="I266" s="175"/>
      <c r="J266" s="176">
        <f>ROUND(I266*H266,2)</f>
        <v>0</v>
      </c>
      <c r="K266" s="177"/>
      <c r="L266" s="33"/>
      <c r="M266" s="178" t="s">
        <v>1</v>
      </c>
      <c r="N266" s="179" t="s">
        <v>43</v>
      </c>
      <c r="O266" s="58"/>
      <c r="P266" s="180">
        <f>O266*H266</f>
        <v>0</v>
      </c>
      <c r="Q266" s="180">
        <v>2.0000000000000002E-5</v>
      </c>
      <c r="R266" s="180">
        <f>Q266*H266</f>
        <v>4.0000000000000003E-5</v>
      </c>
      <c r="S266" s="180">
        <v>0</v>
      </c>
      <c r="T266" s="180">
        <f>S266*H266</f>
        <v>0</v>
      </c>
      <c r="U266" s="181" t="s">
        <v>1</v>
      </c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82" t="s">
        <v>144</v>
      </c>
      <c r="AT266" s="182" t="s">
        <v>140</v>
      </c>
      <c r="AU266" s="182" t="s">
        <v>145</v>
      </c>
      <c r="AY266" s="16" t="s">
        <v>138</v>
      </c>
      <c r="BE266" s="97">
        <f>IF(N266="základná",J266,0)</f>
        <v>0</v>
      </c>
      <c r="BF266" s="97">
        <f>IF(N266="znížená",J266,0)</f>
        <v>0</v>
      </c>
      <c r="BG266" s="97">
        <f>IF(N266="zákl. prenesená",J266,0)</f>
        <v>0</v>
      </c>
      <c r="BH266" s="97">
        <f>IF(N266="zníž. prenesená",J266,0)</f>
        <v>0</v>
      </c>
      <c r="BI266" s="97">
        <f>IF(N266="nulová",J266,0)</f>
        <v>0</v>
      </c>
      <c r="BJ266" s="16" t="s">
        <v>145</v>
      </c>
      <c r="BK266" s="97">
        <f>ROUND(I266*H266,2)</f>
        <v>0</v>
      </c>
      <c r="BL266" s="16" t="s">
        <v>144</v>
      </c>
      <c r="BM266" s="182" t="s">
        <v>872</v>
      </c>
    </row>
    <row r="267" spans="1:65" s="2" customFormat="1">
      <c r="A267" s="32"/>
      <c r="B267" s="33"/>
      <c r="C267" s="32"/>
      <c r="D267" s="183" t="s">
        <v>147</v>
      </c>
      <c r="E267" s="32"/>
      <c r="F267" s="184" t="s">
        <v>387</v>
      </c>
      <c r="G267" s="32"/>
      <c r="H267" s="32"/>
      <c r="I267" s="106"/>
      <c r="J267" s="32"/>
      <c r="K267" s="32"/>
      <c r="L267" s="33"/>
      <c r="M267" s="185"/>
      <c r="N267" s="186"/>
      <c r="O267" s="58"/>
      <c r="P267" s="58"/>
      <c r="Q267" s="58"/>
      <c r="R267" s="58"/>
      <c r="S267" s="58"/>
      <c r="T267" s="58"/>
      <c r="U267" s="59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T267" s="16" t="s">
        <v>147</v>
      </c>
      <c r="AU267" s="16" t="s">
        <v>145</v>
      </c>
    </row>
    <row r="268" spans="1:65" s="2" customFormat="1" ht="16.5" customHeight="1">
      <c r="A268" s="32"/>
      <c r="B268" s="169"/>
      <c r="C268" s="195" t="s">
        <v>284</v>
      </c>
      <c r="D268" s="195" t="s">
        <v>221</v>
      </c>
      <c r="E268" s="196" t="s">
        <v>389</v>
      </c>
      <c r="F268" s="197" t="s">
        <v>390</v>
      </c>
      <c r="G268" s="198" t="s">
        <v>338</v>
      </c>
      <c r="H268" s="199">
        <v>2</v>
      </c>
      <c r="I268" s="200"/>
      <c r="J268" s="201">
        <f>ROUND(I268*H268,2)</f>
        <v>0</v>
      </c>
      <c r="K268" s="202"/>
      <c r="L268" s="203"/>
      <c r="M268" s="204" t="s">
        <v>1</v>
      </c>
      <c r="N268" s="205" t="s">
        <v>43</v>
      </c>
      <c r="O268" s="58"/>
      <c r="P268" s="180">
        <f>O268*H268</f>
        <v>0</v>
      </c>
      <c r="Q268" s="180">
        <v>6.4000000000000005E-4</v>
      </c>
      <c r="R268" s="180">
        <f>Q268*H268</f>
        <v>1.2800000000000001E-3</v>
      </c>
      <c r="S268" s="180">
        <v>0</v>
      </c>
      <c r="T268" s="180">
        <f>S268*H268</f>
        <v>0</v>
      </c>
      <c r="U268" s="181" t="s">
        <v>1</v>
      </c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82" t="s">
        <v>224</v>
      </c>
      <c r="AT268" s="182" t="s">
        <v>221</v>
      </c>
      <c r="AU268" s="182" t="s">
        <v>145</v>
      </c>
      <c r="AY268" s="16" t="s">
        <v>138</v>
      </c>
      <c r="BE268" s="97">
        <f>IF(N268="základná",J268,0)</f>
        <v>0</v>
      </c>
      <c r="BF268" s="97">
        <f>IF(N268="znížená",J268,0)</f>
        <v>0</v>
      </c>
      <c r="BG268" s="97">
        <f>IF(N268="zákl. prenesená",J268,0)</f>
        <v>0</v>
      </c>
      <c r="BH268" s="97">
        <f>IF(N268="zníž. prenesená",J268,0)</f>
        <v>0</v>
      </c>
      <c r="BI268" s="97">
        <f>IF(N268="nulová",J268,0)</f>
        <v>0</v>
      </c>
      <c r="BJ268" s="16" t="s">
        <v>145</v>
      </c>
      <c r="BK268" s="97">
        <f>ROUND(I268*H268,2)</f>
        <v>0</v>
      </c>
      <c r="BL268" s="16" t="s">
        <v>144</v>
      </c>
      <c r="BM268" s="182" t="s">
        <v>873</v>
      </c>
    </row>
    <row r="269" spans="1:65" s="2" customFormat="1">
      <c r="A269" s="32"/>
      <c r="B269" s="33"/>
      <c r="C269" s="32"/>
      <c r="D269" s="183" t="s">
        <v>147</v>
      </c>
      <c r="E269" s="32"/>
      <c r="F269" s="184" t="s">
        <v>392</v>
      </c>
      <c r="G269" s="32"/>
      <c r="H269" s="32"/>
      <c r="I269" s="106"/>
      <c r="J269" s="32"/>
      <c r="K269" s="32"/>
      <c r="L269" s="33"/>
      <c r="M269" s="185"/>
      <c r="N269" s="186"/>
      <c r="O269" s="58"/>
      <c r="P269" s="58"/>
      <c r="Q269" s="58"/>
      <c r="R269" s="58"/>
      <c r="S269" s="58"/>
      <c r="T269" s="58"/>
      <c r="U269" s="59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T269" s="16" t="s">
        <v>147</v>
      </c>
      <c r="AU269" s="16" t="s">
        <v>145</v>
      </c>
    </row>
    <row r="270" spans="1:65" s="2" customFormat="1" ht="24" customHeight="1">
      <c r="A270" s="32"/>
      <c r="B270" s="169"/>
      <c r="C270" s="170" t="s">
        <v>277</v>
      </c>
      <c r="D270" s="170" t="s">
        <v>140</v>
      </c>
      <c r="E270" s="171" t="s">
        <v>394</v>
      </c>
      <c r="F270" s="172" t="s">
        <v>395</v>
      </c>
      <c r="G270" s="173" t="s">
        <v>338</v>
      </c>
      <c r="H270" s="174">
        <v>2</v>
      </c>
      <c r="I270" s="175"/>
      <c r="J270" s="176">
        <f>ROUND(I270*H270,2)</f>
        <v>0</v>
      </c>
      <c r="K270" s="177"/>
      <c r="L270" s="33"/>
      <c r="M270" s="178" t="s">
        <v>1</v>
      </c>
      <c r="N270" s="179" t="s">
        <v>43</v>
      </c>
      <c r="O270" s="58"/>
      <c r="P270" s="180">
        <f>O270*H270</f>
        <v>0</v>
      </c>
      <c r="Q270" s="180">
        <v>2.0000000000000002E-5</v>
      </c>
      <c r="R270" s="180">
        <f>Q270*H270</f>
        <v>4.0000000000000003E-5</v>
      </c>
      <c r="S270" s="180">
        <v>0</v>
      </c>
      <c r="T270" s="180">
        <f>S270*H270</f>
        <v>0</v>
      </c>
      <c r="U270" s="181" t="s">
        <v>1</v>
      </c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82" t="s">
        <v>144</v>
      </c>
      <c r="AT270" s="182" t="s">
        <v>140</v>
      </c>
      <c r="AU270" s="182" t="s">
        <v>145</v>
      </c>
      <c r="AY270" s="16" t="s">
        <v>138</v>
      </c>
      <c r="BE270" s="97">
        <f>IF(N270="základná",J270,0)</f>
        <v>0</v>
      </c>
      <c r="BF270" s="97">
        <f>IF(N270="znížená",J270,0)</f>
        <v>0</v>
      </c>
      <c r="BG270" s="97">
        <f>IF(N270="zákl. prenesená",J270,0)</f>
        <v>0</v>
      </c>
      <c r="BH270" s="97">
        <f>IF(N270="zníž. prenesená",J270,0)</f>
        <v>0</v>
      </c>
      <c r="BI270" s="97">
        <f>IF(N270="nulová",J270,0)</f>
        <v>0</v>
      </c>
      <c r="BJ270" s="16" t="s">
        <v>145</v>
      </c>
      <c r="BK270" s="97">
        <f>ROUND(I270*H270,2)</f>
        <v>0</v>
      </c>
      <c r="BL270" s="16" t="s">
        <v>144</v>
      </c>
      <c r="BM270" s="182" t="s">
        <v>874</v>
      </c>
    </row>
    <row r="271" spans="1:65" s="2" customFormat="1" ht="19.5">
      <c r="A271" s="32"/>
      <c r="B271" s="33"/>
      <c r="C271" s="32"/>
      <c r="D271" s="183" t="s">
        <v>147</v>
      </c>
      <c r="E271" s="32"/>
      <c r="F271" s="184" t="s">
        <v>397</v>
      </c>
      <c r="G271" s="32"/>
      <c r="H271" s="32"/>
      <c r="I271" s="106"/>
      <c r="J271" s="32"/>
      <c r="K271" s="32"/>
      <c r="L271" s="33"/>
      <c r="M271" s="185"/>
      <c r="N271" s="186"/>
      <c r="O271" s="58"/>
      <c r="P271" s="58"/>
      <c r="Q271" s="58"/>
      <c r="R271" s="58"/>
      <c r="S271" s="58"/>
      <c r="T271" s="58"/>
      <c r="U271" s="59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T271" s="16" t="s">
        <v>147</v>
      </c>
      <c r="AU271" s="16" t="s">
        <v>145</v>
      </c>
    </row>
    <row r="272" spans="1:65" s="2" customFormat="1" ht="24" customHeight="1">
      <c r="A272" s="32"/>
      <c r="B272" s="169"/>
      <c r="C272" s="195" t="s">
        <v>302</v>
      </c>
      <c r="D272" s="195" t="s">
        <v>221</v>
      </c>
      <c r="E272" s="196" t="s">
        <v>399</v>
      </c>
      <c r="F272" s="197" t="s">
        <v>400</v>
      </c>
      <c r="G272" s="198" t="s">
        <v>338</v>
      </c>
      <c r="H272" s="199">
        <v>2</v>
      </c>
      <c r="I272" s="200"/>
      <c r="J272" s="201">
        <f>ROUND(I272*H272,2)</f>
        <v>0</v>
      </c>
      <c r="K272" s="202"/>
      <c r="L272" s="203"/>
      <c r="M272" s="204" t="s">
        <v>1</v>
      </c>
      <c r="N272" s="205" t="s">
        <v>43</v>
      </c>
      <c r="O272" s="58"/>
      <c r="P272" s="180">
        <f>O272*H272</f>
        <v>0</v>
      </c>
      <c r="Q272" s="180">
        <v>7.5999999999999998E-2</v>
      </c>
      <c r="R272" s="180">
        <f>Q272*H272</f>
        <v>0.152</v>
      </c>
      <c r="S272" s="180">
        <v>0</v>
      </c>
      <c r="T272" s="180">
        <f>S272*H272</f>
        <v>0</v>
      </c>
      <c r="U272" s="181" t="s">
        <v>1</v>
      </c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R272" s="182" t="s">
        <v>224</v>
      </c>
      <c r="AT272" s="182" t="s">
        <v>221</v>
      </c>
      <c r="AU272" s="182" t="s">
        <v>145</v>
      </c>
      <c r="AY272" s="16" t="s">
        <v>138</v>
      </c>
      <c r="BE272" s="97">
        <f>IF(N272="základná",J272,0)</f>
        <v>0</v>
      </c>
      <c r="BF272" s="97">
        <f>IF(N272="znížená",J272,0)</f>
        <v>0</v>
      </c>
      <c r="BG272" s="97">
        <f>IF(N272="zákl. prenesená",J272,0)</f>
        <v>0</v>
      </c>
      <c r="BH272" s="97">
        <f>IF(N272="zníž. prenesená",J272,0)</f>
        <v>0</v>
      </c>
      <c r="BI272" s="97">
        <f>IF(N272="nulová",J272,0)</f>
        <v>0</v>
      </c>
      <c r="BJ272" s="16" t="s">
        <v>145</v>
      </c>
      <c r="BK272" s="97">
        <f>ROUND(I272*H272,2)</f>
        <v>0</v>
      </c>
      <c r="BL272" s="16" t="s">
        <v>144</v>
      </c>
      <c r="BM272" s="182" t="s">
        <v>875</v>
      </c>
    </row>
    <row r="273" spans="1:65" s="2" customFormat="1" ht="19.5">
      <c r="A273" s="32"/>
      <c r="B273" s="33"/>
      <c r="C273" s="32"/>
      <c r="D273" s="183" t="s">
        <v>147</v>
      </c>
      <c r="E273" s="32"/>
      <c r="F273" s="184" t="s">
        <v>400</v>
      </c>
      <c r="G273" s="32"/>
      <c r="H273" s="32"/>
      <c r="I273" s="106"/>
      <c r="J273" s="32"/>
      <c r="K273" s="32"/>
      <c r="L273" s="33"/>
      <c r="M273" s="185"/>
      <c r="N273" s="186"/>
      <c r="O273" s="58"/>
      <c r="P273" s="58"/>
      <c r="Q273" s="58"/>
      <c r="R273" s="58"/>
      <c r="S273" s="58"/>
      <c r="T273" s="58"/>
      <c r="U273" s="59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T273" s="16" t="s">
        <v>147</v>
      </c>
      <c r="AU273" s="16" t="s">
        <v>145</v>
      </c>
    </row>
    <row r="274" spans="1:65" s="12" customFormat="1" ht="22.9" customHeight="1">
      <c r="B274" s="156"/>
      <c r="D274" s="157" t="s">
        <v>76</v>
      </c>
      <c r="E274" s="167" t="s">
        <v>402</v>
      </c>
      <c r="F274" s="167" t="s">
        <v>403</v>
      </c>
      <c r="I274" s="159"/>
      <c r="J274" s="168">
        <f>BK274</f>
        <v>0</v>
      </c>
      <c r="L274" s="156"/>
      <c r="M274" s="161"/>
      <c r="N274" s="162"/>
      <c r="O274" s="162"/>
      <c r="P274" s="163">
        <f>SUM(P275:P317)</f>
        <v>0</v>
      </c>
      <c r="Q274" s="162"/>
      <c r="R274" s="163">
        <f>SUM(R275:R317)</f>
        <v>54.101043199999999</v>
      </c>
      <c r="S274" s="162"/>
      <c r="T274" s="163">
        <f>SUM(T275:T317)</f>
        <v>0</v>
      </c>
      <c r="U274" s="164"/>
      <c r="AR274" s="157" t="s">
        <v>85</v>
      </c>
      <c r="AT274" s="165" t="s">
        <v>76</v>
      </c>
      <c r="AU274" s="165" t="s">
        <v>85</v>
      </c>
      <c r="AY274" s="157" t="s">
        <v>138</v>
      </c>
      <c r="BK274" s="166">
        <f>SUM(BK275:BK317)</f>
        <v>0</v>
      </c>
    </row>
    <row r="275" spans="1:65" s="2" customFormat="1" ht="36" customHeight="1">
      <c r="A275" s="32"/>
      <c r="B275" s="169"/>
      <c r="C275" s="170" t="s">
        <v>605</v>
      </c>
      <c r="D275" s="170" t="s">
        <v>140</v>
      </c>
      <c r="E275" s="171" t="s">
        <v>405</v>
      </c>
      <c r="F275" s="172" t="s">
        <v>406</v>
      </c>
      <c r="G275" s="173" t="s">
        <v>338</v>
      </c>
      <c r="H275" s="174">
        <v>1</v>
      </c>
      <c r="I275" s="175"/>
      <c r="J275" s="176">
        <f>ROUND(I275*H275,2)</f>
        <v>0</v>
      </c>
      <c r="K275" s="177"/>
      <c r="L275" s="33"/>
      <c r="M275" s="178" t="s">
        <v>1</v>
      </c>
      <c r="N275" s="179" t="s">
        <v>43</v>
      </c>
      <c r="O275" s="58"/>
      <c r="P275" s="180">
        <f>O275*H275</f>
        <v>0</v>
      </c>
      <c r="Q275" s="180">
        <v>0.44266</v>
      </c>
      <c r="R275" s="180">
        <f>Q275*H275</f>
        <v>0.44266</v>
      </c>
      <c r="S275" s="180">
        <v>0</v>
      </c>
      <c r="T275" s="180">
        <f>S275*H275</f>
        <v>0</v>
      </c>
      <c r="U275" s="181" t="s">
        <v>1</v>
      </c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82" t="s">
        <v>144</v>
      </c>
      <c r="AT275" s="182" t="s">
        <v>140</v>
      </c>
      <c r="AU275" s="182" t="s">
        <v>145</v>
      </c>
      <c r="AY275" s="16" t="s">
        <v>138</v>
      </c>
      <c r="BE275" s="97">
        <f>IF(N275="základná",J275,0)</f>
        <v>0</v>
      </c>
      <c r="BF275" s="97">
        <f>IF(N275="znížená",J275,0)</f>
        <v>0</v>
      </c>
      <c r="BG275" s="97">
        <f>IF(N275="zákl. prenesená",J275,0)</f>
        <v>0</v>
      </c>
      <c r="BH275" s="97">
        <f>IF(N275="zníž. prenesená",J275,0)</f>
        <v>0</v>
      </c>
      <c r="BI275" s="97">
        <f>IF(N275="nulová",J275,0)</f>
        <v>0</v>
      </c>
      <c r="BJ275" s="16" t="s">
        <v>145</v>
      </c>
      <c r="BK275" s="97">
        <f>ROUND(I275*H275,2)</f>
        <v>0</v>
      </c>
      <c r="BL275" s="16" t="s">
        <v>144</v>
      </c>
      <c r="BM275" s="182" t="s">
        <v>876</v>
      </c>
    </row>
    <row r="276" spans="1:65" s="2" customFormat="1" ht="19.5">
      <c r="A276" s="32"/>
      <c r="B276" s="33"/>
      <c r="C276" s="32"/>
      <c r="D276" s="183" t="s">
        <v>147</v>
      </c>
      <c r="E276" s="32"/>
      <c r="F276" s="184" t="s">
        <v>408</v>
      </c>
      <c r="G276" s="32"/>
      <c r="H276" s="32"/>
      <c r="I276" s="106"/>
      <c r="J276" s="32"/>
      <c r="K276" s="32"/>
      <c r="L276" s="33"/>
      <c r="M276" s="185"/>
      <c r="N276" s="186"/>
      <c r="O276" s="58"/>
      <c r="P276" s="58"/>
      <c r="Q276" s="58"/>
      <c r="R276" s="58"/>
      <c r="S276" s="58"/>
      <c r="T276" s="58"/>
      <c r="U276" s="59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T276" s="16" t="s">
        <v>147</v>
      </c>
      <c r="AU276" s="16" t="s">
        <v>145</v>
      </c>
    </row>
    <row r="277" spans="1:65" s="2" customFormat="1" ht="24" customHeight="1">
      <c r="A277" s="32"/>
      <c r="B277" s="169"/>
      <c r="C277" s="195" t="s">
        <v>731</v>
      </c>
      <c r="D277" s="195" t="s">
        <v>221</v>
      </c>
      <c r="E277" s="196" t="s">
        <v>410</v>
      </c>
      <c r="F277" s="197" t="s">
        <v>411</v>
      </c>
      <c r="G277" s="198" t="s">
        <v>338</v>
      </c>
      <c r="H277" s="199">
        <v>1</v>
      </c>
      <c r="I277" s="200"/>
      <c r="J277" s="201">
        <f>ROUND(I277*H277,2)</f>
        <v>0</v>
      </c>
      <c r="K277" s="202"/>
      <c r="L277" s="203"/>
      <c r="M277" s="204" t="s">
        <v>1</v>
      </c>
      <c r="N277" s="205" t="s">
        <v>43</v>
      </c>
      <c r="O277" s="58"/>
      <c r="P277" s="180">
        <f>O277*H277</f>
        <v>0</v>
      </c>
      <c r="Q277" s="180">
        <v>3.0999999999999999E-3</v>
      </c>
      <c r="R277" s="180">
        <f>Q277*H277</f>
        <v>3.0999999999999999E-3</v>
      </c>
      <c r="S277" s="180">
        <v>0</v>
      </c>
      <c r="T277" s="180">
        <f>S277*H277</f>
        <v>0</v>
      </c>
      <c r="U277" s="181" t="s">
        <v>1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82" t="s">
        <v>224</v>
      </c>
      <c r="AT277" s="182" t="s">
        <v>221</v>
      </c>
      <c r="AU277" s="182" t="s">
        <v>145</v>
      </c>
      <c r="AY277" s="16" t="s">
        <v>138</v>
      </c>
      <c r="BE277" s="97">
        <f>IF(N277="základná",J277,0)</f>
        <v>0</v>
      </c>
      <c r="BF277" s="97">
        <f>IF(N277="znížená",J277,0)</f>
        <v>0</v>
      </c>
      <c r="BG277" s="97">
        <f>IF(N277="zákl. prenesená",J277,0)</f>
        <v>0</v>
      </c>
      <c r="BH277" s="97">
        <f>IF(N277="zníž. prenesená",J277,0)</f>
        <v>0</v>
      </c>
      <c r="BI277" s="97">
        <f>IF(N277="nulová",J277,0)</f>
        <v>0</v>
      </c>
      <c r="BJ277" s="16" t="s">
        <v>145</v>
      </c>
      <c r="BK277" s="97">
        <f>ROUND(I277*H277,2)</f>
        <v>0</v>
      </c>
      <c r="BL277" s="16" t="s">
        <v>144</v>
      </c>
      <c r="BM277" s="182" t="s">
        <v>877</v>
      </c>
    </row>
    <row r="278" spans="1:65" s="2" customFormat="1" ht="19.5">
      <c r="A278" s="32"/>
      <c r="B278" s="33"/>
      <c r="C278" s="32"/>
      <c r="D278" s="183" t="s">
        <v>147</v>
      </c>
      <c r="E278" s="32"/>
      <c r="F278" s="184" t="s">
        <v>411</v>
      </c>
      <c r="G278" s="32"/>
      <c r="H278" s="32"/>
      <c r="I278" s="106"/>
      <c r="J278" s="32"/>
      <c r="K278" s="32"/>
      <c r="L278" s="33"/>
      <c r="M278" s="185"/>
      <c r="N278" s="186"/>
      <c r="O278" s="58"/>
      <c r="P278" s="58"/>
      <c r="Q278" s="58"/>
      <c r="R278" s="58"/>
      <c r="S278" s="58"/>
      <c r="T278" s="58"/>
      <c r="U278" s="59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T278" s="16" t="s">
        <v>147</v>
      </c>
      <c r="AU278" s="16" t="s">
        <v>145</v>
      </c>
    </row>
    <row r="279" spans="1:65" s="2" customFormat="1" ht="16.5" customHeight="1">
      <c r="A279" s="32"/>
      <c r="B279" s="169"/>
      <c r="C279" s="195" t="s">
        <v>733</v>
      </c>
      <c r="D279" s="195" t="s">
        <v>221</v>
      </c>
      <c r="E279" s="196" t="s">
        <v>414</v>
      </c>
      <c r="F279" s="197" t="s">
        <v>415</v>
      </c>
      <c r="G279" s="198" t="s">
        <v>338</v>
      </c>
      <c r="H279" s="199">
        <v>1</v>
      </c>
      <c r="I279" s="200"/>
      <c r="J279" s="201">
        <f>ROUND(I279*H279,2)</f>
        <v>0</v>
      </c>
      <c r="K279" s="202"/>
      <c r="L279" s="203"/>
      <c r="M279" s="204" t="s">
        <v>1</v>
      </c>
      <c r="N279" s="205" t="s">
        <v>43</v>
      </c>
      <c r="O279" s="58"/>
      <c r="P279" s="180">
        <f>O279*H279</f>
        <v>0</v>
      </c>
      <c r="Q279" s="180">
        <v>1.4E-3</v>
      </c>
      <c r="R279" s="180">
        <f>Q279*H279</f>
        <v>1.4E-3</v>
      </c>
      <c r="S279" s="180">
        <v>0</v>
      </c>
      <c r="T279" s="180">
        <f>S279*H279</f>
        <v>0</v>
      </c>
      <c r="U279" s="181" t="s">
        <v>1</v>
      </c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82" t="s">
        <v>224</v>
      </c>
      <c r="AT279" s="182" t="s">
        <v>221</v>
      </c>
      <c r="AU279" s="182" t="s">
        <v>145</v>
      </c>
      <c r="AY279" s="16" t="s">
        <v>138</v>
      </c>
      <c r="BE279" s="97">
        <f>IF(N279="základná",J279,0)</f>
        <v>0</v>
      </c>
      <c r="BF279" s="97">
        <f>IF(N279="znížená",J279,0)</f>
        <v>0</v>
      </c>
      <c r="BG279" s="97">
        <f>IF(N279="zákl. prenesená",J279,0)</f>
        <v>0</v>
      </c>
      <c r="BH279" s="97">
        <f>IF(N279="zníž. prenesená",J279,0)</f>
        <v>0</v>
      </c>
      <c r="BI279" s="97">
        <f>IF(N279="nulová",J279,0)</f>
        <v>0</v>
      </c>
      <c r="BJ279" s="16" t="s">
        <v>145</v>
      </c>
      <c r="BK279" s="97">
        <f>ROUND(I279*H279,2)</f>
        <v>0</v>
      </c>
      <c r="BL279" s="16" t="s">
        <v>144</v>
      </c>
      <c r="BM279" s="182" t="s">
        <v>878</v>
      </c>
    </row>
    <row r="280" spans="1:65" s="2" customFormat="1">
      <c r="A280" s="32"/>
      <c r="B280" s="33"/>
      <c r="C280" s="32"/>
      <c r="D280" s="183" t="s">
        <v>147</v>
      </c>
      <c r="E280" s="32"/>
      <c r="F280" s="184" t="s">
        <v>415</v>
      </c>
      <c r="G280" s="32"/>
      <c r="H280" s="32"/>
      <c r="I280" s="106"/>
      <c r="J280" s="32"/>
      <c r="K280" s="32"/>
      <c r="L280" s="33"/>
      <c r="M280" s="185"/>
      <c r="N280" s="186"/>
      <c r="O280" s="58"/>
      <c r="P280" s="58"/>
      <c r="Q280" s="58"/>
      <c r="R280" s="58"/>
      <c r="S280" s="58"/>
      <c r="T280" s="58"/>
      <c r="U280" s="59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T280" s="16" t="s">
        <v>147</v>
      </c>
      <c r="AU280" s="16" t="s">
        <v>145</v>
      </c>
    </row>
    <row r="281" spans="1:65" s="2" customFormat="1" ht="16.5" customHeight="1">
      <c r="A281" s="32"/>
      <c r="B281" s="169"/>
      <c r="C281" s="195" t="s">
        <v>735</v>
      </c>
      <c r="D281" s="195" t="s">
        <v>221</v>
      </c>
      <c r="E281" s="196" t="s">
        <v>418</v>
      </c>
      <c r="F281" s="197" t="s">
        <v>419</v>
      </c>
      <c r="G281" s="198" t="s">
        <v>338</v>
      </c>
      <c r="H281" s="199">
        <v>1</v>
      </c>
      <c r="I281" s="200"/>
      <c r="J281" s="201">
        <f>ROUND(I281*H281,2)</f>
        <v>0</v>
      </c>
      <c r="K281" s="202"/>
      <c r="L281" s="203"/>
      <c r="M281" s="204" t="s">
        <v>1</v>
      </c>
      <c r="N281" s="205" t="s">
        <v>43</v>
      </c>
      <c r="O281" s="58"/>
      <c r="P281" s="180">
        <f>O281*H281</f>
        <v>0</v>
      </c>
      <c r="Q281" s="180">
        <v>1.9999999999999999E-6</v>
      </c>
      <c r="R281" s="180">
        <f>Q281*H281</f>
        <v>1.9999999999999999E-6</v>
      </c>
      <c r="S281" s="180">
        <v>0</v>
      </c>
      <c r="T281" s="180">
        <f>S281*H281</f>
        <v>0</v>
      </c>
      <c r="U281" s="181" t="s">
        <v>1</v>
      </c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82" t="s">
        <v>224</v>
      </c>
      <c r="AT281" s="182" t="s">
        <v>221</v>
      </c>
      <c r="AU281" s="182" t="s">
        <v>145</v>
      </c>
      <c r="AY281" s="16" t="s">
        <v>138</v>
      </c>
      <c r="BE281" s="97">
        <f>IF(N281="základná",J281,0)</f>
        <v>0</v>
      </c>
      <c r="BF281" s="97">
        <f>IF(N281="znížená",J281,0)</f>
        <v>0</v>
      </c>
      <c r="BG281" s="97">
        <f>IF(N281="zákl. prenesená",J281,0)</f>
        <v>0</v>
      </c>
      <c r="BH281" s="97">
        <f>IF(N281="zníž. prenesená",J281,0)</f>
        <v>0</v>
      </c>
      <c r="BI281" s="97">
        <f>IF(N281="nulová",J281,0)</f>
        <v>0</v>
      </c>
      <c r="BJ281" s="16" t="s">
        <v>145</v>
      </c>
      <c r="BK281" s="97">
        <f>ROUND(I281*H281,2)</f>
        <v>0</v>
      </c>
      <c r="BL281" s="16" t="s">
        <v>144</v>
      </c>
      <c r="BM281" s="182" t="s">
        <v>879</v>
      </c>
    </row>
    <row r="282" spans="1:65" s="2" customFormat="1">
      <c r="A282" s="32"/>
      <c r="B282" s="33"/>
      <c r="C282" s="32"/>
      <c r="D282" s="183" t="s">
        <v>147</v>
      </c>
      <c r="E282" s="32"/>
      <c r="F282" s="184" t="s">
        <v>419</v>
      </c>
      <c r="G282" s="32"/>
      <c r="H282" s="32"/>
      <c r="I282" s="106"/>
      <c r="J282" s="32"/>
      <c r="K282" s="32"/>
      <c r="L282" s="33"/>
      <c r="M282" s="185"/>
      <c r="N282" s="186"/>
      <c r="O282" s="58"/>
      <c r="P282" s="58"/>
      <c r="Q282" s="58"/>
      <c r="R282" s="58"/>
      <c r="S282" s="58"/>
      <c r="T282" s="58"/>
      <c r="U282" s="59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T282" s="16" t="s">
        <v>147</v>
      </c>
      <c r="AU282" s="16" t="s">
        <v>145</v>
      </c>
    </row>
    <row r="283" spans="1:65" s="2" customFormat="1" ht="24" customHeight="1">
      <c r="A283" s="32"/>
      <c r="B283" s="169"/>
      <c r="C283" s="195" t="s">
        <v>737</v>
      </c>
      <c r="D283" s="195" t="s">
        <v>221</v>
      </c>
      <c r="E283" s="196" t="s">
        <v>422</v>
      </c>
      <c r="F283" s="197" t="s">
        <v>423</v>
      </c>
      <c r="G283" s="198" t="s">
        <v>338</v>
      </c>
      <c r="H283" s="199">
        <v>1</v>
      </c>
      <c r="I283" s="200"/>
      <c r="J283" s="201">
        <f>ROUND(I283*H283,2)</f>
        <v>0</v>
      </c>
      <c r="K283" s="202"/>
      <c r="L283" s="203"/>
      <c r="M283" s="204" t="s">
        <v>1</v>
      </c>
      <c r="N283" s="205" t="s">
        <v>43</v>
      </c>
      <c r="O283" s="58"/>
      <c r="P283" s="180">
        <f>O283*H283</f>
        <v>0</v>
      </c>
      <c r="Q283" s="180">
        <v>1.5E-3</v>
      </c>
      <c r="R283" s="180">
        <f>Q283*H283</f>
        <v>1.5E-3</v>
      </c>
      <c r="S283" s="180">
        <v>0</v>
      </c>
      <c r="T283" s="180">
        <f>S283*H283</f>
        <v>0</v>
      </c>
      <c r="U283" s="181" t="s">
        <v>1</v>
      </c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82" t="s">
        <v>224</v>
      </c>
      <c r="AT283" s="182" t="s">
        <v>221</v>
      </c>
      <c r="AU283" s="182" t="s">
        <v>145</v>
      </c>
      <c r="AY283" s="16" t="s">
        <v>138</v>
      </c>
      <c r="BE283" s="97">
        <f>IF(N283="základná",J283,0)</f>
        <v>0</v>
      </c>
      <c r="BF283" s="97">
        <f>IF(N283="znížená",J283,0)</f>
        <v>0</v>
      </c>
      <c r="BG283" s="97">
        <f>IF(N283="zákl. prenesená",J283,0)</f>
        <v>0</v>
      </c>
      <c r="BH283" s="97">
        <f>IF(N283="zníž. prenesená",J283,0)</f>
        <v>0</v>
      </c>
      <c r="BI283" s="97">
        <f>IF(N283="nulová",J283,0)</f>
        <v>0</v>
      </c>
      <c r="BJ283" s="16" t="s">
        <v>145</v>
      </c>
      <c r="BK283" s="97">
        <f>ROUND(I283*H283,2)</f>
        <v>0</v>
      </c>
      <c r="BL283" s="16" t="s">
        <v>144</v>
      </c>
      <c r="BM283" s="182" t="s">
        <v>880</v>
      </c>
    </row>
    <row r="284" spans="1:65" s="2" customFormat="1">
      <c r="A284" s="32"/>
      <c r="B284" s="33"/>
      <c r="C284" s="32"/>
      <c r="D284" s="183" t="s">
        <v>147</v>
      </c>
      <c r="E284" s="32"/>
      <c r="F284" s="184" t="s">
        <v>423</v>
      </c>
      <c r="G284" s="32"/>
      <c r="H284" s="32"/>
      <c r="I284" s="106"/>
      <c r="J284" s="32"/>
      <c r="K284" s="32"/>
      <c r="L284" s="33"/>
      <c r="M284" s="185"/>
      <c r="N284" s="186"/>
      <c r="O284" s="58"/>
      <c r="P284" s="58"/>
      <c r="Q284" s="58"/>
      <c r="R284" s="58"/>
      <c r="S284" s="58"/>
      <c r="T284" s="58"/>
      <c r="U284" s="59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T284" s="16" t="s">
        <v>147</v>
      </c>
      <c r="AU284" s="16" t="s">
        <v>145</v>
      </c>
    </row>
    <row r="285" spans="1:65" s="2" customFormat="1" ht="36" customHeight="1">
      <c r="A285" s="32"/>
      <c r="B285" s="169"/>
      <c r="C285" s="170" t="s">
        <v>319</v>
      </c>
      <c r="D285" s="170" t="s">
        <v>140</v>
      </c>
      <c r="E285" s="171" t="s">
        <v>435</v>
      </c>
      <c r="F285" s="172" t="s">
        <v>436</v>
      </c>
      <c r="G285" s="173" t="s">
        <v>154</v>
      </c>
      <c r="H285" s="174">
        <v>123.65</v>
      </c>
      <c r="I285" s="175"/>
      <c r="J285" s="176">
        <f>ROUND(I285*H285,2)</f>
        <v>0</v>
      </c>
      <c r="K285" s="177"/>
      <c r="L285" s="33"/>
      <c r="M285" s="178" t="s">
        <v>1</v>
      </c>
      <c r="N285" s="179" t="s">
        <v>43</v>
      </c>
      <c r="O285" s="58"/>
      <c r="P285" s="180">
        <f>O285*H285</f>
        <v>0</v>
      </c>
      <c r="Q285" s="180">
        <v>0.15814</v>
      </c>
      <c r="R285" s="180">
        <f>Q285*H285</f>
        <v>19.554011000000003</v>
      </c>
      <c r="S285" s="180">
        <v>0</v>
      </c>
      <c r="T285" s="180">
        <f>S285*H285</f>
        <v>0</v>
      </c>
      <c r="U285" s="181" t="s">
        <v>1</v>
      </c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82" t="s">
        <v>144</v>
      </c>
      <c r="AT285" s="182" t="s">
        <v>140</v>
      </c>
      <c r="AU285" s="182" t="s">
        <v>145</v>
      </c>
      <c r="AY285" s="16" t="s">
        <v>138</v>
      </c>
      <c r="BE285" s="97">
        <f>IF(N285="základná",J285,0)</f>
        <v>0</v>
      </c>
      <c r="BF285" s="97">
        <f>IF(N285="znížená",J285,0)</f>
        <v>0</v>
      </c>
      <c r="BG285" s="97">
        <f>IF(N285="zákl. prenesená",J285,0)</f>
        <v>0</v>
      </c>
      <c r="BH285" s="97">
        <f>IF(N285="zníž. prenesená",J285,0)</f>
        <v>0</v>
      </c>
      <c r="BI285" s="97">
        <f>IF(N285="nulová",J285,0)</f>
        <v>0</v>
      </c>
      <c r="BJ285" s="16" t="s">
        <v>145</v>
      </c>
      <c r="BK285" s="97">
        <f>ROUND(I285*H285,2)</f>
        <v>0</v>
      </c>
      <c r="BL285" s="16" t="s">
        <v>144</v>
      </c>
      <c r="BM285" s="182" t="s">
        <v>881</v>
      </c>
    </row>
    <row r="286" spans="1:65" s="2" customFormat="1" ht="29.25">
      <c r="A286" s="32"/>
      <c r="B286" s="33"/>
      <c r="C286" s="32"/>
      <c r="D286" s="183" t="s">
        <v>147</v>
      </c>
      <c r="E286" s="32"/>
      <c r="F286" s="184" t="s">
        <v>438</v>
      </c>
      <c r="G286" s="32"/>
      <c r="H286" s="32"/>
      <c r="I286" s="106"/>
      <c r="J286" s="32"/>
      <c r="K286" s="32"/>
      <c r="L286" s="33"/>
      <c r="M286" s="185"/>
      <c r="N286" s="186"/>
      <c r="O286" s="58"/>
      <c r="P286" s="58"/>
      <c r="Q286" s="58"/>
      <c r="R286" s="58"/>
      <c r="S286" s="58"/>
      <c r="T286" s="58"/>
      <c r="U286" s="59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T286" s="16" t="s">
        <v>147</v>
      </c>
      <c r="AU286" s="16" t="s">
        <v>145</v>
      </c>
    </row>
    <row r="287" spans="1:65" s="13" customFormat="1">
      <c r="B287" s="187"/>
      <c r="D287" s="183" t="s">
        <v>149</v>
      </c>
      <c r="E287" s="188" t="s">
        <v>1</v>
      </c>
      <c r="F287" s="189" t="s">
        <v>882</v>
      </c>
      <c r="H287" s="190">
        <v>123.65</v>
      </c>
      <c r="I287" s="191"/>
      <c r="L287" s="187"/>
      <c r="M287" s="192"/>
      <c r="N287" s="193"/>
      <c r="O287" s="193"/>
      <c r="P287" s="193"/>
      <c r="Q287" s="193"/>
      <c r="R287" s="193"/>
      <c r="S287" s="193"/>
      <c r="T287" s="193"/>
      <c r="U287" s="194"/>
      <c r="AT287" s="188" t="s">
        <v>149</v>
      </c>
      <c r="AU287" s="188" t="s">
        <v>145</v>
      </c>
      <c r="AV287" s="13" t="s">
        <v>145</v>
      </c>
      <c r="AW287" s="13" t="s">
        <v>31</v>
      </c>
      <c r="AX287" s="13" t="s">
        <v>85</v>
      </c>
      <c r="AY287" s="188" t="s">
        <v>138</v>
      </c>
    </row>
    <row r="288" spans="1:65" s="2" customFormat="1" ht="16.5" customHeight="1">
      <c r="A288" s="32"/>
      <c r="B288" s="169"/>
      <c r="C288" s="195" t="s">
        <v>307</v>
      </c>
      <c r="D288" s="195" t="s">
        <v>221</v>
      </c>
      <c r="E288" s="196" t="s">
        <v>441</v>
      </c>
      <c r="F288" s="197" t="s">
        <v>442</v>
      </c>
      <c r="G288" s="198" t="s">
        <v>338</v>
      </c>
      <c r="H288" s="199">
        <v>123.65</v>
      </c>
      <c r="I288" s="200"/>
      <c r="J288" s="201">
        <f>ROUND(I288*H288,2)</f>
        <v>0</v>
      </c>
      <c r="K288" s="202"/>
      <c r="L288" s="203"/>
      <c r="M288" s="204" t="s">
        <v>1</v>
      </c>
      <c r="N288" s="205" t="s">
        <v>43</v>
      </c>
      <c r="O288" s="58"/>
      <c r="P288" s="180">
        <f>O288*H288</f>
        <v>0</v>
      </c>
      <c r="Q288" s="180">
        <v>4.8000000000000001E-2</v>
      </c>
      <c r="R288" s="180">
        <f>Q288*H288</f>
        <v>5.9352</v>
      </c>
      <c r="S288" s="180">
        <v>0</v>
      </c>
      <c r="T288" s="180">
        <f>S288*H288</f>
        <v>0</v>
      </c>
      <c r="U288" s="181" t="s">
        <v>1</v>
      </c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82" t="s">
        <v>224</v>
      </c>
      <c r="AT288" s="182" t="s">
        <v>221</v>
      </c>
      <c r="AU288" s="182" t="s">
        <v>145</v>
      </c>
      <c r="AY288" s="16" t="s">
        <v>138</v>
      </c>
      <c r="BE288" s="97">
        <f>IF(N288="základná",J288,0)</f>
        <v>0</v>
      </c>
      <c r="BF288" s="97">
        <f>IF(N288="znížená",J288,0)</f>
        <v>0</v>
      </c>
      <c r="BG288" s="97">
        <f>IF(N288="zákl. prenesená",J288,0)</f>
        <v>0</v>
      </c>
      <c r="BH288" s="97">
        <f>IF(N288="zníž. prenesená",J288,0)</f>
        <v>0</v>
      </c>
      <c r="BI288" s="97">
        <f>IF(N288="nulová",J288,0)</f>
        <v>0</v>
      </c>
      <c r="BJ288" s="16" t="s">
        <v>145</v>
      </c>
      <c r="BK288" s="97">
        <f>ROUND(I288*H288,2)</f>
        <v>0</v>
      </c>
      <c r="BL288" s="16" t="s">
        <v>144</v>
      </c>
      <c r="BM288" s="182" t="s">
        <v>883</v>
      </c>
    </row>
    <row r="289" spans="1:65" s="2" customFormat="1" ht="19.5">
      <c r="A289" s="32"/>
      <c r="B289" s="33"/>
      <c r="C289" s="32"/>
      <c r="D289" s="183" t="s">
        <v>147</v>
      </c>
      <c r="E289" s="32"/>
      <c r="F289" s="184" t="s">
        <v>444</v>
      </c>
      <c r="G289" s="32"/>
      <c r="H289" s="32"/>
      <c r="I289" s="106"/>
      <c r="J289" s="32"/>
      <c r="K289" s="32"/>
      <c r="L289" s="33"/>
      <c r="M289" s="185"/>
      <c r="N289" s="186"/>
      <c r="O289" s="58"/>
      <c r="P289" s="58"/>
      <c r="Q289" s="58"/>
      <c r="R289" s="58"/>
      <c r="S289" s="58"/>
      <c r="T289" s="58"/>
      <c r="U289" s="59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T289" s="16" t="s">
        <v>147</v>
      </c>
      <c r="AU289" s="16" t="s">
        <v>145</v>
      </c>
    </row>
    <row r="290" spans="1:65" s="2" customFormat="1" ht="36" customHeight="1">
      <c r="A290" s="32"/>
      <c r="B290" s="169"/>
      <c r="C290" s="170" t="s">
        <v>323</v>
      </c>
      <c r="D290" s="170" t="s">
        <v>140</v>
      </c>
      <c r="E290" s="171" t="s">
        <v>435</v>
      </c>
      <c r="F290" s="172" t="s">
        <v>436</v>
      </c>
      <c r="G290" s="173" t="s">
        <v>154</v>
      </c>
      <c r="H290" s="174">
        <v>18</v>
      </c>
      <c r="I290" s="175"/>
      <c r="J290" s="176">
        <f>ROUND(I290*H290,2)</f>
        <v>0</v>
      </c>
      <c r="K290" s="177"/>
      <c r="L290" s="33"/>
      <c r="M290" s="178" t="s">
        <v>1</v>
      </c>
      <c r="N290" s="179" t="s">
        <v>43</v>
      </c>
      <c r="O290" s="58"/>
      <c r="P290" s="180">
        <f>O290*H290</f>
        <v>0</v>
      </c>
      <c r="Q290" s="180">
        <v>0.15814</v>
      </c>
      <c r="R290" s="180">
        <f>Q290*H290</f>
        <v>2.8465199999999999</v>
      </c>
      <c r="S290" s="180">
        <v>0</v>
      </c>
      <c r="T290" s="180">
        <f>S290*H290</f>
        <v>0</v>
      </c>
      <c r="U290" s="181" t="s">
        <v>1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82" t="s">
        <v>144</v>
      </c>
      <c r="AT290" s="182" t="s">
        <v>140</v>
      </c>
      <c r="AU290" s="182" t="s">
        <v>145</v>
      </c>
      <c r="AY290" s="16" t="s">
        <v>138</v>
      </c>
      <c r="BE290" s="97">
        <f>IF(N290="základná",J290,0)</f>
        <v>0</v>
      </c>
      <c r="BF290" s="97">
        <f>IF(N290="znížená",J290,0)</f>
        <v>0</v>
      </c>
      <c r="BG290" s="97">
        <f>IF(N290="zákl. prenesená",J290,0)</f>
        <v>0</v>
      </c>
      <c r="BH290" s="97">
        <f>IF(N290="zníž. prenesená",J290,0)</f>
        <v>0</v>
      </c>
      <c r="BI290" s="97">
        <f>IF(N290="nulová",J290,0)</f>
        <v>0</v>
      </c>
      <c r="BJ290" s="16" t="s">
        <v>145</v>
      </c>
      <c r="BK290" s="97">
        <f>ROUND(I290*H290,2)</f>
        <v>0</v>
      </c>
      <c r="BL290" s="16" t="s">
        <v>144</v>
      </c>
      <c r="BM290" s="182" t="s">
        <v>884</v>
      </c>
    </row>
    <row r="291" spans="1:65" s="2" customFormat="1" ht="29.25">
      <c r="A291" s="32"/>
      <c r="B291" s="33"/>
      <c r="C291" s="32"/>
      <c r="D291" s="183" t="s">
        <v>147</v>
      </c>
      <c r="E291" s="32"/>
      <c r="F291" s="184" t="s">
        <v>438</v>
      </c>
      <c r="G291" s="32"/>
      <c r="H291" s="32"/>
      <c r="I291" s="106"/>
      <c r="J291" s="32"/>
      <c r="K291" s="32"/>
      <c r="L291" s="33"/>
      <c r="M291" s="185"/>
      <c r="N291" s="186"/>
      <c r="O291" s="58"/>
      <c r="P291" s="58"/>
      <c r="Q291" s="58"/>
      <c r="R291" s="58"/>
      <c r="S291" s="58"/>
      <c r="T291" s="58"/>
      <c r="U291" s="59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T291" s="16" t="s">
        <v>147</v>
      </c>
      <c r="AU291" s="16" t="s">
        <v>145</v>
      </c>
    </row>
    <row r="292" spans="1:65" s="13" customFormat="1">
      <c r="B292" s="187"/>
      <c r="D292" s="183" t="s">
        <v>149</v>
      </c>
      <c r="E292" s="188" t="s">
        <v>1</v>
      </c>
      <c r="F292" s="189" t="s">
        <v>885</v>
      </c>
      <c r="H292" s="190">
        <v>18</v>
      </c>
      <c r="I292" s="191"/>
      <c r="L292" s="187"/>
      <c r="M292" s="192"/>
      <c r="N292" s="193"/>
      <c r="O292" s="193"/>
      <c r="P292" s="193"/>
      <c r="Q292" s="193"/>
      <c r="R292" s="193"/>
      <c r="S292" s="193"/>
      <c r="T292" s="193"/>
      <c r="U292" s="194"/>
      <c r="AT292" s="188" t="s">
        <v>149</v>
      </c>
      <c r="AU292" s="188" t="s">
        <v>145</v>
      </c>
      <c r="AV292" s="13" t="s">
        <v>145</v>
      </c>
      <c r="AW292" s="13" t="s">
        <v>31</v>
      </c>
      <c r="AX292" s="13" t="s">
        <v>85</v>
      </c>
      <c r="AY292" s="188" t="s">
        <v>138</v>
      </c>
    </row>
    <row r="293" spans="1:65" s="2" customFormat="1" ht="16.5" customHeight="1">
      <c r="A293" s="32"/>
      <c r="B293" s="169"/>
      <c r="C293" s="195" t="s">
        <v>313</v>
      </c>
      <c r="D293" s="195" t="s">
        <v>221</v>
      </c>
      <c r="E293" s="196" t="s">
        <v>459</v>
      </c>
      <c r="F293" s="197" t="s">
        <v>460</v>
      </c>
      <c r="G293" s="198" t="s">
        <v>338</v>
      </c>
      <c r="H293" s="199">
        <v>18</v>
      </c>
      <c r="I293" s="200"/>
      <c r="J293" s="201">
        <f>ROUND(I293*H293,2)</f>
        <v>0</v>
      </c>
      <c r="K293" s="202"/>
      <c r="L293" s="203"/>
      <c r="M293" s="204" t="s">
        <v>1</v>
      </c>
      <c r="N293" s="205" t="s">
        <v>43</v>
      </c>
      <c r="O293" s="58"/>
      <c r="P293" s="180">
        <f>O293*H293</f>
        <v>0</v>
      </c>
      <c r="Q293" s="180">
        <v>6.4600000000000005E-2</v>
      </c>
      <c r="R293" s="180">
        <f>Q293*H293</f>
        <v>1.1628000000000001</v>
      </c>
      <c r="S293" s="180">
        <v>0</v>
      </c>
      <c r="T293" s="180">
        <f>S293*H293</f>
        <v>0</v>
      </c>
      <c r="U293" s="181" t="s">
        <v>1</v>
      </c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82" t="s">
        <v>224</v>
      </c>
      <c r="AT293" s="182" t="s">
        <v>221</v>
      </c>
      <c r="AU293" s="182" t="s">
        <v>145</v>
      </c>
      <c r="AY293" s="16" t="s">
        <v>138</v>
      </c>
      <c r="BE293" s="97">
        <f>IF(N293="základná",J293,0)</f>
        <v>0</v>
      </c>
      <c r="BF293" s="97">
        <f>IF(N293="znížená",J293,0)</f>
        <v>0</v>
      </c>
      <c r="BG293" s="97">
        <f>IF(N293="zákl. prenesená",J293,0)</f>
        <v>0</v>
      </c>
      <c r="BH293" s="97">
        <f>IF(N293="zníž. prenesená",J293,0)</f>
        <v>0</v>
      </c>
      <c r="BI293" s="97">
        <f>IF(N293="nulová",J293,0)</f>
        <v>0</v>
      </c>
      <c r="BJ293" s="16" t="s">
        <v>145</v>
      </c>
      <c r="BK293" s="97">
        <f>ROUND(I293*H293,2)</f>
        <v>0</v>
      </c>
      <c r="BL293" s="16" t="s">
        <v>144</v>
      </c>
      <c r="BM293" s="182" t="s">
        <v>886</v>
      </c>
    </row>
    <row r="294" spans="1:65" s="2" customFormat="1" ht="19.5">
      <c r="A294" s="32"/>
      <c r="B294" s="33"/>
      <c r="C294" s="32"/>
      <c r="D294" s="183" t="s">
        <v>147</v>
      </c>
      <c r="E294" s="32"/>
      <c r="F294" s="184" t="s">
        <v>462</v>
      </c>
      <c r="G294" s="32"/>
      <c r="H294" s="32"/>
      <c r="I294" s="106"/>
      <c r="J294" s="32"/>
      <c r="K294" s="32"/>
      <c r="L294" s="33"/>
      <c r="M294" s="185"/>
      <c r="N294" s="186"/>
      <c r="O294" s="58"/>
      <c r="P294" s="58"/>
      <c r="Q294" s="58"/>
      <c r="R294" s="58"/>
      <c r="S294" s="58"/>
      <c r="T294" s="58"/>
      <c r="U294" s="59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T294" s="16" t="s">
        <v>147</v>
      </c>
      <c r="AU294" s="16" t="s">
        <v>145</v>
      </c>
    </row>
    <row r="295" spans="1:65" s="2" customFormat="1" ht="36" customHeight="1">
      <c r="A295" s="32"/>
      <c r="B295" s="169"/>
      <c r="C295" s="170" t="s">
        <v>214</v>
      </c>
      <c r="D295" s="170" t="s">
        <v>140</v>
      </c>
      <c r="E295" s="171" t="s">
        <v>464</v>
      </c>
      <c r="F295" s="172" t="s">
        <v>465</v>
      </c>
      <c r="G295" s="173" t="s">
        <v>154</v>
      </c>
      <c r="H295" s="174">
        <v>30.4</v>
      </c>
      <c r="I295" s="175"/>
      <c r="J295" s="176">
        <f>ROUND(I295*H295,2)</f>
        <v>0</v>
      </c>
      <c r="K295" s="177"/>
      <c r="L295" s="33"/>
      <c r="M295" s="178" t="s">
        <v>1</v>
      </c>
      <c r="N295" s="179" t="s">
        <v>43</v>
      </c>
      <c r="O295" s="58"/>
      <c r="P295" s="180">
        <f>O295*H295</f>
        <v>0</v>
      </c>
      <c r="Q295" s="180">
        <v>9.8530000000000006E-2</v>
      </c>
      <c r="R295" s="180">
        <f>Q295*H295</f>
        <v>2.9953120000000002</v>
      </c>
      <c r="S295" s="180">
        <v>0</v>
      </c>
      <c r="T295" s="180">
        <f>S295*H295</f>
        <v>0</v>
      </c>
      <c r="U295" s="181" t="s">
        <v>1</v>
      </c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R295" s="182" t="s">
        <v>144</v>
      </c>
      <c r="AT295" s="182" t="s">
        <v>140</v>
      </c>
      <c r="AU295" s="182" t="s">
        <v>145</v>
      </c>
      <c r="AY295" s="16" t="s">
        <v>138</v>
      </c>
      <c r="BE295" s="97">
        <f>IF(N295="základná",J295,0)</f>
        <v>0</v>
      </c>
      <c r="BF295" s="97">
        <f>IF(N295="znížená",J295,0)</f>
        <v>0</v>
      </c>
      <c r="BG295" s="97">
        <f>IF(N295="zákl. prenesená",J295,0)</f>
        <v>0</v>
      </c>
      <c r="BH295" s="97">
        <f>IF(N295="zníž. prenesená",J295,0)</f>
        <v>0</v>
      </c>
      <c r="BI295" s="97">
        <f>IF(N295="nulová",J295,0)</f>
        <v>0</v>
      </c>
      <c r="BJ295" s="16" t="s">
        <v>145</v>
      </c>
      <c r="BK295" s="97">
        <f>ROUND(I295*H295,2)</f>
        <v>0</v>
      </c>
      <c r="BL295" s="16" t="s">
        <v>144</v>
      </c>
      <c r="BM295" s="182" t="s">
        <v>887</v>
      </c>
    </row>
    <row r="296" spans="1:65" s="2" customFormat="1" ht="29.25">
      <c r="A296" s="32"/>
      <c r="B296" s="33"/>
      <c r="C296" s="32"/>
      <c r="D296" s="183" t="s">
        <v>147</v>
      </c>
      <c r="E296" s="32"/>
      <c r="F296" s="184" t="s">
        <v>467</v>
      </c>
      <c r="G296" s="32"/>
      <c r="H296" s="32"/>
      <c r="I296" s="106"/>
      <c r="J296" s="32"/>
      <c r="K296" s="32"/>
      <c r="L296" s="33"/>
      <c r="M296" s="185"/>
      <c r="N296" s="186"/>
      <c r="O296" s="58"/>
      <c r="P296" s="58"/>
      <c r="Q296" s="58"/>
      <c r="R296" s="58"/>
      <c r="S296" s="58"/>
      <c r="T296" s="58"/>
      <c r="U296" s="59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T296" s="16" t="s">
        <v>147</v>
      </c>
      <c r="AU296" s="16" t="s">
        <v>145</v>
      </c>
    </row>
    <row r="297" spans="1:65" s="13" customFormat="1">
      <c r="B297" s="187"/>
      <c r="D297" s="183" t="s">
        <v>149</v>
      </c>
      <c r="E297" s="188" t="s">
        <v>1</v>
      </c>
      <c r="F297" s="189" t="s">
        <v>888</v>
      </c>
      <c r="H297" s="190">
        <v>30.4</v>
      </c>
      <c r="I297" s="191"/>
      <c r="L297" s="187"/>
      <c r="M297" s="192"/>
      <c r="N297" s="193"/>
      <c r="O297" s="193"/>
      <c r="P297" s="193"/>
      <c r="Q297" s="193"/>
      <c r="R297" s="193"/>
      <c r="S297" s="193"/>
      <c r="T297" s="193"/>
      <c r="U297" s="194"/>
      <c r="AT297" s="188" t="s">
        <v>149</v>
      </c>
      <c r="AU297" s="188" t="s">
        <v>145</v>
      </c>
      <c r="AV297" s="13" t="s">
        <v>145</v>
      </c>
      <c r="AW297" s="13" t="s">
        <v>31</v>
      </c>
      <c r="AX297" s="13" t="s">
        <v>85</v>
      </c>
      <c r="AY297" s="188" t="s">
        <v>138</v>
      </c>
    </row>
    <row r="298" spans="1:65" s="2" customFormat="1" ht="24" customHeight="1">
      <c r="A298" s="32"/>
      <c r="B298" s="169"/>
      <c r="C298" s="195" t="s">
        <v>220</v>
      </c>
      <c r="D298" s="195" t="s">
        <v>221</v>
      </c>
      <c r="E298" s="196" t="s">
        <v>469</v>
      </c>
      <c r="F298" s="197" t="s">
        <v>470</v>
      </c>
      <c r="G298" s="198" t="s">
        <v>338</v>
      </c>
      <c r="H298" s="199">
        <v>30.4</v>
      </c>
      <c r="I298" s="200"/>
      <c r="J298" s="201">
        <f>ROUND(I298*H298,2)</f>
        <v>0</v>
      </c>
      <c r="K298" s="202"/>
      <c r="L298" s="203"/>
      <c r="M298" s="204" t="s">
        <v>1</v>
      </c>
      <c r="N298" s="205" t="s">
        <v>43</v>
      </c>
      <c r="O298" s="58"/>
      <c r="P298" s="180">
        <f>O298*H298</f>
        <v>0</v>
      </c>
      <c r="Q298" s="180">
        <v>2.3E-2</v>
      </c>
      <c r="R298" s="180">
        <f>Q298*H298</f>
        <v>0.69919999999999993</v>
      </c>
      <c r="S298" s="180">
        <v>0</v>
      </c>
      <c r="T298" s="180">
        <f>S298*H298</f>
        <v>0</v>
      </c>
      <c r="U298" s="181" t="s">
        <v>1</v>
      </c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82" t="s">
        <v>224</v>
      </c>
      <c r="AT298" s="182" t="s">
        <v>221</v>
      </c>
      <c r="AU298" s="182" t="s">
        <v>145</v>
      </c>
      <c r="AY298" s="16" t="s">
        <v>138</v>
      </c>
      <c r="BE298" s="97">
        <f>IF(N298="základná",J298,0)</f>
        <v>0</v>
      </c>
      <c r="BF298" s="97">
        <f>IF(N298="znížená",J298,0)</f>
        <v>0</v>
      </c>
      <c r="BG298" s="97">
        <f>IF(N298="zákl. prenesená",J298,0)</f>
        <v>0</v>
      </c>
      <c r="BH298" s="97">
        <f>IF(N298="zníž. prenesená",J298,0)</f>
        <v>0</v>
      </c>
      <c r="BI298" s="97">
        <f>IF(N298="nulová",J298,0)</f>
        <v>0</v>
      </c>
      <c r="BJ298" s="16" t="s">
        <v>145</v>
      </c>
      <c r="BK298" s="97">
        <f>ROUND(I298*H298,2)</f>
        <v>0</v>
      </c>
      <c r="BL298" s="16" t="s">
        <v>144</v>
      </c>
      <c r="BM298" s="182" t="s">
        <v>889</v>
      </c>
    </row>
    <row r="299" spans="1:65" s="2" customFormat="1">
      <c r="A299" s="32"/>
      <c r="B299" s="33"/>
      <c r="C299" s="32"/>
      <c r="D299" s="183" t="s">
        <v>147</v>
      </c>
      <c r="E299" s="32"/>
      <c r="F299" s="184" t="s">
        <v>470</v>
      </c>
      <c r="G299" s="32"/>
      <c r="H299" s="32"/>
      <c r="I299" s="106"/>
      <c r="J299" s="32"/>
      <c r="K299" s="32"/>
      <c r="L299" s="33"/>
      <c r="M299" s="185"/>
      <c r="N299" s="186"/>
      <c r="O299" s="58"/>
      <c r="P299" s="58"/>
      <c r="Q299" s="58"/>
      <c r="R299" s="58"/>
      <c r="S299" s="58"/>
      <c r="T299" s="58"/>
      <c r="U299" s="59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T299" s="16" t="s">
        <v>147</v>
      </c>
      <c r="AU299" s="16" t="s">
        <v>145</v>
      </c>
    </row>
    <row r="300" spans="1:65" s="2" customFormat="1" ht="36" customHeight="1">
      <c r="A300" s="32"/>
      <c r="B300" s="169"/>
      <c r="C300" s="170" t="s">
        <v>373</v>
      </c>
      <c r="D300" s="170" t="s">
        <v>140</v>
      </c>
      <c r="E300" s="171" t="s">
        <v>474</v>
      </c>
      <c r="F300" s="172" t="s">
        <v>475</v>
      </c>
      <c r="G300" s="173" t="s">
        <v>154</v>
      </c>
      <c r="H300" s="174">
        <v>64.62</v>
      </c>
      <c r="I300" s="175"/>
      <c r="J300" s="176">
        <f>ROUND(I300*H300,2)</f>
        <v>0</v>
      </c>
      <c r="K300" s="177"/>
      <c r="L300" s="33"/>
      <c r="M300" s="178" t="s">
        <v>1</v>
      </c>
      <c r="N300" s="179" t="s">
        <v>43</v>
      </c>
      <c r="O300" s="58"/>
      <c r="P300" s="180">
        <f>O300*H300</f>
        <v>0</v>
      </c>
      <c r="Q300" s="180">
        <v>0.26990999999999998</v>
      </c>
      <c r="R300" s="180">
        <f>Q300*H300</f>
        <v>17.441584200000001</v>
      </c>
      <c r="S300" s="180">
        <v>0</v>
      </c>
      <c r="T300" s="180">
        <f>S300*H300</f>
        <v>0</v>
      </c>
      <c r="U300" s="181" t="s">
        <v>1</v>
      </c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82" t="s">
        <v>144</v>
      </c>
      <c r="AT300" s="182" t="s">
        <v>140</v>
      </c>
      <c r="AU300" s="182" t="s">
        <v>145</v>
      </c>
      <c r="AY300" s="16" t="s">
        <v>138</v>
      </c>
      <c r="BE300" s="97">
        <f>IF(N300="základná",J300,0)</f>
        <v>0</v>
      </c>
      <c r="BF300" s="97">
        <f>IF(N300="znížená",J300,0)</f>
        <v>0</v>
      </c>
      <c r="BG300" s="97">
        <f>IF(N300="zákl. prenesená",J300,0)</f>
        <v>0</v>
      </c>
      <c r="BH300" s="97">
        <f>IF(N300="zníž. prenesená",J300,0)</f>
        <v>0</v>
      </c>
      <c r="BI300" s="97">
        <f>IF(N300="nulová",J300,0)</f>
        <v>0</v>
      </c>
      <c r="BJ300" s="16" t="s">
        <v>145</v>
      </c>
      <c r="BK300" s="97">
        <f>ROUND(I300*H300,2)</f>
        <v>0</v>
      </c>
      <c r="BL300" s="16" t="s">
        <v>144</v>
      </c>
      <c r="BM300" s="182" t="s">
        <v>890</v>
      </c>
    </row>
    <row r="301" spans="1:65" s="2" customFormat="1" ht="29.25">
      <c r="A301" s="32"/>
      <c r="B301" s="33"/>
      <c r="C301" s="32"/>
      <c r="D301" s="183" t="s">
        <v>147</v>
      </c>
      <c r="E301" s="32"/>
      <c r="F301" s="184" t="s">
        <v>477</v>
      </c>
      <c r="G301" s="32"/>
      <c r="H301" s="32"/>
      <c r="I301" s="106"/>
      <c r="J301" s="32"/>
      <c r="K301" s="32"/>
      <c r="L301" s="33"/>
      <c r="M301" s="185"/>
      <c r="N301" s="186"/>
      <c r="O301" s="58"/>
      <c r="P301" s="58"/>
      <c r="Q301" s="58"/>
      <c r="R301" s="58"/>
      <c r="S301" s="58"/>
      <c r="T301" s="58"/>
      <c r="U301" s="59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T301" s="16" t="s">
        <v>147</v>
      </c>
      <c r="AU301" s="16" t="s">
        <v>145</v>
      </c>
    </row>
    <row r="302" spans="1:65" s="2" customFormat="1" ht="24" customHeight="1">
      <c r="A302" s="32"/>
      <c r="B302" s="169"/>
      <c r="C302" s="195" t="s">
        <v>378</v>
      </c>
      <c r="D302" s="195" t="s">
        <v>221</v>
      </c>
      <c r="E302" s="196" t="s">
        <v>479</v>
      </c>
      <c r="F302" s="197" t="s">
        <v>480</v>
      </c>
      <c r="G302" s="198" t="s">
        <v>338</v>
      </c>
      <c r="H302" s="199">
        <v>64.62</v>
      </c>
      <c r="I302" s="200"/>
      <c r="J302" s="201">
        <f>ROUND(I302*H302,2)</f>
        <v>0</v>
      </c>
      <c r="K302" s="202"/>
      <c r="L302" s="203"/>
      <c r="M302" s="204" t="s">
        <v>1</v>
      </c>
      <c r="N302" s="205" t="s">
        <v>43</v>
      </c>
      <c r="O302" s="58"/>
      <c r="P302" s="180">
        <f>O302*H302</f>
        <v>0</v>
      </c>
      <c r="Q302" s="180">
        <v>2.9999999999999997E-4</v>
      </c>
      <c r="R302" s="180">
        <f>Q302*H302</f>
        <v>1.9386E-2</v>
      </c>
      <c r="S302" s="180">
        <v>0</v>
      </c>
      <c r="T302" s="180">
        <f>S302*H302</f>
        <v>0</v>
      </c>
      <c r="U302" s="181" t="s">
        <v>1</v>
      </c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82" t="s">
        <v>224</v>
      </c>
      <c r="AT302" s="182" t="s">
        <v>221</v>
      </c>
      <c r="AU302" s="182" t="s">
        <v>145</v>
      </c>
      <c r="AY302" s="16" t="s">
        <v>138</v>
      </c>
      <c r="BE302" s="97">
        <f>IF(N302="základná",J302,0)</f>
        <v>0</v>
      </c>
      <c r="BF302" s="97">
        <f>IF(N302="znížená",J302,0)</f>
        <v>0</v>
      </c>
      <c r="BG302" s="97">
        <f>IF(N302="zákl. prenesená",J302,0)</f>
        <v>0</v>
      </c>
      <c r="BH302" s="97">
        <f>IF(N302="zníž. prenesená",J302,0)</f>
        <v>0</v>
      </c>
      <c r="BI302" s="97">
        <f>IF(N302="nulová",J302,0)</f>
        <v>0</v>
      </c>
      <c r="BJ302" s="16" t="s">
        <v>145</v>
      </c>
      <c r="BK302" s="97">
        <f>ROUND(I302*H302,2)</f>
        <v>0</v>
      </c>
      <c r="BL302" s="16" t="s">
        <v>144</v>
      </c>
      <c r="BM302" s="182" t="s">
        <v>891</v>
      </c>
    </row>
    <row r="303" spans="1:65" s="2" customFormat="1" ht="19.5">
      <c r="A303" s="32"/>
      <c r="B303" s="33"/>
      <c r="C303" s="32"/>
      <c r="D303" s="183" t="s">
        <v>147</v>
      </c>
      <c r="E303" s="32"/>
      <c r="F303" s="184" t="s">
        <v>480</v>
      </c>
      <c r="G303" s="32"/>
      <c r="H303" s="32"/>
      <c r="I303" s="106"/>
      <c r="J303" s="32"/>
      <c r="K303" s="32"/>
      <c r="L303" s="33"/>
      <c r="M303" s="185"/>
      <c r="N303" s="186"/>
      <c r="O303" s="58"/>
      <c r="P303" s="58"/>
      <c r="Q303" s="58"/>
      <c r="R303" s="58"/>
      <c r="S303" s="58"/>
      <c r="T303" s="58"/>
      <c r="U303" s="59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T303" s="16" t="s">
        <v>147</v>
      </c>
      <c r="AU303" s="16" t="s">
        <v>145</v>
      </c>
    </row>
    <row r="304" spans="1:65" s="2" customFormat="1" ht="48" customHeight="1">
      <c r="A304" s="32"/>
      <c r="B304" s="169"/>
      <c r="C304" s="195" t="s">
        <v>383</v>
      </c>
      <c r="D304" s="195" t="s">
        <v>221</v>
      </c>
      <c r="E304" s="196" t="s">
        <v>483</v>
      </c>
      <c r="F304" s="197" t="s">
        <v>484</v>
      </c>
      <c r="G304" s="198" t="s">
        <v>338</v>
      </c>
      <c r="H304" s="199">
        <v>129.24</v>
      </c>
      <c r="I304" s="200"/>
      <c r="J304" s="201">
        <f>ROUND(I304*H304,2)</f>
        <v>0</v>
      </c>
      <c r="K304" s="202"/>
      <c r="L304" s="203"/>
      <c r="M304" s="204" t="s">
        <v>1</v>
      </c>
      <c r="N304" s="205" t="s">
        <v>43</v>
      </c>
      <c r="O304" s="58"/>
      <c r="P304" s="180">
        <f>O304*H304</f>
        <v>0</v>
      </c>
      <c r="Q304" s="180">
        <v>4.7000000000000002E-3</v>
      </c>
      <c r="R304" s="180">
        <f>Q304*H304</f>
        <v>0.60742800000000008</v>
      </c>
      <c r="S304" s="180">
        <v>0</v>
      </c>
      <c r="T304" s="180">
        <f>S304*H304</f>
        <v>0</v>
      </c>
      <c r="U304" s="181" t="s">
        <v>1</v>
      </c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82" t="s">
        <v>224</v>
      </c>
      <c r="AT304" s="182" t="s">
        <v>221</v>
      </c>
      <c r="AU304" s="182" t="s">
        <v>145</v>
      </c>
      <c r="AY304" s="16" t="s">
        <v>138</v>
      </c>
      <c r="BE304" s="97">
        <f>IF(N304="základná",J304,0)</f>
        <v>0</v>
      </c>
      <c r="BF304" s="97">
        <f>IF(N304="znížená",J304,0)</f>
        <v>0</v>
      </c>
      <c r="BG304" s="97">
        <f>IF(N304="zákl. prenesená",J304,0)</f>
        <v>0</v>
      </c>
      <c r="BH304" s="97">
        <f>IF(N304="zníž. prenesená",J304,0)</f>
        <v>0</v>
      </c>
      <c r="BI304" s="97">
        <f>IF(N304="nulová",J304,0)</f>
        <v>0</v>
      </c>
      <c r="BJ304" s="16" t="s">
        <v>145</v>
      </c>
      <c r="BK304" s="97">
        <f>ROUND(I304*H304,2)</f>
        <v>0</v>
      </c>
      <c r="BL304" s="16" t="s">
        <v>144</v>
      </c>
      <c r="BM304" s="182" t="s">
        <v>892</v>
      </c>
    </row>
    <row r="305" spans="1:65" s="2" customFormat="1" ht="29.25">
      <c r="A305" s="32"/>
      <c r="B305" s="33"/>
      <c r="C305" s="32"/>
      <c r="D305" s="183" t="s">
        <v>147</v>
      </c>
      <c r="E305" s="32"/>
      <c r="F305" s="184" t="s">
        <v>484</v>
      </c>
      <c r="G305" s="32"/>
      <c r="H305" s="32"/>
      <c r="I305" s="106"/>
      <c r="J305" s="32"/>
      <c r="K305" s="32"/>
      <c r="L305" s="33"/>
      <c r="M305" s="185"/>
      <c r="N305" s="186"/>
      <c r="O305" s="58"/>
      <c r="P305" s="58"/>
      <c r="Q305" s="58"/>
      <c r="R305" s="58"/>
      <c r="S305" s="58"/>
      <c r="T305" s="58"/>
      <c r="U305" s="59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T305" s="16" t="s">
        <v>147</v>
      </c>
      <c r="AU305" s="16" t="s">
        <v>145</v>
      </c>
    </row>
    <row r="306" spans="1:65" s="2" customFormat="1" ht="36" customHeight="1">
      <c r="A306" s="32"/>
      <c r="B306" s="169"/>
      <c r="C306" s="195" t="s">
        <v>388</v>
      </c>
      <c r="D306" s="195" t="s">
        <v>221</v>
      </c>
      <c r="E306" s="196" t="s">
        <v>487</v>
      </c>
      <c r="F306" s="197" t="s">
        <v>488</v>
      </c>
      <c r="G306" s="198" t="s">
        <v>338</v>
      </c>
      <c r="H306" s="199">
        <v>64.62</v>
      </c>
      <c r="I306" s="200"/>
      <c r="J306" s="201">
        <f>ROUND(I306*H306,2)</f>
        <v>0</v>
      </c>
      <c r="K306" s="202"/>
      <c r="L306" s="203"/>
      <c r="M306" s="204" t="s">
        <v>1</v>
      </c>
      <c r="N306" s="205" t="s">
        <v>43</v>
      </c>
      <c r="O306" s="58"/>
      <c r="P306" s="180">
        <f>O306*H306</f>
        <v>0</v>
      </c>
      <c r="Q306" s="180">
        <v>3.6999999999999998E-2</v>
      </c>
      <c r="R306" s="180">
        <f>Q306*H306</f>
        <v>2.3909400000000001</v>
      </c>
      <c r="S306" s="180">
        <v>0</v>
      </c>
      <c r="T306" s="180">
        <f>S306*H306</f>
        <v>0</v>
      </c>
      <c r="U306" s="181" t="s">
        <v>1</v>
      </c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82" t="s">
        <v>224</v>
      </c>
      <c r="AT306" s="182" t="s">
        <v>221</v>
      </c>
      <c r="AU306" s="182" t="s">
        <v>145</v>
      </c>
      <c r="AY306" s="16" t="s">
        <v>138</v>
      </c>
      <c r="BE306" s="97">
        <f>IF(N306="základná",J306,0)</f>
        <v>0</v>
      </c>
      <c r="BF306" s="97">
        <f>IF(N306="znížená",J306,0)</f>
        <v>0</v>
      </c>
      <c r="BG306" s="97">
        <f>IF(N306="zákl. prenesená",J306,0)</f>
        <v>0</v>
      </c>
      <c r="BH306" s="97">
        <f>IF(N306="zníž. prenesená",J306,0)</f>
        <v>0</v>
      </c>
      <c r="BI306" s="97">
        <f>IF(N306="nulová",J306,0)</f>
        <v>0</v>
      </c>
      <c r="BJ306" s="16" t="s">
        <v>145</v>
      </c>
      <c r="BK306" s="97">
        <f>ROUND(I306*H306,2)</f>
        <v>0</v>
      </c>
      <c r="BL306" s="16" t="s">
        <v>144</v>
      </c>
      <c r="BM306" s="182" t="s">
        <v>893</v>
      </c>
    </row>
    <row r="307" spans="1:65" s="2" customFormat="1" ht="29.25">
      <c r="A307" s="32"/>
      <c r="B307" s="33"/>
      <c r="C307" s="32"/>
      <c r="D307" s="183" t="s">
        <v>147</v>
      </c>
      <c r="E307" s="32"/>
      <c r="F307" s="184" t="s">
        <v>488</v>
      </c>
      <c r="G307" s="32"/>
      <c r="H307" s="32"/>
      <c r="I307" s="106"/>
      <c r="J307" s="32"/>
      <c r="K307" s="32"/>
      <c r="L307" s="33"/>
      <c r="M307" s="185"/>
      <c r="N307" s="186"/>
      <c r="O307" s="58"/>
      <c r="P307" s="58"/>
      <c r="Q307" s="58"/>
      <c r="R307" s="58"/>
      <c r="S307" s="58"/>
      <c r="T307" s="58"/>
      <c r="U307" s="59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T307" s="16" t="s">
        <v>147</v>
      </c>
      <c r="AU307" s="16" t="s">
        <v>145</v>
      </c>
    </row>
    <row r="308" spans="1:65" s="2" customFormat="1" ht="16.5" customHeight="1">
      <c r="A308" s="32"/>
      <c r="B308" s="169"/>
      <c r="C308" s="170" t="s">
        <v>630</v>
      </c>
      <c r="D308" s="170" t="s">
        <v>140</v>
      </c>
      <c r="E308" s="171" t="s">
        <v>491</v>
      </c>
      <c r="F308" s="172" t="s">
        <v>492</v>
      </c>
      <c r="G308" s="173" t="s">
        <v>210</v>
      </c>
      <c r="H308" s="174">
        <v>116.276</v>
      </c>
      <c r="I308" s="175"/>
      <c r="J308" s="176">
        <f>ROUND(I308*H308,2)</f>
        <v>0</v>
      </c>
      <c r="K308" s="177"/>
      <c r="L308" s="33"/>
      <c r="M308" s="178" t="s">
        <v>1</v>
      </c>
      <c r="N308" s="179" t="s">
        <v>43</v>
      </c>
      <c r="O308" s="58"/>
      <c r="P308" s="180">
        <f>O308*H308</f>
        <v>0</v>
      </c>
      <c r="Q308" s="180">
        <v>0</v>
      </c>
      <c r="R308" s="180">
        <f>Q308*H308</f>
        <v>0</v>
      </c>
      <c r="S308" s="180">
        <v>0</v>
      </c>
      <c r="T308" s="180">
        <f>S308*H308</f>
        <v>0</v>
      </c>
      <c r="U308" s="181" t="s">
        <v>1</v>
      </c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82" t="s">
        <v>144</v>
      </c>
      <c r="AT308" s="182" t="s">
        <v>140</v>
      </c>
      <c r="AU308" s="182" t="s">
        <v>145</v>
      </c>
      <c r="AY308" s="16" t="s">
        <v>138</v>
      </c>
      <c r="BE308" s="97">
        <f>IF(N308="základná",J308,0)</f>
        <v>0</v>
      </c>
      <c r="BF308" s="97">
        <f>IF(N308="znížená",J308,0)</f>
        <v>0</v>
      </c>
      <c r="BG308" s="97">
        <f>IF(N308="zákl. prenesená",J308,0)</f>
        <v>0</v>
      </c>
      <c r="BH308" s="97">
        <f>IF(N308="zníž. prenesená",J308,0)</f>
        <v>0</v>
      </c>
      <c r="BI308" s="97">
        <f>IF(N308="nulová",J308,0)</f>
        <v>0</v>
      </c>
      <c r="BJ308" s="16" t="s">
        <v>145</v>
      </c>
      <c r="BK308" s="97">
        <f>ROUND(I308*H308,2)</f>
        <v>0</v>
      </c>
      <c r="BL308" s="16" t="s">
        <v>144</v>
      </c>
      <c r="BM308" s="182" t="s">
        <v>894</v>
      </c>
    </row>
    <row r="309" spans="1:65" s="2" customFormat="1">
      <c r="A309" s="32"/>
      <c r="B309" s="33"/>
      <c r="C309" s="32"/>
      <c r="D309" s="183" t="s">
        <v>147</v>
      </c>
      <c r="E309" s="32"/>
      <c r="F309" s="184" t="s">
        <v>492</v>
      </c>
      <c r="G309" s="32"/>
      <c r="H309" s="32"/>
      <c r="I309" s="106"/>
      <c r="J309" s="32"/>
      <c r="K309" s="32"/>
      <c r="L309" s="33"/>
      <c r="M309" s="185"/>
      <c r="N309" s="186"/>
      <c r="O309" s="58"/>
      <c r="P309" s="58"/>
      <c r="Q309" s="58"/>
      <c r="R309" s="58"/>
      <c r="S309" s="58"/>
      <c r="T309" s="58"/>
      <c r="U309" s="59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T309" s="16" t="s">
        <v>147</v>
      </c>
      <c r="AU309" s="16" t="s">
        <v>145</v>
      </c>
    </row>
    <row r="310" spans="1:65" s="2" customFormat="1" ht="24" customHeight="1">
      <c r="A310" s="32"/>
      <c r="B310" s="169"/>
      <c r="C310" s="170" t="s">
        <v>632</v>
      </c>
      <c r="D310" s="170" t="s">
        <v>140</v>
      </c>
      <c r="E310" s="171" t="s">
        <v>495</v>
      </c>
      <c r="F310" s="172" t="s">
        <v>496</v>
      </c>
      <c r="G310" s="173" t="s">
        <v>210</v>
      </c>
      <c r="H310" s="174">
        <v>116.276</v>
      </c>
      <c r="I310" s="175"/>
      <c r="J310" s="176">
        <f>ROUND(I310*H310,2)</f>
        <v>0</v>
      </c>
      <c r="K310" s="177"/>
      <c r="L310" s="33"/>
      <c r="M310" s="178" t="s">
        <v>1</v>
      </c>
      <c r="N310" s="179" t="s">
        <v>43</v>
      </c>
      <c r="O310" s="58"/>
      <c r="P310" s="180">
        <f>O310*H310</f>
        <v>0</v>
      </c>
      <c r="Q310" s="180">
        <v>0</v>
      </c>
      <c r="R310" s="180">
        <f>Q310*H310</f>
        <v>0</v>
      </c>
      <c r="S310" s="180">
        <v>0</v>
      </c>
      <c r="T310" s="180">
        <f>S310*H310</f>
        <v>0</v>
      </c>
      <c r="U310" s="181" t="s">
        <v>1</v>
      </c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82" t="s">
        <v>144</v>
      </c>
      <c r="AT310" s="182" t="s">
        <v>140</v>
      </c>
      <c r="AU310" s="182" t="s">
        <v>145</v>
      </c>
      <c r="AY310" s="16" t="s">
        <v>138</v>
      </c>
      <c r="BE310" s="97">
        <f>IF(N310="základná",J310,0)</f>
        <v>0</v>
      </c>
      <c r="BF310" s="97">
        <f>IF(N310="znížená",J310,0)</f>
        <v>0</v>
      </c>
      <c r="BG310" s="97">
        <f>IF(N310="zákl. prenesená",J310,0)</f>
        <v>0</v>
      </c>
      <c r="BH310" s="97">
        <f>IF(N310="zníž. prenesená",J310,0)</f>
        <v>0</v>
      </c>
      <c r="BI310" s="97">
        <f>IF(N310="nulová",J310,0)</f>
        <v>0</v>
      </c>
      <c r="BJ310" s="16" t="s">
        <v>145</v>
      </c>
      <c r="BK310" s="97">
        <f>ROUND(I310*H310,2)</f>
        <v>0</v>
      </c>
      <c r="BL310" s="16" t="s">
        <v>144</v>
      </c>
      <c r="BM310" s="182" t="s">
        <v>895</v>
      </c>
    </row>
    <row r="311" spans="1:65" s="2" customFormat="1">
      <c r="A311" s="32"/>
      <c r="B311" s="33"/>
      <c r="C311" s="32"/>
      <c r="D311" s="183" t="s">
        <v>147</v>
      </c>
      <c r="E311" s="32"/>
      <c r="F311" s="184" t="s">
        <v>496</v>
      </c>
      <c r="G311" s="32"/>
      <c r="H311" s="32"/>
      <c r="I311" s="106"/>
      <c r="J311" s="32"/>
      <c r="K311" s="32"/>
      <c r="L311" s="33"/>
      <c r="M311" s="185"/>
      <c r="N311" s="186"/>
      <c r="O311" s="58"/>
      <c r="P311" s="58"/>
      <c r="Q311" s="58"/>
      <c r="R311" s="58"/>
      <c r="S311" s="58"/>
      <c r="T311" s="58"/>
      <c r="U311" s="59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T311" s="16" t="s">
        <v>147</v>
      </c>
      <c r="AU311" s="16" t="s">
        <v>145</v>
      </c>
    </row>
    <row r="312" spans="1:65" s="2" customFormat="1" ht="24" customHeight="1">
      <c r="A312" s="32"/>
      <c r="B312" s="169"/>
      <c r="C312" s="170" t="s">
        <v>597</v>
      </c>
      <c r="D312" s="170" t="s">
        <v>140</v>
      </c>
      <c r="E312" s="171" t="s">
        <v>499</v>
      </c>
      <c r="F312" s="172" t="s">
        <v>500</v>
      </c>
      <c r="G312" s="173" t="s">
        <v>210</v>
      </c>
      <c r="H312" s="174">
        <v>116.276</v>
      </c>
      <c r="I312" s="175"/>
      <c r="J312" s="176">
        <f>ROUND(I312*H312,2)</f>
        <v>0</v>
      </c>
      <c r="K312" s="177"/>
      <c r="L312" s="33"/>
      <c r="M312" s="178" t="s">
        <v>1</v>
      </c>
      <c r="N312" s="179" t="s">
        <v>43</v>
      </c>
      <c r="O312" s="58"/>
      <c r="P312" s="180">
        <f>O312*H312</f>
        <v>0</v>
      </c>
      <c r="Q312" s="180">
        <v>0</v>
      </c>
      <c r="R312" s="180">
        <f>Q312*H312</f>
        <v>0</v>
      </c>
      <c r="S312" s="180">
        <v>0</v>
      </c>
      <c r="T312" s="180">
        <f>S312*H312</f>
        <v>0</v>
      </c>
      <c r="U312" s="181" t="s">
        <v>1</v>
      </c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82" t="s">
        <v>144</v>
      </c>
      <c r="AT312" s="182" t="s">
        <v>140</v>
      </c>
      <c r="AU312" s="182" t="s">
        <v>145</v>
      </c>
      <c r="AY312" s="16" t="s">
        <v>138</v>
      </c>
      <c r="BE312" s="97">
        <f>IF(N312="základná",J312,0)</f>
        <v>0</v>
      </c>
      <c r="BF312" s="97">
        <f>IF(N312="znížená",J312,0)</f>
        <v>0</v>
      </c>
      <c r="BG312" s="97">
        <f>IF(N312="zákl. prenesená",J312,0)</f>
        <v>0</v>
      </c>
      <c r="BH312" s="97">
        <f>IF(N312="zníž. prenesená",J312,0)</f>
        <v>0</v>
      </c>
      <c r="BI312" s="97">
        <f>IF(N312="nulová",J312,0)</f>
        <v>0</v>
      </c>
      <c r="BJ312" s="16" t="s">
        <v>145</v>
      </c>
      <c r="BK312" s="97">
        <f>ROUND(I312*H312,2)</f>
        <v>0</v>
      </c>
      <c r="BL312" s="16" t="s">
        <v>144</v>
      </c>
      <c r="BM312" s="182" t="s">
        <v>896</v>
      </c>
    </row>
    <row r="313" spans="1:65" s="2" customFormat="1">
      <c r="A313" s="32"/>
      <c r="B313" s="33"/>
      <c r="C313" s="32"/>
      <c r="D313" s="183" t="s">
        <v>147</v>
      </c>
      <c r="E313" s="32"/>
      <c r="F313" s="184" t="s">
        <v>500</v>
      </c>
      <c r="G313" s="32"/>
      <c r="H313" s="32"/>
      <c r="I313" s="106"/>
      <c r="J313" s="32"/>
      <c r="K313" s="32"/>
      <c r="L313" s="33"/>
      <c r="M313" s="185"/>
      <c r="N313" s="186"/>
      <c r="O313" s="58"/>
      <c r="P313" s="58"/>
      <c r="Q313" s="58"/>
      <c r="R313" s="58"/>
      <c r="S313" s="58"/>
      <c r="T313" s="58"/>
      <c r="U313" s="59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T313" s="16" t="s">
        <v>147</v>
      </c>
      <c r="AU313" s="16" t="s">
        <v>145</v>
      </c>
    </row>
    <row r="314" spans="1:65" s="2" customFormat="1" ht="24" customHeight="1">
      <c r="A314" s="32"/>
      <c r="B314" s="169"/>
      <c r="C314" s="170" t="s">
        <v>599</v>
      </c>
      <c r="D314" s="170" t="s">
        <v>140</v>
      </c>
      <c r="E314" s="171" t="s">
        <v>627</v>
      </c>
      <c r="F314" s="172" t="s">
        <v>628</v>
      </c>
      <c r="G314" s="173" t="s">
        <v>210</v>
      </c>
      <c r="H314" s="174">
        <v>116.276</v>
      </c>
      <c r="I314" s="175"/>
      <c r="J314" s="176">
        <f>ROUND(I314*H314,2)</f>
        <v>0</v>
      </c>
      <c r="K314" s="177"/>
      <c r="L314" s="33"/>
      <c r="M314" s="178" t="s">
        <v>1</v>
      </c>
      <c r="N314" s="179" t="s">
        <v>43</v>
      </c>
      <c r="O314" s="58"/>
      <c r="P314" s="180">
        <f>O314*H314</f>
        <v>0</v>
      </c>
      <c r="Q314" s="180">
        <v>0</v>
      </c>
      <c r="R314" s="180">
        <f>Q314*H314</f>
        <v>0</v>
      </c>
      <c r="S314" s="180">
        <v>0</v>
      </c>
      <c r="T314" s="180">
        <f>S314*H314</f>
        <v>0</v>
      </c>
      <c r="U314" s="181" t="s">
        <v>1</v>
      </c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82" t="s">
        <v>144</v>
      </c>
      <c r="AT314" s="182" t="s">
        <v>140</v>
      </c>
      <c r="AU314" s="182" t="s">
        <v>145</v>
      </c>
      <c r="AY314" s="16" t="s">
        <v>138</v>
      </c>
      <c r="BE314" s="97">
        <f>IF(N314="základná",J314,0)</f>
        <v>0</v>
      </c>
      <c r="BF314" s="97">
        <f>IF(N314="znížená",J314,0)</f>
        <v>0</v>
      </c>
      <c r="BG314" s="97">
        <f>IF(N314="zákl. prenesená",J314,0)</f>
        <v>0</v>
      </c>
      <c r="BH314" s="97">
        <f>IF(N314="zníž. prenesená",J314,0)</f>
        <v>0</v>
      </c>
      <c r="BI314" s="97">
        <f>IF(N314="nulová",J314,0)</f>
        <v>0</v>
      </c>
      <c r="BJ314" s="16" t="s">
        <v>145</v>
      </c>
      <c r="BK314" s="97">
        <f>ROUND(I314*H314,2)</f>
        <v>0</v>
      </c>
      <c r="BL314" s="16" t="s">
        <v>144</v>
      </c>
      <c r="BM314" s="182" t="s">
        <v>897</v>
      </c>
    </row>
    <row r="315" spans="1:65" s="2" customFormat="1" ht="19.5">
      <c r="A315" s="32"/>
      <c r="B315" s="33"/>
      <c r="C315" s="32"/>
      <c r="D315" s="183" t="s">
        <v>147</v>
      </c>
      <c r="E315" s="32"/>
      <c r="F315" s="184" t="s">
        <v>628</v>
      </c>
      <c r="G315" s="32"/>
      <c r="H315" s="32"/>
      <c r="I315" s="106"/>
      <c r="J315" s="32"/>
      <c r="K315" s="32"/>
      <c r="L315" s="33"/>
      <c r="M315" s="185"/>
      <c r="N315" s="186"/>
      <c r="O315" s="58"/>
      <c r="P315" s="58"/>
      <c r="Q315" s="58"/>
      <c r="R315" s="58"/>
      <c r="S315" s="58"/>
      <c r="T315" s="58"/>
      <c r="U315" s="59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T315" s="16" t="s">
        <v>147</v>
      </c>
      <c r="AU315" s="16" t="s">
        <v>145</v>
      </c>
    </row>
    <row r="316" spans="1:65" s="2" customFormat="1" ht="24" customHeight="1">
      <c r="A316" s="32"/>
      <c r="B316" s="169"/>
      <c r="C316" s="170" t="s">
        <v>601</v>
      </c>
      <c r="D316" s="170" t="s">
        <v>140</v>
      </c>
      <c r="E316" s="171" t="s">
        <v>503</v>
      </c>
      <c r="F316" s="172" t="s">
        <v>504</v>
      </c>
      <c r="G316" s="173" t="s">
        <v>210</v>
      </c>
      <c r="H316" s="174">
        <v>116.276</v>
      </c>
      <c r="I316" s="175"/>
      <c r="J316" s="176">
        <f>ROUND(I316*H316,2)</f>
        <v>0</v>
      </c>
      <c r="K316" s="177"/>
      <c r="L316" s="33"/>
      <c r="M316" s="178" t="s">
        <v>1</v>
      </c>
      <c r="N316" s="179" t="s">
        <v>43</v>
      </c>
      <c r="O316" s="58"/>
      <c r="P316" s="180">
        <f>O316*H316</f>
        <v>0</v>
      </c>
      <c r="Q316" s="180">
        <v>0</v>
      </c>
      <c r="R316" s="180">
        <f>Q316*H316</f>
        <v>0</v>
      </c>
      <c r="S316" s="180">
        <v>0</v>
      </c>
      <c r="T316" s="180">
        <f>S316*H316</f>
        <v>0</v>
      </c>
      <c r="U316" s="181" t="s">
        <v>1</v>
      </c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82" t="s">
        <v>144</v>
      </c>
      <c r="AT316" s="182" t="s">
        <v>140</v>
      </c>
      <c r="AU316" s="182" t="s">
        <v>145</v>
      </c>
      <c r="AY316" s="16" t="s">
        <v>138</v>
      </c>
      <c r="BE316" s="97">
        <f>IF(N316="základná",J316,0)</f>
        <v>0</v>
      </c>
      <c r="BF316" s="97">
        <f>IF(N316="znížená",J316,0)</f>
        <v>0</v>
      </c>
      <c r="BG316" s="97">
        <f>IF(N316="zákl. prenesená",J316,0)</f>
        <v>0</v>
      </c>
      <c r="BH316" s="97">
        <f>IF(N316="zníž. prenesená",J316,0)</f>
        <v>0</v>
      </c>
      <c r="BI316" s="97">
        <f>IF(N316="nulová",J316,0)</f>
        <v>0</v>
      </c>
      <c r="BJ316" s="16" t="s">
        <v>145</v>
      </c>
      <c r="BK316" s="97">
        <f>ROUND(I316*H316,2)</f>
        <v>0</v>
      </c>
      <c r="BL316" s="16" t="s">
        <v>144</v>
      </c>
      <c r="BM316" s="182" t="s">
        <v>898</v>
      </c>
    </row>
    <row r="317" spans="1:65" s="2" customFormat="1" ht="19.5">
      <c r="A317" s="32"/>
      <c r="B317" s="33"/>
      <c r="C317" s="32"/>
      <c r="D317" s="183" t="s">
        <v>147</v>
      </c>
      <c r="E317" s="32"/>
      <c r="F317" s="184" t="s">
        <v>506</v>
      </c>
      <c r="G317" s="32"/>
      <c r="H317" s="32"/>
      <c r="I317" s="106"/>
      <c r="J317" s="32"/>
      <c r="K317" s="32"/>
      <c r="L317" s="33"/>
      <c r="M317" s="185"/>
      <c r="N317" s="186"/>
      <c r="O317" s="58"/>
      <c r="P317" s="58"/>
      <c r="Q317" s="58"/>
      <c r="R317" s="58"/>
      <c r="S317" s="58"/>
      <c r="T317" s="58"/>
      <c r="U317" s="59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T317" s="16" t="s">
        <v>147</v>
      </c>
      <c r="AU317" s="16" t="s">
        <v>145</v>
      </c>
    </row>
    <row r="318" spans="1:65" s="12" customFormat="1" ht="22.9" customHeight="1">
      <c r="B318" s="156"/>
      <c r="D318" s="157" t="s">
        <v>76</v>
      </c>
      <c r="E318" s="167" t="s">
        <v>507</v>
      </c>
      <c r="F318" s="167" t="s">
        <v>508</v>
      </c>
      <c r="I318" s="159"/>
      <c r="J318" s="168">
        <f>BK318</f>
        <v>0</v>
      </c>
      <c r="L318" s="156"/>
      <c r="M318" s="161"/>
      <c r="N318" s="162"/>
      <c r="O318" s="162"/>
      <c r="P318" s="163">
        <f>SUM(P319:P320)</f>
        <v>0</v>
      </c>
      <c r="Q318" s="162"/>
      <c r="R318" s="163">
        <f>SUM(R319:R320)</f>
        <v>0</v>
      </c>
      <c r="S318" s="162"/>
      <c r="T318" s="163">
        <f>SUM(T319:T320)</f>
        <v>0</v>
      </c>
      <c r="U318" s="164"/>
      <c r="AR318" s="157" t="s">
        <v>85</v>
      </c>
      <c r="AT318" s="165" t="s">
        <v>76</v>
      </c>
      <c r="AU318" s="165" t="s">
        <v>85</v>
      </c>
      <c r="AY318" s="157" t="s">
        <v>138</v>
      </c>
      <c r="BK318" s="166">
        <f>SUM(BK319:BK320)</f>
        <v>0</v>
      </c>
    </row>
    <row r="319" spans="1:65" s="2" customFormat="1" ht="24" customHeight="1">
      <c r="A319" s="32"/>
      <c r="B319" s="169"/>
      <c r="C319" s="170" t="s">
        <v>603</v>
      </c>
      <c r="D319" s="170" t="s">
        <v>140</v>
      </c>
      <c r="E319" s="171" t="s">
        <v>510</v>
      </c>
      <c r="F319" s="172" t="s">
        <v>511</v>
      </c>
      <c r="G319" s="173" t="s">
        <v>210</v>
      </c>
      <c r="H319" s="174">
        <v>477.10899999999998</v>
      </c>
      <c r="I319" s="175"/>
      <c r="J319" s="176">
        <f>ROUND(I319*H319,2)</f>
        <v>0</v>
      </c>
      <c r="K319" s="177"/>
      <c r="L319" s="33"/>
      <c r="M319" s="178" t="s">
        <v>1</v>
      </c>
      <c r="N319" s="179" t="s">
        <v>43</v>
      </c>
      <c r="O319" s="58"/>
      <c r="P319" s="180">
        <f>O319*H319</f>
        <v>0</v>
      </c>
      <c r="Q319" s="180">
        <v>0</v>
      </c>
      <c r="R319" s="180">
        <f>Q319*H319</f>
        <v>0</v>
      </c>
      <c r="S319" s="180">
        <v>0</v>
      </c>
      <c r="T319" s="180">
        <f>S319*H319</f>
        <v>0</v>
      </c>
      <c r="U319" s="181" t="s">
        <v>1</v>
      </c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82" t="s">
        <v>144</v>
      </c>
      <c r="AT319" s="182" t="s">
        <v>140</v>
      </c>
      <c r="AU319" s="182" t="s">
        <v>145</v>
      </c>
      <c r="AY319" s="16" t="s">
        <v>138</v>
      </c>
      <c r="BE319" s="97">
        <f>IF(N319="základná",J319,0)</f>
        <v>0</v>
      </c>
      <c r="BF319" s="97">
        <f>IF(N319="znížená",J319,0)</f>
        <v>0</v>
      </c>
      <c r="BG319" s="97">
        <f>IF(N319="zákl. prenesená",J319,0)</f>
        <v>0</v>
      </c>
      <c r="BH319" s="97">
        <f>IF(N319="zníž. prenesená",J319,0)</f>
        <v>0</v>
      </c>
      <c r="BI319" s="97">
        <f>IF(N319="nulová",J319,0)</f>
        <v>0</v>
      </c>
      <c r="BJ319" s="16" t="s">
        <v>145</v>
      </c>
      <c r="BK319" s="97">
        <f>ROUND(I319*H319,2)</f>
        <v>0</v>
      </c>
      <c r="BL319" s="16" t="s">
        <v>144</v>
      </c>
      <c r="BM319" s="182" t="s">
        <v>899</v>
      </c>
    </row>
    <row r="320" spans="1:65" s="2" customFormat="1" ht="19.5">
      <c r="A320" s="32"/>
      <c r="B320" s="33"/>
      <c r="C320" s="32"/>
      <c r="D320" s="183" t="s">
        <v>147</v>
      </c>
      <c r="E320" s="32"/>
      <c r="F320" s="184" t="s">
        <v>513</v>
      </c>
      <c r="G320" s="32"/>
      <c r="H320" s="32"/>
      <c r="I320" s="106"/>
      <c r="J320" s="32"/>
      <c r="K320" s="32"/>
      <c r="L320" s="33"/>
      <c r="M320" s="214"/>
      <c r="N320" s="215"/>
      <c r="O320" s="216"/>
      <c r="P320" s="216"/>
      <c r="Q320" s="216"/>
      <c r="R320" s="216"/>
      <c r="S320" s="216"/>
      <c r="T320" s="216"/>
      <c r="U320" s="217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T320" s="16" t="s">
        <v>147</v>
      </c>
      <c r="AU320" s="16" t="s">
        <v>145</v>
      </c>
    </row>
    <row r="321" spans="1:31" s="2" customFormat="1" ht="6.95" customHeight="1">
      <c r="A321" s="32"/>
      <c r="B321" s="47"/>
      <c r="C321" s="48"/>
      <c r="D321" s="48"/>
      <c r="E321" s="48"/>
      <c r="F321" s="48"/>
      <c r="G321" s="48"/>
      <c r="H321" s="48"/>
      <c r="I321" s="129"/>
      <c r="J321" s="48"/>
      <c r="K321" s="48"/>
      <c r="L321" s="33"/>
      <c r="M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</row>
  </sheetData>
  <autoFilter ref="C123:K32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1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3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1" width="14.16406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3"/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6" t="s">
        <v>98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04"/>
      <c r="J3" s="18"/>
      <c r="K3" s="18"/>
      <c r="L3" s="19"/>
      <c r="AT3" s="16" t="s">
        <v>77</v>
      </c>
    </row>
    <row r="4" spans="1:46" s="1" customFormat="1" ht="24.95" customHeight="1">
      <c r="B4" s="19"/>
      <c r="D4" s="20" t="s">
        <v>108</v>
      </c>
      <c r="I4" s="103"/>
      <c r="L4" s="19"/>
      <c r="M4" s="105" t="s">
        <v>9</v>
      </c>
      <c r="AT4" s="16" t="s">
        <v>3</v>
      </c>
    </row>
    <row r="5" spans="1:46" s="1" customFormat="1" ht="6.95" customHeight="1">
      <c r="B5" s="19"/>
      <c r="I5" s="103"/>
      <c r="L5" s="19"/>
    </row>
    <row r="6" spans="1:46" s="1" customFormat="1" ht="12" customHeight="1">
      <c r="B6" s="19"/>
      <c r="D6" s="26" t="s">
        <v>15</v>
      </c>
      <c r="I6" s="103"/>
      <c r="L6" s="19"/>
    </row>
    <row r="7" spans="1:46" s="1" customFormat="1" ht="16.5" customHeight="1">
      <c r="B7" s="19"/>
      <c r="E7" s="264" t="str">
        <f>'Rekapitulácia stavby'!K6</f>
        <v>Rekonštrukcia spevnených plôch - chodníkov</v>
      </c>
      <c r="F7" s="265"/>
      <c r="G7" s="265"/>
      <c r="H7" s="265"/>
      <c r="I7" s="103"/>
      <c r="L7" s="19"/>
    </row>
    <row r="8" spans="1:46" s="2" customFormat="1" ht="12" customHeight="1">
      <c r="A8" s="32"/>
      <c r="B8" s="33"/>
      <c r="C8" s="32"/>
      <c r="D8" s="26" t="s">
        <v>109</v>
      </c>
      <c r="E8" s="32"/>
      <c r="F8" s="32"/>
      <c r="G8" s="32"/>
      <c r="H8" s="32"/>
      <c r="I8" s="106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52" t="s">
        <v>900</v>
      </c>
      <c r="F9" s="263"/>
      <c r="G9" s="263"/>
      <c r="H9" s="263"/>
      <c r="I9" s="106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>
      <c r="A10" s="32"/>
      <c r="B10" s="33"/>
      <c r="C10" s="32"/>
      <c r="D10" s="32"/>
      <c r="E10" s="32"/>
      <c r="F10" s="32"/>
      <c r="G10" s="32"/>
      <c r="H10" s="32"/>
      <c r="I10" s="106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6" t="s">
        <v>17</v>
      </c>
      <c r="E11" s="32"/>
      <c r="F11" s="24" t="s">
        <v>1</v>
      </c>
      <c r="G11" s="32"/>
      <c r="H11" s="32"/>
      <c r="I11" s="107" t="s">
        <v>18</v>
      </c>
      <c r="J11" s="24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6" t="s">
        <v>19</v>
      </c>
      <c r="E12" s="32"/>
      <c r="F12" s="24" t="s">
        <v>20</v>
      </c>
      <c r="G12" s="32"/>
      <c r="H12" s="32"/>
      <c r="I12" s="107" t="s">
        <v>21</v>
      </c>
      <c r="J12" s="55" t="str">
        <f>'Rekapitulácia stavby'!AN8</f>
        <v>7. 6. 2021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106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6" t="s">
        <v>23</v>
      </c>
      <c r="E14" s="32"/>
      <c r="F14" s="32"/>
      <c r="G14" s="32"/>
      <c r="H14" s="32"/>
      <c r="I14" s="107" t="s">
        <v>24</v>
      </c>
      <c r="J14" s="24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4" t="s">
        <v>25</v>
      </c>
      <c r="F15" s="32"/>
      <c r="G15" s="32"/>
      <c r="H15" s="32"/>
      <c r="I15" s="107" t="s">
        <v>26</v>
      </c>
      <c r="J15" s="24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106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6" t="s">
        <v>27</v>
      </c>
      <c r="E17" s="32"/>
      <c r="F17" s="32"/>
      <c r="G17" s="32"/>
      <c r="H17" s="32"/>
      <c r="I17" s="107" t="s">
        <v>24</v>
      </c>
      <c r="J17" s="27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6" t="str">
        <f>'Rekapitulácia stavby'!E14</f>
        <v>Vyplň údaj</v>
      </c>
      <c r="F18" s="240"/>
      <c r="G18" s="240"/>
      <c r="H18" s="240"/>
      <c r="I18" s="107" t="s">
        <v>26</v>
      </c>
      <c r="J18" s="27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106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6" t="s">
        <v>29</v>
      </c>
      <c r="E20" s="32"/>
      <c r="F20" s="32"/>
      <c r="G20" s="32"/>
      <c r="H20" s="32"/>
      <c r="I20" s="107" t="s">
        <v>24</v>
      </c>
      <c r="J20" s="24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4" t="s">
        <v>30</v>
      </c>
      <c r="F21" s="32"/>
      <c r="G21" s="32"/>
      <c r="H21" s="32"/>
      <c r="I21" s="107" t="s">
        <v>26</v>
      </c>
      <c r="J21" s="24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106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6" t="s">
        <v>32</v>
      </c>
      <c r="E23" s="32"/>
      <c r="F23" s="32"/>
      <c r="G23" s="32"/>
      <c r="H23" s="32"/>
      <c r="I23" s="107" t="s">
        <v>24</v>
      </c>
      <c r="J23" s="24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4" t="s">
        <v>33</v>
      </c>
      <c r="F24" s="32"/>
      <c r="G24" s="32"/>
      <c r="H24" s="32"/>
      <c r="I24" s="107" t="s">
        <v>26</v>
      </c>
      <c r="J24" s="24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106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6" t="s">
        <v>34</v>
      </c>
      <c r="E26" s="32"/>
      <c r="F26" s="32"/>
      <c r="G26" s="32"/>
      <c r="H26" s="32"/>
      <c r="I26" s="106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8"/>
      <c r="B27" s="109"/>
      <c r="C27" s="108"/>
      <c r="D27" s="108"/>
      <c r="E27" s="244" t="s">
        <v>1</v>
      </c>
      <c r="F27" s="244"/>
      <c r="G27" s="244"/>
      <c r="H27" s="244"/>
      <c r="I27" s="110"/>
      <c r="J27" s="108"/>
      <c r="K27" s="108"/>
      <c r="L27" s="111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106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112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13" t="s">
        <v>37</v>
      </c>
      <c r="E30" s="32"/>
      <c r="F30" s="32"/>
      <c r="G30" s="32"/>
      <c r="H30" s="32"/>
      <c r="I30" s="106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112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39</v>
      </c>
      <c r="G32" s="32"/>
      <c r="H32" s="32"/>
      <c r="I32" s="114" t="s">
        <v>38</v>
      </c>
      <c r="J32" s="36" t="s">
        <v>40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15" t="s">
        <v>41</v>
      </c>
      <c r="E33" s="26" t="s">
        <v>42</v>
      </c>
      <c r="F33" s="116">
        <f>ROUND((SUM(BE122:BE230)),  2)</f>
        <v>0</v>
      </c>
      <c r="G33" s="32"/>
      <c r="H33" s="32"/>
      <c r="I33" s="117">
        <v>0.2</v>
      </c>
      <c r="J33" s="116">
        <f>ROUND(((SUM(BE122:BE230))*I33),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6" t="s">
        <v>43</v>
      </c>
      <c r="F34" s="116">
        <f>ROUND((SUM(BF122:BF230)),  2)</f>
        <v>0</v>
      </c>
      <c r="G34" s="32"/>
      <c r="H34" s="32"/>
      <c r="I34" s="117">
        <v>0.2</v>
      </c>
      <c r="J34" s="116">
        <f>ROUND(((SUM(BF122:BF230))*I34),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6" t="s">
        <v>44</v>
      </c>
      <c r="F35" s="116">
        <f>ROUND((SUM(BG122:BG230)),  2)</f>
        <v>0</v>
      </c>
      <c r="G35" s="32"/>
      <c r="H35" s="32"/>
      <c r="I35" s="117">
        <v>0.2</v>
      </c>
      <c r="J35" s="116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6" t="s">
        <v>45</v>
      </c>
      <c r="F36" s="116">
        <f>ROUND((SUM(BH122:BH230)),  2)</f>
        <v>0</v>
      </c>
      <c r="G36" s="32"/>
      <c r="H36" s="32"/>
      <c r="I36" s="117">
        <v>0.2</v>
      </c>
      <c r="J36" s="116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6" t="s">
        <v>46</v>
      </c>
      <c r="F37" s="116">
        <f>ROUND((SUM(BI122:BI230)),  2)</f>
        <v>0</v>
      </c>
      <c r="G37" s="32"/>
      <c r="H37" s="32"/>
      <c r="I37" s="117">
        <v>0</v>
      </c>
      <c r="J37" s="116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106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2"/>
      <c r="D39" s="118" t="s">
        <v>47</v>
      </c>
      <c r="E39" s="60"/>
      <c r="F39" s="60"/>
      <c r="G39" s="119" t="s">
        <v>48</v>
      </c>
      <c r="H39" s="120" t="s">
        <v>49</v>
      </c>
      <c r="I39" s="121"/>
      <c r="J39" s="122">
        <f>SUM(J30:J37)</f>
        <v>0</v>
      </c>
      <c r="K39" s="123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106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19"/>
      <c r="I41" s="103"/>
      <c r="L41" s="19"/>
    </row>
    <row r="42" spans="1:31" s="1" customFormat="1" ht="14.45" customHeight="1">
      <c r="B42" s="19"/>
      <c r="I42" s="103"/>
      <c r="L42" s="19"/>
    </row>
    <row r="43" spans="1:31" s="1" customFormat="1" ht="14.45" customHeight="1">
      <c r="B43" s="19"/>
      <c r="I43" s="103"/>
      <c r="L43" s="19"/>
    </row>
    <row r="44" spans="1:31" s="1" customFormat="1" ht="14.45" customHeight="1">
      <c r="B44" s="19"/>
      <c r="I44" s="103"/>
      <c r="L44" s="19"/>
    </row>
    <row r="45" spans="1:31" s="1" customFormat="1" ht="14.45" customHeight="1">
      <c r="B45" s="19"/>
      <c r="I45" s="103"/>
      <c r="L45" s="19"/>
    </row>
    <row r="46" spans="1:31" s="1" customFormat="1" ht="14.45" customHeight="1">
      <c r="B46" s="19"/>
      <c r="I46" s="103"/>
      <c r="L46" s="19"/>
    </row>
    <row r="47" spans="1:31" s="1" customFormat="1" ht="14.45" customHeight="1">
      <c r="B47" s="19"/>
      <c r="I47" s="103"/>
      <c r="L47" s="19"/>
    </row>
    <row r="48" spans="1:31" s="1" customFormat="1" ht="14.45" customHeight="1">
      <c r="B48" s="19"/>
      <c r="I48" s="103"/>
      <c r="L48" s="19"/>
    </row>
    <row r="49" spans="1:31" s="1" customFormat="1" ht="14.45" customHeight="1">
      <c r="B49" s="19"/>
      <c r="I49" s="103"/>
      <c r="L49" s="19"/>
    </row>
    <row r="50" spans="1:31" s="2" customFormat="1" ht="14.45" customHeight="1">
      <c r="B50" s="42"/>
      <c r="D50" s="43" t="s">
        <v>50</v>
      </c>
      <c r="E50" s="44"/>
      <c r="F50" s="44"/>
      <c r="G50" s="43" t="s">
        <v>51</v>
      </c>
      <c r="H50" s="44"/>
      <c r="I50" s="124"/>
      <c r="J50" s="44"/>
      <c r="K50" s="44"/>
      <c r="L50" s="42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2"/>
      <c r="B61" s="33"/>
      <c r="C61" s="32"/>
      <c r="D61" s="45" t="s">
        <v>52</v>
      </c>
      <c r="E61" s="35"/>
      <c r="F61" s="125" t="s">
        <v>53</v>
      </c>
      <c r="G61" s="45" t="s">
        <v>52</v>
      </c>
      <c r="H61" s="35"/>
      <c r="I61" s="126"/>
      <c r="J61" s="127" t="s">
        <v>53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2"/>
      <c r="B65" s="33"/>
      <c r="C65" s="32"/>
      <c r="D65" s="43" t="s">
        <v>54</v>
      </c>
      <c r="E65" s="46"/>
      <c r="F65" s="46"/>
      <c r="G65" s="43" t="s">
        <v>55</v>
      </c>
      <c r="H65" s="46"/>
      <c r="I65" s="128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2"/>
      <c r="B76" s="33"/>
      <c r="C76" s="32"/>
      <c r="D76" s="45" t="s">
        <v>52</v>
      </c>
      <c r="E76" s="35"/>
      <c r="F76" s="125" t="s">
        <v>53</v>
      </c>
      <c r="G76" s="45" t="s">
        <v>52</v>
      </c>
      <c r="H76" s="35"/>
      <c r="I76" s="126"/>
      <c r="J76" s="127" t="s">
        <v>53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129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13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0" t="s">
        <v>111</v>
      </c>
      <c r="D82" s="32"/>
      <c r="E82" s="32"/>
      <c r="F82" s="32"/>
      <c r="G82" s="32"/>
      <c r="H82" s="32"/>
      <c r="I82" s="106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106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6" t="s">
        <v>15</v>
      </c>
      <c r="D84" s="32"/>
      <c r="E84" s="32"/>
      <c r="F84" s="32"/>
      <c r="G84" s="32"/>
      <c r="H84" s="32"/>
      <c r="I84" s="106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64" t="str">
        <f>E7</f>
        <v>Rekonštrukcia spevnených plôch - chodníkov</v>
      </c>
      <c r="F85" s="265"/>
      <c r="G85" s="265"/>
      <c r="H85" s="265"/>
      <c r="I85" s="106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6" t="s">
        <v>109</v>
      </c>
      <c r="D86" s="32"/>
      <c r="E86" s="32"/>
      <c r="F86" s="32"/>
      <c r="G86" s="32"/>
      <c r="H86" s="32"/>
      <c r="I86" s="106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52" t="str">
        <f>E9</f>
        <v>0120215 - vetva E</v>
      </c>
      <c r="F87" s="263"/>
      <c r="G87" s="263"/>
      <c r="H87" s="263"/>
      <c r="I87" s="106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106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6" t="s">
        <v>19</v>
      </c>
      <c r="D89" s="32"/>
      <c r="E89" s="32"/>
      <c r="F89" s="24" t="str">
        <f>F12</f>
        <v xml:space="preserve">žehra </v>
      </c>
      <c r="G89" s="32"/>
      <c r="H89" s="32"/>
      <c r="I89" s="107" t="s">
        <v>21</v>
      </c>
      <c r="J89" s="55" t="str">
        <f>IF(J12="","",J12)</f>
        <v>7. 6. 2021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106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6" t="s">
        <v>23</v>
      </c>
      <c r="D91" s="32"/>
      <c r="E91" s="32"/>
      <c r="F91" s="24" t="str">
        <f>E15</f>
        <v xml:space="preserve">Obec žehra </v>
      </c>
      <c r="G91" s="32"/>
      <c r="H91" s="32"/>
      <c r="I91" s="107" t="s">
        <v>29</v>
      </c>
      <c r="J91" s="29" t="str">
        <f>E21</f>
        <v>Ing. Marek Feling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6" t="s">
        <v>27</v>
      </c>
      <c r="D92" s="32"/>
      <c r="E92" s="32"/>
      <c r="F92" s="24" t="str">
        <f>IF(E18="","",E18)</f>
        <v>Vyplň údaj</v>
      </c>
      <c r="G92" s="32"/>
      <c r="H92" s="32"/>
      <c r="I92" s="107" t="s">
        <v>32</v>
      </c>
      <c r="J92" s="29" t="str">
        <f>E24</f>
        <v>Pro- Ateliers s.r.o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106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31" t="s">
        <v>112</v>
      </c>
      <c r="D94" s="102"/>
      <c r="E94" s="102"/>
      <c r="F94" s="102"/>
      <c r="G94" s="102"/>
      <c r="H94" s="102"/>
      <c r="I94" s="132"/>
      <c r="J94" s="133" t="s">
        <v>113</v>
      </c>
      <c r="K94" s="10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106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34" t="s">
        <v>114</v>
      </c>
      <c r="D96" s="32"/>
      <c r="E96" s="32"/>
      <c r="F96" s="32"/>
      <c r="G96" s="32"/>
      <c r="H96" s="32"/>
      <c r="I96" s="106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6" t="s">
        <v>115</v>
      </c>
    </row>
    <row r="97" spans="1:31" s="9" customFormat="1" ht="24.95" customHeight="1">
      <c r="B97" s="135"/>
      <c r="D97" s="136" t="s">
        <v>116</v>
      </c>
      <c r="E97" s="137"/>
      <c r="F97" s="137"/>
      <c r="G97" s="137"/>
      <c r="H97" s="137"/>
      <c r="I97" s="138"/>
      <c r="J97" s="139">
        <f>J123</f>
        <v>0</v>
      </c>
      <c r="L97" s="135"/>
    </row>
    <row r="98" spans="1:31" s="10" customFormat="1" ht="19.899999999999999" customHeight="1">
      <c r="B98" s="140"/>
      <c r="D98" s="141" t="s">
        <v>117</v>
      </c>
      <c r="E98" s="142"/>
      <c r="F98" s="142"/>
      <c r="G98" s="142"/>
      <c r="H98" s="142"/>
      <c r="I98" s="143"/>
      <c r="J98" s="144">
        <f>J124</f>
        <v>0</v>
      </c>
      <c r="L98" s="140"/>
    </row>
    <row r="99" spans="1:31" s="10" customFormat="1" ht="19.899999999999999" customHeight="1">
      <c r="B99" s="140"/>
      <c r="D99" s="141" t="s">
        <v>118</v>
      </c>
      <c r="E99" s="142"/>
      <c r="F99" s="142"/>
      <c r="G99" s="142"/>
      <c r="H99" s="142"/>
      <c r="I99" s="143"/>
      <c r="J99" s="144">
        <f>J166</f>
        <v>0</v>
      </c>
      <c r="L99" s="140"/>
    </row>
    <row r="100" spans="1:31" s="10" customFormat="1" ht="19.899999999999999" customHeight="1">
      <c r="B100" s="140"/>
      <c r="D100" s="141" t="s">
        <v>119</v>
      </c>
      <c r="E100" s="142"/>
      <c r="F100" s="142"/>
      <c r="G100" s="142"/>
      <c r="H100" s="142"/>
      <c r="I100" s="143"/>
      <c r="J100" s="144">
        <f>J176</f>
        <v>0</v>
      </c>
      <c r="L100" s="140"/>
    </row>
    <row r="101" spans="1:31" s="10" customFormat="1" ht="19.899999999999999" customHeight="1">
      <c r="B101" s="140"/>
      <c r="D101" s="141" t="s">
        <v>121</v>
      </c>
      <c r="E101" s="142"/>
      <c r="F101" s="142"/>
      <c r="G101" s="142"/>
      <c r="H101" s="142"/>
      <c r="I101" s="143"/>
      <c r="J101" s="144">
        <f>J202</f>
        <v>0</v>
      </c>
      <c r="L101" s="140"/>
    </row>
    <row r="102" spans="1:31" s="10" customFormat="1" ht="19.899999999999999" customHeight="1">
      <c r="B102" s="140"/>
      <c r="D102" s="141" t="s">
        <v>122</v>
      </c>
      <c r="E102" s="142"/>
      <c r="F102" s="142"/>
      <c r="G102" s="142"/>
      <c r="H102" s="142"/>
      <c r="I102" s="143"/>
      <c r="J102" s="144">
        <f>J228</f>
        <v>0</v>
      </c>
      <c r="L102" s="140"/>
    </row>
    <row r="103" spans="1:31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106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47"/>
      <c r="C104" s="48"/>
      <c r="D104" s="48"/>
      <c r="E104" s="48"/>
      <c r="F104" s="48"/>
      <c r="G104" s="48"/>
      <c r="H104" s="48"/>
      <c r="I104" s="129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13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0" t="s">
        <v>123</v>
      </c>
      <c r="D109" s="32"/>
      <c r="E109" s="32"/>
      <c r="F109" s="32"/>
      <c r="G109" s="32"/>
      <c r="H109" s="32"/>
      <c r="I109" s="106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106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6" t="s">
        <v>15</v>
      </c>
      <c r="D111" s="32"/>
      <c r="E111" s="32"/>
      <c r="F111" s="32"/>
      <c r="G111" s="32"/>
      <c r="H111" s="32"/>
      <c r="I111" s="106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64" t="str">
        <f>E7</f>
        <v>Rekonštrukcia spevnených plôch - chodníkov</v>
      </c>
      <c r="F112" s="265"/>
      <c r="G112" s="265"/>
      <c r="H112" s="265"/>
      <c r="I112" s="106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6" t="s">
        <v>109</v>
      </c>
      <c r="D113" s="32"/>
      <c r="E113" s="32"/>
      <c r="F113" s="32"/>
      <c r="G113" s="32"/>
      <c r="H113" s="32"/>
      <c r="I113" s="106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52" t="str">
        <f>E9</f>
        <v>0120215 - vetva E</v>
      </c>
      <c r="F114" s="263"/>
      <c r="G114" s="263"/>
      <c r="H114" s="263"/>
      <c r="I114" s="106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106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6" t="s">
        <v>19</v>
      </c>
      <c r="D116" s="32"/>
      <c r="E116" s="32"/>
      <c r="F116" s="24" t="str">
        <f>F12</f>
        <v xml:space="preserve">žehra </v>
      </c>
      <c r="G116" s="32"/>
      <c r="H116" s="32"/>
      <c r="I116" s="107" t="s">
        <v>21</v>
      </c>
      <c r="J116" s="55" t="str">
        <f>IF(J12="","",J12)</f>
        <v>7. 6. 2021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106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6" t="s">
        <v>23</v>
      </c>
      <c r="D118" s="32"/>
      <c r="E118" s="32"/>
      <c r="F118" s="24" t="str">
        <f>E15</f>
        <v xml:space="preserve">Obec žehra </v>
      </c>
      <c r="G118" s="32"/>
      <c r="H118" s="32"/>
      <c r="I118" s="107" t="s">
        <v>29</v>
      </c>
      <c r="J118" s="29" t="str">
        <f>E21</f>
        <v>Ing. Marek Feling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6" t="s">
        <v>27</v>
      </c>
      <c r="D119" s="32"/>
      <c r="E119" s="32"/>
      <c r="F119" s="24" t="str">
        <f>IF(E18="","",E18)</f>
        <v>Vyplň údaj</v>
      </c>
      <c r="G119" s="32"/>
      <c r="H119" s="32"/>
      <c r="I119" s="107" t="s">
        <v>32</v>
      </c>
      <c r="J119" s="29" t="str">
        <f>E24</f>
        <v>Pro- Ateliers s.r.o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106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45"/>
      <c r="B121" s="146"/>
      <c r="C121" s="147" t="s">
        <v>124</v>
      </c>
      <c r="D121" s="148" t="s">
        <v>62</v>
      </c>
      <c r="E121" s="148" t="s">
        <v>58</v>
      </c>
      <c r="F121" s="148" t="s">
        <v>59</v>
      </c>
      <c r="G121" s="148" t="s">
        <v>125</v>
      </c>
      <c r="H121" s="148" t="s">
        <v>126</v>
      </c>
      <c r="I121" s="149" t="s">
        <v>127</v>
      </c>
      <c r="J121" s="150" t="s">
        <v>113</v>
      </c>
      <c r="K121" s="151" t="s">
        <v>128</v>
      </c>
      <c r="L121" s="152"/>
      <c r="M121" s="62" t="s">
        <v>1</v>
      </c>
      <c r="N121" s="63" t="s">
        <v>41</v>
      </c>
      <c r="O121" s="63" t="s">
        <v>129</v>
      </c>
      <c r="P121" s="63" t="s">
        <v>130</v>
      </c>
      <c r="Q121" s="63" t="s">
        <v>131</v>
      </c>
      <c r="R121" s="63" t="s">
        <v>132</v>
      </c>
      <c r="S121" s="63" t="s">
        <v>133</v>
      </c>
      <c r="T121" s="63" t="s">
        <v>134</v>
      </c>
      <c r="U121" s="64" t="s">
        <v>135</v>
      </c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</row>
    <row r="122" spans="1:65" s="2" customFormat="1" ht="22.9" customHeight="1">
      <c r="A122" s="32"/>
      <c r="B122" s="33"/>
      <c r="C122" s="69" t="s">
        <v>114</v>
      </c>
      <c r="D122" s="32"/>
      <c r="E122" s="32"/>
      <c r="F122" s="32"/>
      <c r="G122" s="32"/>
      <c r="H122" s="32"/>
      <c r="I122" s="106"/>
      <c r="J122" s="153">
        <f>BK122</f>
        <v>0</v>
      </c>
      <c r="K122" s="32"/>
      <c r="L122" s="33"/>
      <c r="M122" s="65"/>
      <c r="N122" s="56"/>
      <c r="O122" s="66"/>
      <c r="P122" s="154">
        <f>P123</f>
        <v>0</v>
      </c>
      <c r="Q122" s="66"/>
      <c r="R122" s="154">
        <f>R123</f>
        <v>142.08342334000002</v>
      </c>
      <c r="S122" s="66"/>
      <c r="T122" s="154">
        <f>T123</f>
        <v>65.419299999999993</v>
      </c>
      <c r="U122" s="67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6" t="s">
        <v>76</v>
      </c>
      <c r="AU122" s="16" t="s">
        <v>115</v>
      </c>
      <c r="BK122" s="155">
        <f>BK123</f>
        <v>0</v>
      </c>
    </row>
    <row r="123" spans="1:65" s="12" customFormat="1" ht="25.9" customHeight="1">
      <c r="B123" s="156"/>
      <c r="D123" s="157" t="s">
        <v>76</v>
      </c>
      <c r="E123" s="158" t="s">
        <v>136</v>
      </c>
      <c r="F123" s="158" t="s">
        <v>137</v>
      </c>
      <c r="I123" s="159"/>
      <c r="J123" s="160">
        <f>BK123</f>
        <v>0</v>
      </c>
      <c r="L123" s="156"/>
      <c r="M123" s="161"/>
      <c r="N123" s="162"/>
      <c r="O123" s="162"/>
      <c r="P123" s="163">
        <f>P124+P166+P176+P202+P228</f>
        <v>0</v>
      </c>
      <c r="Q123" s="162"/>
      <c r="R123" s="163">
        <f>R124+R166+R176+R202+R228</f>
        <v>142.08342334000002</v>
      </c>
      <c r="S123" s="162"/>
      <c r="T123" s="163">
        <f>T124+T166+T176+T202+T228</f>
        <v>65.419299999999993</v>
      </c>
      <c r="U123" s="164"/>
      <c r="AR123" s="157" t="s">
        <v>85</v>
      </c>
      <c r="AT123" s="165" t="s">
        <v>76</v>
      </c>
      <c r="AU123" s="165" t="s">
        <v>77</v>
      </c>
      <c r="AY123" s="157" t="s">
        <v>138</v>
      </c>
      <c r="BK123" s="166">
        <f>BK124+BK166+BK176+BK202+BK228</f>
        <v>0</v>
      </c>
    </row>
    <row r="124" spans="1:65" s="12" customFormat="1" ht="22.9" customHeight="1">
      <c r="B124" s="156"/>
      <c r="D124" s="157" t="s">
        <v>76</v>
      </c>
      <c r="E124" s="167" t="s">
        <v>85</v>
      </c>
      <c r="F124" s="167" t="s">
        <v>139</v>
      </c>
      <c r="I124" s="159"/>
      <c r="J124" s="168">
        <f>BK124</f>
        <v>0</v>
      </c>
      <c r="L124" s="156"/>
      <c r="M124" s="161"/>
      <c r="N124" s="162"/>
      <c r="O124" s="162"/>
      <c r="P124" s="163">
        <f>SUM(P125:P165)</f>
        <v>0</v>
      </c>
      <c r="Q124" s="162"/>
      <c r="R124" s="163">
        <f>SUM(R125:R165)</f>
        <v>28.930999999999997</v>
      </c>
      <c r="S124" s="162"/>
      <c r="T124" s="163">
        <f>SUM(T125:T165)</f>
        <v>65.419299999999993</v>
      </c>
      <c r="U124" s="164"/>
      <c r="AR124" s="157" t="s">
        <v>85</v>
      </c>
      <c r="AT124" s="165" t="s">
        <v>76</v>
      </c>
      <c r="AU124" s="165" t="s">
        <v>85</v>
      </c>
      <c r="AY124" s="157" t="s">
        <v>138</v>
      </c>
      <c r="BK124" s="166">
        <f>SUM(BK125:BK165)</f>
        <v>0</v>
      </c>
    </row>
    <row r="125" spans="1:65" s="2" customFormat="1" ht="24" customHeight="1">
      <c r="A125" s="32"/>
      <c r="B125" s="169"/>
      <c r="C125" s="170" t="s">
        <v>85</v>
      </c>
      <c r="D125" s="170" t="s">
        <v>140</v>
      </c>
      <c r="E125" s="171" t="s">
        <v>515</v>
      </c>
      <c r="F125" s="172" t="s">
        <v>516</v>
      </c>
      <c r="G125" s="173" t="s">
        <v>143</v>
      </c>
      <c r="H125" s="174">
        <v>79.221999999999994</v>
      </c>
      <c r="I125" s="175"/>
      <c r="J125" s="176">
        <f>ROUND(I125*H125,2)</f>
        <v>0</v>
      </c>
      <c r="K125" s="177"/>
      <c r="L125" s="33"/>
      <c r="M125" s="178" t="s">
        <v>1</v>
      </c>
      <c r="N125" s="179" t="s">
        <v>43</v>
      </c>
      <c r="O125" s="58"/>
      <c r="P125" s="180">
        <f>O125*H125</f>
        <v>0</v>
      </c>
      <c r="Q125" s="180">
        <v>0</v>
      </c>
      <c r="R125" s="180">
        <f>Q125*H125</f>
        <v>0</v>
      </c>
      <c r="S125" s="180">
        <v>0.4</v>
      </c>
      <c r="T125" s="180">
        <f>S125*H125</f>
        <v>31.688800000000001</v>
      </c>
      <c r="U125" s="181" t="s">
        <v>1</v>
      </c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82" t="s">
        <v>144</v>
      </c>
      <c r="AT125" s="182" t="s">
        <v>140</v>
      </c>
      <c r="AU125" s="182" t="s">
        <v>145</v>
      </c>
      <c r="AY125" s="16" t="s">
        <v>138</v>
      </c>
      <c r="BE125" s="97">
        <f>IF(N125="základná",J125,0)</f>
        <v>0</v>
      </c>
      <c r="BF125" s="97">
        <f>IF(N125="znížená",J125,0)</f>
        <v>0</v>
      </c>
      <c r="BG125" s="97">
        <f>IF(N125="zákl. prenesená",J125,0)</f>
        <v>0</v>
      </c>
      <c r="BH125" s="97">
        <f>IF(N125="zníž. prenesená",J125,0)</f>
        <v>0</v>
      </c>
      <c r="BI125" s="97">
        <f>IF(N125="nulová",J125,0)</f>
        <v>0</v>
      </c>
      <c r="BJ125" s="16" t="s">
        <v>145</v>
      </c>
      <c r="BK125" s="97">
        <f>ROUND(I125*H125,2)</f>
        <v>0</v>
      </c>
      <c r="BL125" s="16" t="s">
        <v>144</v>
      </c>
      <c r="BM125" s="182" t="s">
        <v>901</v>
      </c>
    </row>
    <row r="126" spans="1:65" s="2" customFormat="1" ht="39">
      <c r="A126" s="32"/>
      <c r="B126" s="33"/>
      <c r="C126" s="32"/>
      <c r="D126" s="183" t="s">
        <v>147</v>
      </c>
      <c r="E126" s="32"/>
      <c r="F126" s="184" t="s">
        <v>518</v>
      </c>
      <c r="G126" s="32"/>
      <c r="H126" s="32"/>
      <c r="I126" s="106"/>
      <c r="J126" s="32"/>
      <c r="K126" s="32"/>
      <c r="L126" s="33"/>
      <c r="M126" s="185"/>
      <c r="N126" s="186"/>
      <c r="O126" s="58"/>
      <c r="P126" s="58"/>
      <c r="Q126" s="58"/>
      <c r="R126" s="58"/>
      <c r="S126" s="58"/>
      <c r="T126" s="58"/>
      <c r="U126" s="59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6" t="s">
        <v>147</v>
      </c>
      <c r="AU126" s="16" t="s">
        <v>145</v>
      </c>
    </row>
    <row r="127" spans="1:65" s="13" customFormat="1">
      <c r="B127" s="187"/>
      <c r="D127" s="183" t="s">
        <v>149</v>
      </c>
      <c r="E127" s="188" t="s">
        <v>1</v>
      </c>
      <c r="F127" s="189" t="s">
        <v>902</v>
      </c>
      <c r="H127" s="190">
        <v>79.221999999999994</v>
      </c>
      <c r="I127" s="191"/>
      <c r="L127" s="187"/>
      <c r="M127" s="192"/>
      <c r="N127" s="193"/>
      <c r="O127" s="193"/>
      <c r="P127" s="193"/>
      <c r="Q127" s="193"/>
      <c r="R127" s="193"/>
      <c r="S127" s="193"/>
      <c r="T127" s="193"/>
      <c r="U127" s="194"/>
      <c r="AT127" s="188" t="s">
        <v>149</v>
      </c>
      <c r="AU127" s="188" t="s">
        <v>145</v>
      </c>
      <c r="AV127" s="13" t="s">
        <v>145</v>
      </c>
      <c r="AW127" s="13" t="s">
        <v>31</v>
      </c>
      <c r="AX127" s="13" t="s">
        <v>85</v>
      </c>
      <c r="AY127" s="188" t="s">
        <v>138</v>
      </c>
    </row>
    <row r="128" spans="1:65" s="2" customFormat="1" ht="24" customHeight="1">
      <c r="A128" s="32"/>
      <c r="B128" s="169"/>
      <c r="C128" s="170" t="s">
        <v>145</v>
      </c>
      <c r="D128" s="170" t="s">
        <v>140</v>
      </c>
      <c r="E128" s="171" t="s">
        <v>158</v>
      </c>
      <c r="F128" s="172" t="s">
        <v>159</v>
      </c>
      <c r="G128" s="173" t="s">
        <v>154</v>
      </c>
      <c r="H128" s="174">
        <v>43.5</v>
      </c>
      <c r="I128" s="175"/>
      <c r="J128" s="176">
        <f>ROUND(I128*H128,2)</f>
        <v>0</v>
      </c>
      <c r="K128" s="177"/>
      <c r="L128" s="33"/>
      <c r="M128" s="178" t="s">
        <v>1</v>
      </c>
      <c r="N128" s="179" t="s">
        <v>43</v>
      </c>
      <c r="O128" s="58"/>
      <c r="P128" s="180">
        <f>O128*H128</f>
        <v>0</v>
      </c>
      <c r="Q128" s="180">
        <v>0</v>
      </c>
      <c r="R128" s="180">
        <f>Q128*H128</f>
        <v>0</v>
      </c>
      <c r="S128" s="180">
        <v>0.14499999999999999</v>
      </c>
      <c r="T128" s="180">
        <f>S128*H128</f>
        <v>6.3074999999999992</v>
      </c>
      <c r="U128" s="181" t="s">
        <v>1</v>
      </c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82" t="s">
        <v>144</v>
      </c>
      <c r="AT128" s="182" t="s">
        <v>140</v>
      </c>
      <c r="AU128" s="182" t="s">
        <v>145</v>
      </c>
      <c r="AY128" s="16" t="s">
        <v>138</v>
      </c>
      <c r="BE128" s="97">
        <f>IF(N128="základná",J128,0)</f>
        <v>0</v>
      </c>
      <c r="BF128" s="97">
        <f>IF(N128="znížená",J128,0)</f>
        <v>0</v>
      </c>
      <c r="BG128" s="97">
        <f>IF(N128="zákl. prenesená",J128,0)</f>
        <v>0</v>
      </c>
      <c r="BH128" s="97">
        <f>IF(N128="zníž. prenesená",J128,0)</f>
        <v>0</v>
      </c>
      <c r="BI128" s="97">
        <f>IF(N128="nulová",J128,0)</f>
        <v>0</v>
      </c>
      <c r="BJ128" s="16" t="s">
        <v>145</v>
      </c>
      <c r="BK128" s="97">
        <f>ROUND(I128*H128,2)</f>
        <v>0</v>
      </c>
      <c r="BL128" s="16" t="s">
        <v>144</v>
      </c>
      <c r="BM128" s="182" t="s">
        <v>903</v>
      </c>
    </row>
    <row r="129" spans="1:65" s="2" customFormat="1" ht="29.25">
      <c r="A129" s="32"/>
      <c r="B129" s="33"/>
      <c r="C129" s="32"/>
      <c r="D129" s="183" t="s">
        <v>147</v>
      </c>
      <c r="E129" s="32"/>
      <c r="F129" s="184" t="s">
        <v>161</v>
      </c>
      <c r="G129" s="32"/>
      <c r="H129" s="32"/>
      <c r="I129" s="106"/>
      <c r="J129" s="32"/>
      <c r="K129" s="32"/>
      <c r="L129" s="33"/>
      <c r="M129" s="185"/>
      <c r="N129" s="186"/>
      <c r="O129" s="58"/>
      <c r="P129" s="58"/>
      <c r="Q129" s="58"/>
      <c r="R129" s="58"/>
      <c r="S129" s="58"/>
      <c r="T129" s="58"/>
      <c r="U129" s="59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T129" s="16" t="s">
        <v>147</v>
      </c>
      <c r="AU129" s="16" t="s">
        <v>145</v>
      </c>
    </row>
    <row r="130" spans="1:65" s="13" customFormat="1">
      <c r="B130" s="187"/>
      <c r="D130" s="183" t="s">
        <v>149</v>
      </c>
      <c r="E130" s="188" t="s">
        <v>1</v>
      </c>
      <c r="F130" s="189" t="s">
        <v>904</v>
      </c>
      <c r="H130" s="190">
        <v>43.5</v>
      </c>
      <c r="I130" s="191"/>
      <c r="L130" s="187"/>
      <c r="M130" s="192"/>
      <c r="N130" s="193"/>
      <c r="O130" s="193"/>
      <c r="P130" s="193"/>
      <c r="Q130" s="193"/>
      <c r="R130" s="193"/>
      <c r="S130" s="193"/>
      <c r="T130" s="193"/>
      <c r="U130" s="194"/>
      <c r="AT130" s="188" t="s">
        <v>149</v>
      </c>
      <c r="AU130" s="188" t="s">
        <v>145</v>
      </c>
      <c r="AV130" s="13" t="s">
        <v>145</v>
      </c>
      <c r="AW130" s="13" t="s">
        <v>31</v>
      </c>
      <c r="AX130" s="13" t="s">
        <v>85</v>
      </c>
      <c r="AY130" s="188" t="s">
        <v>138</v>
      </c>
    </row>
    <row r="131" spans="1:65" s="2" customFormat="1" ht="24" customHeight="1">
      <c r="A131" s="32"/>
      <c r="B131" s="169"/>
      <c r="C131" s="170" t="s">
        <v>425</v>
      </c>
      <c r="D131" s="170" t="s">
        <v>140</v>
      </c>
      <c r="E131" s="171" t="s">
        <v>163</v>
      </c>
      <c r="F131" s="172" t="s">
        <v>164</v>
      </c>
      <c r="G131" s="173" t="s">
        <v>143</v>
      </c>
      <c r="H131" s="174">
        <v>60.94</v>
      </c>
      <c r="I131" s="175"/>
      <c r="J131" s="176">
        <f>ROUND(I131*H131,2)</f>
        <v>0</v>
      </c>
      <c r="K131" s="177"/>
      <c r="L131" s="33"/>
      <c r="M131" s="178" t="s">
        <v>1</v>
      </c>
      <c r="N131" s="179" t="s">
        <v>43</v>
      </c>
      <c r="O131" s="58"/>
      <c r="P131" s="180">
        <f>O131*H131</f>
        <v>0</v>
      </c>
      <c r="Q131" s="180">
        <v>0</v>
      </c>
      <c r="R131" s="180">
        <f>Q131*H131</f>
        <v>0</v>
      </c>
      <c r="S131" s="180">
        <v>0.45</v>
      </c>
      <c r="T131" s="180">
        <f>S131*H131</f>
        <v>27.422999999999998</v>
      </c>
      <c r="U131" s="181" t="s">
        <v>1</v>
      </c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82" t="s">
        <v>144</v>
      </c>
      <c r="AT131" s="182" t="s">
        <v>140</v>
      </c>
      <c r="AU131" s="182" t="s">
        <v>145</v>
      </c>
      <c r="AY131" s="16" t="s">
        <v>138</v>
      </c>
      <c r="BE131" s="97">
        <f>IF(N131="základná",J131,0)</f>
        <v>0</v>
      </c>
      <c r="BF131" s="97">
        <f>IF(N131="znížená",J131,0)</f>
        <v>0</v>
      </c>
      <c r="BG131" s="97">
        <f>IF(N131="zákl. prenesená",J131,0)</f>
        <v>0</v>
      </c>
      <c r="BH131" s="97">
        <f>IF(N131="zníž. prenesená",J131,0)</f>
        <v>0</v>
      </c>
      <c r="BI131" s="97">
        <f>IF(N131="nulová",J131,0)</f>
        <v>0</v>
      </c>
      <c r="BJ131" s="16" t="s">
        <v>145</v>
      </c>
      <c r="BK131" s="97">
        <f>ROUND(I131*H131,2)</f>
        <v>0</v>
      </c>
      <c r="BL131" s="16" t="s">
        <v>144</v>
      </c>
      <c r="BM131" s="182" t="s">
        <v>905</v>
      </c>
    </row>
    <row r="132" spans="1:65" s="2" customFormat="1" ht="39">
      <c r="A132" s="32"/>
      <c r="B132" s="33"/>
      <c r="C132" s="32"/>
      <c r="D132" s="183" t="s">
        <v>147</v>
      </c>
      <c r="E132" s="32"/>
      <c r="F132" s="184" t="s">
        <v>166</v>
      </c>
      <c r="G132" s="32"/>
      <c r="H132" s="32"/>
      <c r="I132" s="106"/>
      <c r="J132" s="32"/>
      <c r="K132" s="32"/>
      <c r="L132" s="33"/>
      <c r="M132" s="185"/>
      <c r="N132" s="186"/>
      <c r="O132" s="58"/>
      <c r="P132" s="58"/>
      <c r="Q132" s="58"/>
      <c r="R132" s="58"/>
      <c r="S132" s="58"/>
      <c r="T132" s="58"/>
      <c r="U132" s="59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6" t="s">
        <v>147</v>
      </c>
      <c r="AU132" s="16" t="s">
        <v>145</v>
      </c>
    </row>
    <row r="133" spans="1:65" s="13" customFormat="1">
      <c r="B133" s="187"/>
      <c r="D133" s="183" t="s">
        <v>149</v>
      </c>
      <c r="E133" s="188" t="s">
        <v>1</v>
      </c>
      <c r="F133" s="189" t="s">
        <v>906</v>
      </c>
      <c r="H133" s="190">
        <v>60.94</v>
      </c>
      <c r="I133" s="191"/>
      <c r="L133" s="187"/>
      <c r="M133" s="192"/>
      <c r="N133" s="193"/>
      <c r="O133" s="193"/>
      <c r="P133" s="193"/>
      <c r="Q133" s="193"/>
      <c r="R133" s="193"/>
      <c r="S133" s="193"/>
      <c r="T133" s="193"/>
      <c r="U133" s="194"/>
      <c r="AT133" s="188" t="s">
        <v>149</v>
      </c>
      <c r="AU133" s="188" t="s">
        <v>145</v>
      </c>
      <c r="AV133" s="13" t="s">
        <v>145</v>
      </c>
      <c r="AW133" s="13" t="s">
        <v>31</v>
      </c>
      <c r="AX133" s="13" t="s">
        <v>85</v>
      </c>
      <c r="AY133" s="188" t="s">
        <v>138</v>
      </c>
    </row>
    <row r="134" spans="1:65" s="2" customFormat="1" ht="24" customHeight="1">
      <c r="A134" s="32"/>
      <c r="B134" s="169"/>
      <c r="C134" s="170" t="s">
        <v>144</v>
      </c>
      <c r="D134" s="170" t="s">
        <v>140</v>
      </c>
      <c r="E134" s="171" t="s">
        <v>169</v>
      </c>
      <c r="F134" s="172" t="s">
        <v>170</v>
      </c>
      <c r="G134" s="173" t="s">
        <v>171</v>
      </c>
      <c r="H134" s="174">
        <v>24.858000000000001</v>
      </c>
      <c r="I134" s="175"/>
      <c r="J134" s="176">
        <f>ROUND(I134*H134,2)</f>
        <v>0</v>
      </c>
      <c r="K134" s="177"/>
      <c r="L134" s="33"/>
      <c r="M134" s="178" t="s">
        <v>1</v>
      </c>
      <c r="N134" s="179" t="s">
        <v>43</v>
      </c>
      <c r="O134" s="58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0">
        <f>S134*H134</f>
        <v>0</v>
      </c>
      <c r="U134" s="181" t="s">
        <v>1</v>
      </c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82" t="s">
        <v>144</v>
      </c>
      <c r="AT134" s="182" t="s">
        <v>140</v>
      </c>
      <c r="AU134" s="182" t="s">
        <v>145</v>
      </c>
      <c r="AY134" s="16" t="s">
        <v>138</v>
      </c>
      <c r="BE134" s="97">
        <f>IF(N134="základná",J134,0)</f>
        <v>0</v>
      </c>
      <c r="BF134" s="97">
        <f>IF(N134="znížená",J134,0)</f>
        <v>0</v>
      </c>
      <c r="BG134" s="97">
        <f>IF(N134="zákl. prenesená",J134,0)</f>
        <v>0</v>
      </c>
      <c r="BH134" s="97">
        <f>IF(N134="zníž. prenesená",J134,0)</f>
        <v>0</v>
      </c>
      <c r="BI134" s="97">
        <f>IF(N134="nulová",J134,0)</f>
        <v>0</v>
      </c>
      <c r="BJ134" s="16" t="s">
        <v>145</v>
      </c>
      <c r="BK134" s="97">
        <f>ROUND(I134*H134,2)</f>
        <v>0</v>
      </c>
      <c r="BL134" s="16" t="s">
        <v>144</v>
      </c>
      <c r="BM134" s="182" t="s">
        <v>907</v>
      </c>
    </row>
    <row r="135" spans="1:65" s="2" customFormat="1" ht="29.25">
      <c r="A135" s="32"/>
      <c r="B135" s="33"/>
      <c r="C135" s="32"/>
      <c r="D135" s="183" t="s">
        <v>147</v>
      </c>
      <c r="E135" s="32"/>
      <c r="F135" s="184" t="s">
        <v>173</v>
      </c>
      <c r="G135" s="32"/>
      <c r="H135" s="32"/>
      <c r="I135" s="106"/>
      <c r="J135" s="32"/>
      <c r="K135" s="32"/>
      <c r="L135" s="33"/>
      <c r="M135" s="185"/>
      <c r="N135" s="186"/>
      <c r="O135" s="58"/>
      <c r="P135" s="58"/>
      <c r="Q135" s="58"/>
      <c r="R135" s="58"/>
      <c r="S135" s="58"/>
      <c r="T135" s="58"/>
      <c r="U135" s="59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6" t="s">
        <v>147</v>
      </c>
      <c r="AU135" s="16" t="s">
        <v>145</v>
      </c>
    </row>
    <row r="136" spans="1:65" s="13" customFormat="1">
      <c r="B136" s="187"/>
      <c r="D136" s="183" t="s">
        <v>149</v>
      </c>
      <c r="E136" s="188" t="s">
        <v>1</v>
      </c>
      <c r="F136" s="189" t="s">
        <v>908</v>
      </c>
      <c r="H136" s="190">
        <v>24.858000000000001</v>
      </c>
      <c r="I136" s="191"/>
      <c r="L136" s="187"/>
      <c r="M136" s="192"/>
      <c r="N136" s="193"/>
      <c r="O136" s="193"/>
      <c r="P136" s="193"/>
      <c r="Q136" s="193"/>
      <c r="R136" s="193"/>
      <c r="S136" s="193"/>
      <c r="T136" s="193"/>
      <c r="U136" s="194"/>
      <c r="AT136" s="188" t="s">
        <v>149</v>
      </c>
      <c r="AU136" s="188" t="s">
        <v>145</v>
      </c>
      <c r="AV136" s="13" t="s">
        <v>145</v>
      </c>
      <c r="AW136" s="13" t="s">
        <v>31</v>
      </c>
      <c r="AX136" s="13" t="s">
        <v>85</v>
      </c>
      <c r="AY136" s="188" t="s">
        <v>138</v>
      </c>
    </row>
    <row r="137" spans="1:65" s="2" customFormat="1" ht="16.5" customHeight="1">
      <c r="A137" s="32"/>
      <c r="B137" s="169"/>
      <c r="C137" s="170" t="s">
        <v>275</v>
      </c>
      <c r="D137" s="170" t="s">
        <v>140</v>
      </c>
      <c r="E137" s="171" t="s">
        <v>176</v>
      </c>
      <c r="F137" s="172" t="s">
        <v>177</v>
      </c>
      <c r="G137" s="173" t="s">
        <v>171</v>
      </c>
      <c r="H137" s="174">
        <v>8.7959999999999994</v>
      </c>
      <c r="I137" s="175"/>
      <c r="J137" s="176">
        <f>ROUND(I137*H137,2)</f>
        <v>0</v>
      </c>
      <c r="K137" s="177"/>
      <c r="L137" s="33"/>
      <c r="M137" s="178" t="s">
        <v>1</v>
      </c>
      <c r="N137" s="179" t="s">
        <v>43</v>
      </c>
      <c r="O137" s="58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0">
        <f>S137*H137</f>
        <v>0</v>
      </c>
      <c r="U137" s="181" t="s">
        <v>1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82" t="s">
        <v>144</v>
      </c>
      <c r="AT137" s="182" t="s">
        <v>140</v>
      </c>
      <c r="AU137" s="182" t="s">
        <v>145</v>
      </c>
      <c r="AY137" s="16" t="s">
        <v>138</v>
      </c>
      <c r="BE137" s="97">
        <f>IF(N137="základná",J137,0)</f>
        <v>0</v>
      </c>
      <c r="BF137" s="97">
        <f>IF(N137="znížená",J137,0)</f>
        <v>0</v>
      </c>
      <c r="BG137" s="97">
        <f>IF(N137="zákl. prenesená",J137,0)</f>
        <v>0</v>
      </c>
      <c r="BH137" s="97">
        <f>IF(N137="zníž. prenesená",J137,0)</f>
        <v>0</v>
      </c>
      <c r="BI137" s="97">
        <f>IF(N137="nulová",J137,0)</f>
        <v>0</v>
      </c>
      <c r="BJ137" s="16" t="s">
        <v>145</v>
      </c>
      <c r="BK137" s="97">
        <f>ROUND(I137*H137,2)</f>
        <v>0</v>
      </c>
      <c r="BL137" s="16" t="s">
        <v>144</v>
      </c>
      <c r="BM137" s="182" t="s">
        <v>909</v>
      </c>
    </row>
    <row r="138" spans="1:65" s="2" customFormat="1" ht="48.75">
      <c r="A138" s="32"/>
      <c r="B138" s="33"/>
      <c r="C138" s="32"/>
      <c r="D138" s="183" t="s">
        <v>147</v>
      </c>
      <c r="E138" s="32"/>
      <c r="F138" s="184" t="s">
        <v>179</v>
      </c>
      <c r="G138" s="32"/>
      <c r="H138" s="32"/>
      <c r="I138" s="106"/>
      <c r="J138" s="32"/>
      <c r="K138" s="32"/>
      <c r="L138" s="33"/>
      <c r="M138" s="185"/>
      <c r="N138" s="186"/>
      <c r="O138" s="58"/>
      <c r="P138" s="58"/>
      <c r="Q138" s="58"/>
      <c r="R138" s="58"/>
      <c r="S138" s="58"/>
      <c r="T138" s="58"/>
      <c r="U138" s="59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6" t="s">
        <v>147</v>
      </c>
      <c r="AU138" s="16" t="s">
        <v>145</v>
      </c>
    </row>
    <row r="139" spans="1:65" s="13" customFormat="1">
      <c r="B139" s="187"/>
      <c r="D139" s="183" t="s">
        <v>149</v>
      </c>
      <c r="E139" s="188" t="s">
        <v>1</v>
      </c>
      <c r="F139" s="189" t="s">
        <v>910</v>
      </c>
      <c r="H139" s="190">
        <v>8.7959999999999994</v>
      </c>
      <c r="I139" s="191"/>
      <c r="L139" s="187"/>
      <c r="M139" s="192"/>
      <c r="N139" s="193"/>
      <c r="O139" s="193"/>
      <c r="P139" s="193"/>
      <c r="Q139" s="193"/>
      <c r="R139" s="193"/>
      <c r="S139" s="193"/>
      <c r="T139" s="193"/>
      <c r="U139" s="194"/>
      <c r="AT139" s="188" t="s">
        <v>149</v>
      </c>
      <c r="AU139" s="188" t="s">
        <v>145</v>
      </c>
      <c r="AV139" s="13" t="s">
        <v>145</v>
      </c>
      <c r="AW139" s="13" t="s">
        <v>31</v>
      </c>
      <c r="AX139" s="13" t="s">
        <v>85</v>
      </c>
      <c r="AY139" s="188" t="s">
        <v>138</v>
      </c>
    </row>
    <row r="140" spans="1:65" s="2" customFormat="1" ht="36" customHeight="1">
      <c r="A140" s="32"/>
      <c r="B140" s="169"/>
      <c r="C140" s="170" t="s">
        <v>446</v>
      </c>
      <c r="D140" s="170" t="s">
        <v>140</v>
      </c>
      <c r="E140" s="171" t="s">
        <v>182</v>
      </c>
      <c r="F140" s="172" t="s">
        <v>183</v>
      </c>
      <c r="G140" s="173" t="s">
        <v>171</v>
      </c>
      <c r="H140" s="174">
        <v>33.654000000000003</v>
      </c>
      <c r="I140" s="175"/>
      <c r="J140" s="176">
        <f>ROUND(I140*H140,2)</f>
        <v>0</v>
      </c>
      <c r="K140" s="177"/>
      <c r="L140" s="33"/>
      <c r="M140" s="178" t="s">
        <v>1</v>
      </c>
      <c r="N140" s="179" t="s">
        <v>43</v>
      </c>
      <c r="O140" s="58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0">
        <f>S140*H140</f>
        <v>0</v>
      </c>
      <c r="U140" s="181" t="s">
        <v>1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82" t="s">
        <v>144</v>
      </c>
      <c r="AT140" s="182" t="s">
        <v>140</v>
      </c>
      <c r="AU140" s="182" t="s">
        <v>145</v>
      </c>
      <c r="AY140" s="16" t="s">
        <v>138</v>
      </c>
      <c r="BE140" s="97">
        <f>IF(N140="základná",J140,0)</f>
        <v>0</v>
      </c>
      <c r="BF140" s="97">
        <f>IF(N140="znížená",J140,0)</f>
        <v>0</v>
      </c>
      <c r="BG140" s="97">
        <f>IF(N140="zákl. prenesená",J140,0)</f>
        <v>0</v>
      </c>
      <c r="BH140" s="97">
        <f>IF(N140="zníž. prenesená",J140,0)</f>
        <v>0</v>
      </c>
      <c r="BI140" s="97">
        <f>IF(N140="nulová",J140,0)</f>
        <v>0</v>
      </c>
      <c r="BJ140" s="16" t="s">
        <v>145</v>
      </c>
      <c r="BK140" s="97">
        <f>ROUND(I140*H140,2)</f>
        <v>0</v>
      </c>
      <c r="BL140" s="16" t="s">
        <v>144</v>
      </c>
      <c r="BM140" s="182" t="s">
        <v>911</v>
      </c>
    </row>
    <row r="141" spans="1:65" s="2" customFormat="1" ht="48.75">
      <c r="A141" s="32"/>
      <c r="B141" s="33"/>
      <c r="C141" s="32"/>
      <c r="D141" s="183" t="s">
        <v>147</v>
      </c>
      <c r="E141" s="32"/>
      <c r="F141" s="184" t="s">
        <v>185</v>
      </c>
      <c r="G141" s="32"/>
      <c r="H141" s="32"/>
      <c r="I141" s="106"/>
      <c r="J141" s="32"/>
      <c r="K141" s="32"/>
      <c r="L141" s="33"/>
      <c r="M141" s="185"/>
      <c r="N141" s="186"/>
      <c r="O141" s="58"/>
      <c r="P141" s="58"/>
      <c r="Q141" s="58"/>
      <c r="R141" s="58"/>
      <c r="S141" s="58"/>
      <c r="T141" s="58"/>
      <c r="U141" s="59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6" t="s">
        <v>147</v>
      </c>
      <c r="AU141" s="16" t="s">
        <v>145</v>
      </c>
    </row>
    <row r="142" spans="1:65" s="13" customFormat="1">
      <c r="B142" s="187"/>
      <c r="D142" s="183" t="s">
        <v>149</v>
      </c>
      <c r="E142" s="188" t="s">
        <v>1</v>
      </c>
      <c r="F142" s="189" t="s">
        <v>912</v>
      </c>
      <c r="H142" s="190">
        <v>33.654000000000003</v>
      </c>
      <c r="I142" s="191"/>
      <c r="L142" s="187"/>
      <c r="M142" s="192"/>
      <c r="N142" s="193"/>
      <c r="O142" s="193"/>
      <c r="P142" s="193"/>
      <c r="Q142" s="193"/>
      <c r="R142" s="193"/>
      <c r="S142" s="193"/>
      <c r="T142" s="193"/>
      <c r="U142" s="194"/>
      <c r="AT142" s="188" t="s">
        <v>149</v>
      </c>
      <c r="AU142" s="188" t="s">
        <v>145</v>
      </c>
      <c r="AV142" s="13" t="s">
        <v>145</v>
      </c>
      <c r="AW142" s="13" t="s">
        <v>31</v>
      </c>
      <c r="AX142" s="13" t="s">
        <v>85</v>
      </c>
      <c r="AY142" s="188" t="s">
        <v>138</v>
      </c>
    </row>
    <row r="143" spans="1:65" s="2" customFormat="1" ht="36" customHeight="1">
      <c r="A143" s="32"/>
      <c r="B143" s="169"/>
      <c r="C143" s="170" t="s">
        <v>455</v>
      </c>
      <c r="D143" s="170" t="s">
        <v>140</v>
      </c>
      <c r="E143" s="171" t="s">
        <v>198</v>
      </c>
      <c r="F143" s="172" t="s">
        <v>199</v>
      </c>
      <c r="G143" s="173" t="s">
        <v>171</v>
      </c>
      <c r="H143" s="174">
        <v>33.654000000000003</v>
      </c>
      <c r="I143" s="175"/>
      <c r="J143" s="176">
        <f>ROUND(I143*H143,2)</f>
        <v>0</v>
      </c>
      <c r="K143" s="177"/>
      <c r="L143" s="33"/>
      <c r="M143" s="178" t="s">
        <v>1</v>
      </c>
      <c r="N143" s="179" t="s">
        <v>43</v>
      </c>
      <c r="O143" s="58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0">
        <f>S143*H143</f>
        <v>0</v>
      </c>
      <c r="U143" s="181" t="s">
        <v>1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82" t="s">
        <v>144</v>
      </c>
      <c r="AT143" s="182" t="s">
        <v>140</v>
      </c>
      <c r="AU143" s="182" t="s">
        <v>145</v>
      </c>
      <c r="AY143" s="16" t="s">
        <v>138</v>
      </c>
      <c r="BE143" s="97">
        <f>IF(N143="základná",J143,0)</f>
        <v>0</v>
      </c>
      <c r="BF143" s="97">
        <f>IF(N143="znížená",J143,0)</f>
        <v>0</v>
      </c>
      <c r="BG143" s="97">
        <f>IF(N143="zákl. prenesená",J143,0)</f>
        <v>0</v>
      </c>
      <c r="BH143" s="97">
        <f>IF(N143="zníž. prenesená",J143,0)</f>
        <v>0</v>
      </c>
      <c r="BI143" s="97">
        <f>IF(N143="nulová",J143,0)</f>
        <v>0</v>
      </c>
      <c r="BJ143" s="16" t="s">
        <v>145</v>
      </c>
      <c r="BK143" s="97">
        <f>ROUND(I143*H143,2)</f>
        <v>0</v>
      </c>
      <c r="BL143" s="16" t="s">
        <v>144</v>
      </c>
      <c r="BM143" s="182" t="s">
        <v>913</v>
      </c>
    </row>
    <row r="144" spans="1:65" s="2" customFormat="1" ht="39">
      <c r="A144" s="32"/>
      <c r="B144" s="33"/>
      <c r="C144" s="32"/>
      <c r="D144" s="183" t="s">
        <v>147</v>
      </c>
      <c r="E144" s="32"/>
      <c r="F144" s="184" t="s">
        <v>201</v>
      </c>
      <c r="G144" s="32"/>
      <c r="H144" s="32"/>
      <c r="I144" s="106"/>
      <c r="J144" s="32"/>
      <c r="K144" s="32"/>
      <c r="L144" s="33"/>
      <c r="M144" s="185"/>
      <c r="N144" s="186"/>
      <c r="O144" s="58"/>
      <c r="P144" s="58"/>
      <c r="Q144" s="58"/>
      <c r="R144" s="58"/>
      <c r="S144" s="58"/>
      <c r="T144" s="58"/>
      <c r="U144" s="59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T144" s="16" t="s">
        <v>147</v>
      </c>
      <c r="AU144" s="16" t="s">
        <v>145</v>
      </c>
    </row>
    <row r="145" spans="1:65" s="13" customFormat="1">
      <c r="B145" s="187"/>
      <c r="D145" s="183" t="s">
        <v>149</v>
      </c>
      <c r="E145" s="188" t="s">
        <v>1</v>
      </c>
      <c r="F145" s="189" t="s">
        <v>912</v>
      </c>
      <c r="H145" s="190">
        <v>33.654000000000003</v>
      </c>
      <c r="I145" s="191"/>
      <c r="L145" s="187"/>
      <c r="M145" s="192"/>
      <c r="N145" s="193"/>
      <c r="O145" s="193"/>
      <c r="P145" s="193"/>
      <c r="Q145" s="193"/>
      <c r="R145" s="193"/>
      <c r="S145" s="193"/>
      <c r="T145" s="193"/>
      <c r="U145" s="194"/>
      <c r="AT145" s="188" t="s">
        <v>149</v>
      </c>
      <c r="AU145" s="188" t="s">
        <v>145</v>
      </c>
      <c r="AV145" s="13" t="s">
        <v>145</v>
      </c>
      <c r="AW145" s="13" t="s">
        <v>31</v>
      </c>
      <c r="AX145" s="13" t="s">
        <v>85</v>
      </c>
      <c r="AY145" s="188" t="s">
        <v>138</v>
      </c>
    </row>
    <row r="146" spans="1:65" s="2" customFormat="1" ht="16.5" customHeight="1">
      <c r="A146" s="32"/>
      <c r="B146" s="169"/>
      <c r="C146" s="170" t="s">
        <v>458</v>
      </c>
      <c r="D146" s="170" t="s">
        <v>140</v>
      </c>
      <c r="E146" s="171" t="s">
        <v>204</v>
      </c>
      <c r="F146" s="172" t="s">
        <v>205</v>
      </c>
      <c r="G146" s="173" t="s">
        <v>171</v>
      </c>
      <c r="H146" s="174">
        <v>33.654000000000003</v>
      </c>
      <c r="I146" s="175"/>
      <c r="J146" s="176">
        <f>ROUND(I146*H146,2)</f>
        <v>0</v>
      </c>
      <c r="K146" s="177"/>
      <c r="L146" s="33"/>
      <c r="M146" s="178" t="s">
        <v>1</v>
      </c>
      <c r="N146" s="179" t="s">
        <v>43</v>
      </c>
      <c r="O146" s="58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0">
        <f>S146*H146</f>
        <v>0</v>
      </c>
      <c r="U146" s="181" t="s">
        <v>1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82" t="s">
        <v>144</v>
      </c>
      <c r="AT146" s="182" t="s">
        <v>140</v>
      </c>
      <c r="AU146" s="182" t="s">
        <v>145</v>
      </c>
      <c r="AY146" s="16" t="s">
        <v>138</v>
      </c>
      <c r="BE146" s="97">
        <f>IF(N146="základná",J146,0)</f>
        <v>0</v>
      </c>
      <c r="BF146" s="97">
        <f>IF(N146="znížená",J146,0)</f>
        <v>0</v>
      </c>
      <c r="BG146" s="97">
        <f>IF(N146="zákl. prenesená",J146,0)</f>
        <v>0</v>
      </c>
      <c r="BH146" s="97">
        <f>IF(N146="zníž. prenesená",J146,0)</f>
        <v>0</v>
      </c>
      <c r="BI146" s="97">
        <f>IF(N146="nulová",J146,0)</f>
        <v>0</v>
      </c>
      <c r="BJ146" s="16" t="s">
        <v>145</v>
      </c>
      <c r="BK146" s="97">
        <f>ROUND(I146*H146,2)</f>
        <v>0</v>
      </c>
      <c r="BL146" s="16" t="s">
        <v>144</v>
      </c>
      <c r="BM146" s="182" t="s">
        <v>914</v>
      </c>
    </row>
    <row r="147" spans="1:65" s="2" customFormat="1">
      <c r="A147" s="32"/>
      <c r="B147" s="33"/>
      <c r="C147" s="32"/>
      <c r="D147" s="183" t="s">
        <v>147</v>
      </c>
      <c r="E147" s="32"/>
      <c r="F147" s="184" t="s">
        <v>205</v>
      </c>
      <c r="G147" s="32"/>
      <c r="H147" s="32"/>
      <c r="I147" s="106"/>
      <c r="J147" s="32"/>
      <c r="K147" s="32"/>
      <c r="L147" s="33"/>
      <c r="M147" s="185"/>
      <c r="N147" s="186"/>
      <c r="O147" s="58"/>
      <c r="P147" s="58"/>
      <c r="Q147" s="58"/>
      <c r="R147" s="58"/>
      <c r="S147" s="58"/>
      <c r="T147" s="58"/>
      <c r="U147" s="59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T147" s="16" t="s">
        <v>147</v>
      </c>
      <c r="AU147" s="16" t="s">
        <v>145</v>
      </c>
    </row>
    <row r="148" spans="1:65" s="2" customFormat="1" ht="24" customHeight="1">
      <c r="A148" s="32"/>
      <c r="B148" s="169"/>
      <c r="C148" s="170" t="s">
        <v>473</v>
      </c>
      <c r="D148" s="170" t="s">
        <v>140</v>
      </c>
      <c r="E148" s="171" t="s">
        <v>208</v>
      </c>
      <c r="F148" s="172" t="s">
        <v>209</v>
      </c>
      <c r="G148" s="173" t="s">
        <v>210</v>
      </c>
      <c r="H148" s="174">
        <v>33.654000000000003</v>
      </c>
      <c r="I148" s="175"/>
      <c r="J148" s="176">
        <f>ROUND(I148*H148,2)</f>
        <v>0</v>
      </c>
      <c r="K148" s="177"/>
      <c r="L148" s="33"/>
      <c r="M148" s="178" t="s">
        <v>1</v>
      </c>
      <c r="N148" s="179" t="s">
        <v>43</v>
      </c>
      <c r="O148" s="58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0">
        <f>S148*H148</f>
        <v>0</v>
      </c>
      <c r="U148" s="181" t="s">
        <v>1</v>
      </c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82" t="s">
        <v>144</v>
      </c>
      <c r="AT148" s="182" t="s">
        <v>140</v>
      </c>
      <c r="AU148" s="182" t="s">
        <v>145</v>
      </c>
      <c r="AY148" s="16" t="s">
        <v>138</v>
      </c>
      <c r="BE148" s="97">
        <f>IF(N148="základná",J148,0)</f>
        <v>0</v>
      </c>
      <c r="BF148" s="97">
        <f>IF(N148="znížená",J148,0)</f>
        <v>0</v>
      </c>
      <c r="BG148" s="97">
        <f>IF(N148="zákl. prenesená",J148,0)</f>
        <v>0</v>
      </c>
      <c r="BH148" s="97">
        <f>IF(N148="zníž. prenesená",J148,0)</f>
        <v>0</v>
      </c>
      <c r="BI148" s="97">
        <f>IF(N148="nulová",J148,0)</f>
        <v>0</v>
      </c>
      <c r="BJ148" s="16" t="s">
        <v>145</v>
      </c>
      <c r="BK148" s="97">
        <f>ROUND(I148*H148,2)</f>
        <v>0</v>
      </c>
      <c r="BL148" s="16" t="s">
        <v>144</v>
      </c>
      <c r="BM148" s="182" t="s">
        <v>915</v>
      </c>
    </row>
    <row r="149" spans="1:65" s="2" customFormat="1" ht="19.5">
      <c r="A149" s="32"/>
      <c r="B149" s="33"/>
      <c r="C149" s="32"/>
      <c r="D149" s="183" t="s">
        <v>147</v>
      </c>
      <c r="E149" s="32"/>
      <c r="F149" s="184" t="s">
        <v>212</v>
      </c>
      <c r="G149" s="32"/>
      <c r="H149" s="32"/>
      <c r="I149" s="106"/>
      <c r="J149" s="32"/>
      <c r="K149" s="32"/>
      <c r="L149" s="33"/>
      <c r="M149" s="185"/>
      <c r="N149" s="186"/>
      <c r="O149" s="58"/>
      <c r="P149" s="58"/>
      <c r="Q149" s="58"/>
      <c r="R149" s="58"/>
      <c r="S149" s="58"/>
      <c r="T149" s="58"/>
      <c r="U149" s="59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T149" s="16" t="s">
        <v>147</v>
      </c>
      <c r="AU149" s="16" t="s">
        <v>145</v>
      </c>
    </row>
    <row r="150" spans="1:65" s="2" customFormat="1" ht="24" customHeight="1">
      <c r="A150" s="32"/>
      <c r="B150" s="169"/>
      <c r="C150" s="170" t="s">
        <v>478</v>
      </c>
      <c r="D150" s="170" t="s">
        <v>140</v>
      </c>
      <c r="E150" s="171" t="s">
        <v>215</v>
      </c>
      <c r="F150" s="172" t="s">
        <v>216</v>
      </c>
      <c r="G150" s="173" t="s">
        <v>171</v>
      </c>
      <c r="H150" s="174">
        <v>8.7959999999999994</v>
      </c>
      <c r="I150" s="175"/>
      <c r="J150" s="176">
        <f>ROUND(I150*H150,2)</f>
        <v>0</v>
      </c>
      <c r="K150" s="177"/>
      <c r="L150" s="33"/>
      <c r="M150" s="178" t="s">
        <v>1</v>
      </c>
      <c r="N150" s="179" t="s">
        <v>43</v>
      </c>
      <c r="O150" s="58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0">
        <f>S150*H150</f>
        <v>0</v>
      </c>
      <c r="U150" s="181" t="s">
        <v>1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82" t="s">
        <v>144</v>
      </c>
      <c r="AT150" s="182" t="s">
        <v>140</v>
      </c>
      <c r="AU150" s="182" t="s">
        <v>145</v>
      </c>
      <c r="AY150" s="16" t="s">
        <v>138</v>
      </c>
      <c r="BE150" s="97">
        <f>IF(N150="základná",J150,0)</f>
        <v>0</v>
      </c>
      <c r="BF150" s="97">
        <f>IF(N150="znížená",J150,0)</f>
        <v>0</v>
      </c>
      <c r="BG150" s="97">
        <f>IF(N150="zákl. prenesená",J150,0)</f>
        <v>0</v>
      </c>
      <c r="BH150" s="97">
        <f>IF(N150="zníž. prenesená",J150,0)</f>
        <v>0</v>
      </c>
      <c r="BI150" s="97">
        <f>IF(N150="nulová",J150,0)</f>
        <v>0</v>
      </c>
      <c r="BJ150" s="16" t="s">
        <v>145</v>
      </c>
      <c r="BK150" s="97">
        <f>ROUND(I150*H150,2)</f>
        <v>0</v>
      </c>
      <c r="BL150" s="16" t="s">
        <v>144</v>
      </c>
      <c r="BM150" s="182" t="s">
        <v>916</v>
      </c>
    </row>
    <row r="151" spans="1:65" s="2" customFormat="1" ht="29.25">
      <c r="A151" s="32"/>
      <c r="B151" s="33"/>
      <c r="C151" s="32"/>
      <c r="D151" s="183" t="s">
        <v>147</v>
      </c>
      <c r="E151" s="32"/>
      <c r="F151" s="184" t="s">
        <v>218</v>
      </c>
      <c r="G151" s="32"/>
      <c r="H151" s="32"/>
      <c r="I151" s="106"/>
      <c r="J151" s="32"/>
      <c r="K151" s="32"/>
      <c r="L151" s="33"/>
      <c r="M151" s="185"/>
      <c r="N151" s="186"/>
      <c r="O151" s="58"/>
      <c r="P151" s="58"/>
      <c r="Q151" s="58"/>
      <c r="R151" s="58"/>
      <c r="S151" s="58"/>
      <c r="T151" s="58"/>
      <c r="U151" s="59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T151" s="16" t="s">
        <v>147</v>
      </c>
      <c r="AU151" s="16" t="s">
        <v>145</v>
      </c>
    </row>
    <row r="152" spans="1:65" s="2" customFormat="1" ht="24" customHeight="1">
      <c r="A152" s="32"/>
      <c r="B152" s="169"/>
      <c r="C152" s="195" t="s">
        <v>482</v>
      </c>
      <c r="D152" s="195" t="s">
        <v>221</v>
      </c>
      <c r="E152" s="196" t="s">
        <v>222</v>
      </c>
      <c r="F152" s="197" t="s">
        <v>223</v>
      </c>
      <c r="G152" s="198" t="s">
        <v>210</v>
      </c>
      <c r="H152" s="199">
        <v>17.591999999999999</v>
      </c>
      <c r="I152" s="200"/>
      <c r="J152" s="201">
        <f>ROUND(I152*H152,2)</f>
        <v>0</v>
      </c>
      <c r="K152" s="202"/>
      <c r="L152" s="203"/>
      <c r="M152" s="204" t="s">
        <v>1</v>
      </c>
      <c r="N152" s="205" t="s">
        <v>43</v>
      </c>
      <c r="O152" s="58"/>
      <c r="P152" s="180">
        <f>O152*H152</f>
        <v>0</v>
      </c>
      <c r="Q152" s="180">
        <v>1</v>
      </c>
      <c r="R152" s="180">
        <f>Q152*H152</f>
        <v>17.591999999999999</v>
      </c>
      <c r="S152" s="180">
        <v>0</v>
      </c>
      <c r="T152" s="180">
        <f>S152*H152</f>
        <v>0</v>
      </c>
      <c r="U152" s="181" t="s">
        <v>1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82" t="s">
        <v>224</v>
      </c>
      <c r="AT152" s="182" t="s">
        <v>221</v>
      </c>
      <c r="AU152" s="182" t="s">
        <v>145</v>
      </c>
      <c r="AY152" s="16" t="s">
        <v>138</v>
      </c>
      <c r="BE152" s="97">
        <f>IF(N152="základná",J152,0)</f>
        <v>0</v>
      </c>
      <c r="BF152" s="97">
        <f>IF(N152="znížená",J152,0)</f>
        <v>0</v>
      </c>
      <c r="BG152" s="97">
        <f>IF(N152="zákl. prenesená",J152,0)</f>
        <v>0</v>
      </c>
      <c r="BH152" s="97">
        <f>IF(N152="zníž. prenesená",J152,0)</f>
        <v>0</v>
      </c>
      <c r="BI152" s="97">
        <f>IF(N152="nulová",J152,0)</f>
        <v>0</v>
      </c>
      <c r="BJ152" s="16" t="s">
        <v>145</v>
      </c>
      <c r="BK152" s="97">
        <f>ROUND(I152*H152,2)</f>
        <v>0</v>
      </c>
      <c r="BL152" s="16" t="s">
        <v>144</v>
      </c>
      <c r="BM152" s="182" t="s">
        <v>917</v>
      </c>
    </row>
    <row r="153" spans="1:65" s="2" customFormat="1">
      <c r="A153" s="32"/>
      <c r="B153" s="33"/>
      <c r="C153" s="32"/>
      <c r="D153" s="183" t="s">
        <v>147</v>
      </c>
      <c r="E153" s="32"/>
      <c r="F153" s="184" t="s">
        <v>223</v>
      </c>
      <c r="G153" s="32"/>
      <c r="H153" s="32"/>
      <c r="I153" s="106"/>
      <c r="J153" s="32"/>
      <c r="K153" s="32"/>
      <c r="L153" s="33"/>
      <c r="M153" s="185"/>
      <c r="N153" s="186"/>
      <c r="O153" s="58"/>
      <c r="P153" s="58"/>
      <c r="Q153" s="58"/>
      <c r="R153" s="58"/>
      <c r="S153" s="58"/>
      <c r="T153" s="58"/>
      <c r="U153" s="59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T153" s="16" t="s">
        <v>147</v>
      </c>
      <c r="AU153" s="16" t="s">
        <v>145</v>
      </c>
    </row>
    <row r="154" spans="1:65" s="13" customFormat="1">
      <c r="B154" s="187"/>
      <c r="D154" s="183" t="s">
        <v>149</v>
      </c>
      <c r="F154" s="189" t="s">
        <v>918</v>
      </c>
      <c r="H154" s="190">
        <v>17.591999999999999</v>
      </c>
      <c r="I154" s="191"/>
      <c r="L154" s="187"/>
      <c r="M154" s="192"/>
      <c r="N154" s="193"/>
      <c r="O154" s="193"/>
      <c r="P154" s="193"/>
      <c r="Q154" s="193"/>
      <c r="R154" s="193"/>
      <c r="S154" s="193"/>
      <c r="T154" s="193"/>
      <c r="U154" s="194"/>
      <c r="AT154" s="188" t="s">
        <v>149</v>
      </c>
      <c r="AU154" s="188" t="s">
        <v>145</v>
      </c>
      <c r="AV154" s="13" t="s">
        <v>145</v>
      </c>
      <c r="AW154" s="13" t="s">
        <v>3</v>
      </c>
      <c r="AX154" s="13" t="s">
        <v>85</v>
      </c>
      <c r="AY154" s="188" t="s">
        <v>138</v>
      </c>
    </row>
    <row r="155" spans="1:65" s="2" customFormat="1" ht="24" customHeight="1">
      <c r="A155" s="32"/>
      <c r="B155" s="169"/>
      <c r="C155" s="170" t="s">
        <v>486</v>
      </c>
      <c r="D155" s="170" t="s">
        <v>140</v>
      </c>
      <c r="E155" s="171" t="s">
        <v>215</v>
      </c>
      <c r="F155" s="172" t="s">
        <v>216</v>
      </c>
      <c r="G155" s="173" t="s">
        <v>171</v>
      </c>
      <c r="H155" s="174">
        <v>5.968</v>
      </c>
      <c r="I155" s="175"/>
      <c r="J155" s="176">
        <f>ROUND(I155*H155,2)</f>
        <v>0</v>
      </c>
      <c r="K155" s="177"/>
      <c r="L155" s="33"/>
      <c r="M155" s="178" t="s">
        <v>1</v>
      </c>
      <c r="N155" s="179" t="s">
        <v>43</v>
      </c>
      <c r="O155" s="58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0">
        <f>S155*H155</f>
        <v>0</v>
      </c>
      <c r="U155" s="181" t="s">
        <v>1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82" t="s">
        <v>144</v>
      </c>
      <c r="AT155" s="182" t="s">
        <v>140</v>
      </c>
      <c r="AU155" s="182" t="s">
        <v>145</v>
      </c>
      <c r="AY155" s="16" t="s">
        <v>138</v>
      </c>
      <c r="BE155" s="97">
        <f>IF(N155="základná",J155,0)</f>
        <v>0</v>
      </c>
      <c r="BF155" s="97">
        <f>IF(N155="znížená",J155,0)</f>
        <v>0</v>
      </c>
      <c r="BG155" s="97">
        <f>IF(N155="zákl. prenesená",J155,0)</f>
        <v>0</v>
      </c>
      <c r="BH155" s="97">
        <f>IF(N155="zníž. prenesená",J155,0)</f>
        <v>0</v>
      </c>
      <c r="BI155" s="97">
        <f>IF(N155="nulová",J155,0)</f>
        <v>0</v>
      </c>
      <c r="BJ155" s="16" t="s">
        <v>145</v>
      </c>
      <c r="BK155" s="97">
        <f>ROUND(I155*H155,2)</f>
        <v>0</v>
      </c>
      <c r="BL155" s="16" t="s">
        <v>144</v>
      </c>
      <c r="BM155" s="182" t="s">
        <v>919</v>
      </c>
    </row>
    <row r="156" spans="1:65" s="2" customFormat="1" ht="29.25">
      <c r="A156" s="32"/>
      <c r="B156" s="33"/>
      <c r="C156" s="32"/>
      <c r="D156" s="183" t="s">
        <v>147</v>
      </c>
      <c r="E156" s="32"/>
      <c r="F156" s="184" t="s">
        <v>218</v>
      </c>
      <c r="G156" s="32"/>
      <c r="H156" s="32"/>
      <c r="I156" s="106"/>
      <c r="J156" s="32"/>
      <c r="K156" s="32"/>
      <c r="L156" s="33"/>
      <c r="M156" s="185"/>
      <c r="N156" s="186"/>
      <c r="O156" s="58"/>
      <c r="P156" s="58"/>
      <c r="Q156" s="58"/>
      <c r="R156" s="58"/>
      <c r="S156" s="58"/>
      <c r="T156" s="58"/>
      <c r="U156" s="59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6" t="s">
        <v>147</v>
      </c>
      <c r="AU156" s="16" t="s">
        <v>145</v>
      </c>
    </row>
    <row r="157" spans="1:65" s="13" customFormat="1">
      <c r="B157" s="187"/>
      <c r="D157" s="183" t="s">
        <v>149</v>
      </c>
      <c r="E157" s="188" t="s">
        <v>1</v>
      </c>
      <c r="F157" s="189" t="s">
        <v>920</v>
      </c>
      <c r="H157" s="190">
        <v>5.968</v>
      </c>
      <c r="I157" s="191"/>
      <c r="L157" s="187"/>
      <c r="M157" s="192"/>
      <c r="N157" s="193"/>
      <c r="O157" s="193"/>
      <c r="P157" s="193"/>
      <c r="Q157" s="193"/>
      <c r="R157" s="193"/>
      <c r="S157" s="193"/>
      <c r="T157" s="193"/>
      <c r="U157" s="194"/>
      <c r="AT157" s="188" t="s">
        <v>149</v>
      </c>
      <c r="AU157" s="188" t="s">
        <v>145</v>
      </c>
      <c r="AV157" s="13" t="s">
        <v>145</v>
      </c>
      <c r="AW157" s="13" t="s">
        <v>31</v>
      </c>
      <c r="AX157" s="13" t="s">
        <v>85</v>
      </c>
      <c r="AY157" s="188" t="s">
        <v>138</v>
      </c>
    </row>
    <row r="158" spans="1:65" s="2" customFormat="1" ht="16.5" customHeight="1">
      <c r="A158" s="32"/>
      <c r="B158" s="169"/>
      <c r="C158" s="195" t="s">
        <v>162</v>
      </c>
      <c r="D158" s="195" t="s">
        <v>221</v>
      </c>
      <c r="E158" s="196" t="s">
        <v>231</v>
      </c>
      <c r="F158" s="197" t="s">
        <v>232</v>
      </c>
      <c r="G158" s="198" t="s">
        <v>210</v>
      </c>
      <c r="H158" s="199">
        <v>11.339</v>
      </c>
      <c r="I158" s="200"/>
      <c r="J158" s="201">
        <f>ROUND(I158*H158,2)</f>
        <v>0</v>
      </c>
      <c r="K158" s="202"/>
      <c r="L158" s="203"/>
      <c r="M158" s="204" t="s">
        <v>1</v>
      </c>
      <c r="N158" s="205" t="s">
        <v>43</v>
      </c>
      <c r="O158" s="58"/>
      <c r="P158" s="180">
        <f>O158*H158</f>
        <v>0</v>
      </c>
      <c r="Q158" s="180">
        <v>1</v>
      </c>
      <c r="R158" s="180">
        <f>Q158*H158</f>
        <v>11.339</v>
      </c>
      <c r="S158" s="180">
        <v>0</v>
      </c>
      <c r="T158" s="180">
        <f>S158*H158</f>
        <v>0</v>
      </c>
      <c r="U158" s="181" t="s">
        <v>1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82" t="s">
        <v>224</v>
      </c>
      <c r="AT158" s="182" t="s">
        <v>221</v>
      </c>
      <c r="AU158" s="182" t="s">
        <v>145</v>
      </c>
      <c r="AY158" s="16" t="s">
        <v>138</v>
      </c>
      <c r="BE158" s="97">
        <f>IF(N158="základná",J158,0)</f>
        <v>0</v>
      </c>
      <c r="BF158" s="97">
        <f>IF(N158="znížená",J158,0)</f>
        <v>0</v>
      </c>
      <c r="BG158" s="97">
        <f>IF(N158="zákl. prenesená",J158,0)</f>
        <v>0</v>
      </c>
      <c r="BH158" s="97">
        <f>IF(N158="zníž. prenesená",J158,0)</f>
        <v>0</v>
      </c>
      <c r="BI158" s="97">
        <f>IF(N158="nulová",J158,0)</f>
        <v>0</v>
      </c>
      <c r="BJ158" s="16" t="s">
        <v>145</v>
      </c>
      <c r="BK158" s="97">
        <f>ROUND(I158*H158,2)</f>
        <v>0</v>
      </c>
      <c r="BL158" s="16" t="s">
        <v>144</v>
      </c>
      <c r="BM158" s="182" t="s">
        <v>921</v>
      </c>
    </row>
    <row r="159" spans="1:65" s="2" customFormat="1">
      <c r="A159" s="32"/>
      <c r="B159" s="33"/>
      <c r="C159" s="32"/>
      <c r="D159" s="183" t="s">
        <v>147</v>
      </c>
      <c r="E159" s="32"/>
      <c r="F159" s="184" t="s">
        <v>232</v>
      </c>
      <c r="G159" s="32"/>
      <c r="H159" s="32"/>
      <c r="I159" s="106"/>
      <c r="J159" s="32"/>
      <c r="K159" s="32"/>
      <c r="L159" s="33"/>
      <c r="M159" s="185"/>
      <c r="N159" s="186"/>
      <c r="O159" s="58"/>
      <c r="P159" s="58"/>
      <c r="Q159" s="58"/>
      <c r="R159" s="58"/>
      <c r="S159" s="58"/>
      <c r="T159" s="58"/>
      <c r="U159" s="59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T159" s="16" t="s">
        <v>147</v>
      </c>
      <c r="AU159" s="16" t="s">
        <v>145</v>
      </c>
    </row>
    <row r="160" spans="1:65" s="13" customFormat="1">
      <c r="B160" s="187"/>
      <c r="D160" s="183" t="s">
        <v>149</v>
      </c>
      <c r="F160" s="189" t="s">
        <v>922</v>
      </c>
      <c r="H160" s="190">
        <v>11.339</v>
      </c>
      <c r="I160" s="191"/>
      <c r="L160" s="187"/>
      <c r="M160" s="192"/>
      <c r="N160" s="193"/>
      <c r="O160" s="193"/>
      <c r="P160" s="193"/>
      <c r="Q160" s="193"/>
      <c r="R160" s="193"/>
      <c r="S160" s="193"/>
      <c r="T160" s="193"/>
      <c r="U160" s="194"/>
      <c r="AT160" s="188" t="s">
        <v>149</v>
      </c>
      <c r="AU160" s="188" t="s">
        <v>145</v>
      </c>
      <c r="AV160" s="13" t="s">
        <v>145</v>
      </c>
      <c r="AW160" s="13" t="s">
        <v>3</v>
      </c>
      <c r="AX160" s="13" t="s">
        <v>85</v>
      </c>
      <c r="AY160" s="188" t="s">
        <v>138</v>
      </c>
    </row>
    <row r="161" spans="1:65" s="2" customFormat="1" ht="24" customHeight="1">
      <c r="A161" s="32"/>
      <c r="B161" s="169"/>
      <c r="C161" s="170" t="s">
        <v>329</v>
      </c>
      <c r="D161" s="170" t="s">
        <v>140</v>
      </c>
      <c r="E161" s="171" t="s">
        <v>251</v>
      </c>
      <c r="F161" s="172" t="s">
        <v>252</v>
      </c>
      <c r="G161" s="173" t="s">
        <v>143</v>
      </c>
      <c r="H161" s="174">
        <v>79.221999999999994</v>
      </c>
      <c r="I161" s="175"/>
      <c r="J161" s="176">
        <f>ROUND(I161*H161,2)</f>
        <v>0</v>
      </c>
      <c r="K161" s="177"/>
      <c r="L161" s="33"/>
      <c r="M161" s="178" t="s">
        <v>1</v>
      </c>
      <c r="N161" s="179" t="s">
        <v>43</v>
      </c>
      <c r="O161" s="58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0">
        <f>S161*H161</f>
        <v>0</v>
      </c>
      <c r="U161" s="181" t="s">
        <v>1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82" t="s">
        <v>144</v>
      </c>
      <c r="AT161" s="182" t="s">
        <v>140</v>
      </c>
      <c r="AU161" s="182" t="s">
        <v>145</v>
      </c>
      <c r="AY161" s="16" t="s">
        <v>138</v>
      </c>
      <c r="BE161" s="97">
        <f>IF(N161="základná",J161,0)</f>
        <v>0</v>
      </c>
      <c r="BF161" s="97">
        <f>IF(N161="znížená",J161,0)</f>
        <v>0</v>
      </c>
      <c r="BG161" s="97">
        <f>IF(N161="zákl. prenesená",J161,0)</f>
        <v>0</v>
      </c>
      <c r="BH161" s="97">
        <f>IF(N161="zníž. prenesená",J161,0)</f>
        <v>0</v>
      </c>
      <c r="BI161" s="97">
        <f>IF(N161="nulová",J161,0)</f>
        <v>0</v>
      </c>
      <c r="BJ161" s="16" t="s">
        <v>145</v>
      </c>
      <c r="BK161" s="97">
        <f>ROUND(I161*H161,2)</f>
        <v>0</v>
      </c>
      <c r="BL161" s="16" t="s">
        <v>144</v>
      </c>
      <c r="BM161" s="182" t="s">
        <v>923</v>
      </c>
    </row>
    <row r="162" spans="1:65" s="2" customFormat="1" ht="19.5">
      <c r="A162" s="32"/>
      <c r="B162" s="33"/>
      <c r="C162" s="32"/>
      <c r="D162" s="183" t="s">
        <v>147</v>
      </c>
      <c r="E162" s="32"/>
      <c r="F162" s="184" t="s">
        <v>254</v>
      </c>
      <c r="G162" s="32"/>
      <c r="H162" s="32"/>
      <c r="I162" s="106"/>
      <c r="J162" s="32"/>
      <c r="K162" s="32"/>
      <c r="L162" s="33"/>
      <c r="M162" s="185"/>
      <c r="N162" s="186"/>
      <c r="O162" s="58"/>
      <c r="P162" s="58"/>
      <c r="Q162" s="58"/>
      <c r="R162" s="58"/>
      <c r="S162" s="58"/>
      <c r="T162" s="58"/>
      <c r="U162" s="59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T162" s="16" t="s">
        <v>147</v>
      </c>
      <c r="AU162" s="16" t="s">
        <v>145</v>
      </c>
    </row>
    <row r="163" spans="1:65" s="13" customFormat="1">
      <c r="B163" s="187"/>
      <c r="D163" s="183" t="s">
        <v>149</v>
      </c>
      <c r="E163" s="188" t="s">
        <v>1</v>
      </c>
      <c r="F163" s="189" t="s">
        <v>924</v>
      </c>
      <c r="H163" s="190">
        <v>79.221999999999994</v>
      </c>
      <c r="I163" s="191"/>
      <c r="L163" s="187"/>
      <c r="M163" s="192"/>
      <c r="N163" s="193"/>
      <c r="O163" s="193"/>
      <c r="P163" s="193"/>
      <c r="Q163" s="193"/>
      <c r="R163" s="193"/>
      <c r="S163" s="193"/>
      <c r="T163" s="193"/>
      <c r="U163" s="194"/>
      <c r="AT163" s="188" t="s">
        <v>149</v>
      </c>
      <c r="AU163" s="188" t="s">
        <v>145</v>
      </c>
      <c r="AV163" s="13" t="s">
        <v>145</v>
      </c>
      <c r="AW163" s="13" t="s">
        <v>31</v>
      </c>
      <c r="AX163" s="13" t="s">
        <v>85</v>
      </c>
      <c r="AY163" s="188" t="s">
        <v>138</v>
      </c>
    </row>
    <row r="164" spans="1:65" s="2" customFormat="1" ht="24" customHeight="1">
      <c r="A164" s="32"/>
      <c r="B164" s="169"/>
      <c r="C164" s="170" t="s">
        <v>552</v>
      </c>
      <c r="D164" s="170" t="s">
        <v>140</v>
      </c>
      <c r="E164" s="171" t="s">
        <v>256</v>
      </c>
      <c r="F164" s="172" t="s">
        <v>257</v>
      </c>
      <c r="G164" s="173" t="s">
        <v>143</v>
      </c>
      <c r="H164" s="174">
        <v>79.221999999999994</v>
      </c>
      <c r="I164" s="175"/>
      <c r="J164" s="176">
        <f>ROUND(I164*H164,2)</f>
        <v>0</v>
      </c>
      <c r="K164" s="177"/>
      <c r="L164" s="33"/>
      <c r="M164" s="178" t="s">
        <v>1</v>
      </c>
      <c r="N164" s="179" t="s">
        <v>43</v>
      </c>
      <c r="O164" s="58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0">
        <f>S164*H164</f>
        <v>0</v>
      </c>
      <c r="U164" s="181" t="s">
        <v>1</v>
      </c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82" t="s">
        <v>144</v>
      </c>
      <c r="AT164" s="182" t="s">
        <v>140</v>
      </c>
      <c r="AU164" s="182" t="s">
        <v>145</v>
      </c>
      <c r="AY164" s="16" t="s">
        <v>138</v>
      </c>
      <c r="BE164" s="97">
        <f>IF(N164="základná",J164,0)</f>
        <v>0</v>
      </c>
      <c r="BF164" s="97">
        <f>IF(N164="znížená",J164,0)</f>
        <v>0</v>
      </c>
      <c r="BG164" s="97">
        <f>IF(N164="zákl. prenesená",J164,0)</f>
        <v>0</v>
      </c>
      <c r="BH164" s="97">
        <f>IF(N164="zníž. prenesená",J164,0)</f>
        <v>0</v>
      </c>
      <c r="BI164" s="97">
        <f>IF(N164="nulová",J164,0)</f>
        <v>0</v>
      </c>
      <c r="BJ164" s="16" t="s">
        <v>145</v>
      </c>
      <c r="BK164" s="97">
        <f>ROUND(I164*H164,2)</f>
        <v>0</v>
      </c>
      <c r="BL164" s="16" t="s">
        <v>144</v>
      </c>
      <c r="BM164" s="182" t="s">
        <v>925</v>
      </c>
    </row>
    <row r="165" spans="1:65" s="2" customFormat="1" ht="29.25">
      <c r="A165" s="32"/>
      <c r="B165" s="33"/>
      <c r="C165" s="32"/>
      <c r="D165" s="183" t="s">
        <v>147</v>
      </c>
      <c r="E165" s="32"/>
      <c r="F165" s="184" t="s">
        <v>259</v>
      </c>
      <c r="G165" s="32"/>
      <c r="H165" s="32"/>
      <c r="I165" s="106"/>
      <c r="J165" s="32"/>
      <c r="K165" s="32"/>
      <c r="L165" s="33"/>
      <c r="M165" s="185"/>
      <c r="N165" s="186"/>
      <c r="O165" s="58"/>
      <c r="P165" s="58"/>
      <c r="Q165" s="58"/>
      <c r="R165" s="58"/>
      <c r="S165" s="58"/>
      <c r="T165" s="58"/>
      <c r="U165" s="59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T165" s="16" t="s">
        <v>147</v>
      </c>
      <c r="AU165" s="16" t="s">
        <v>145</v>
      </c>
    </row>
    <row r="166" spans="1:65" s="12" customFormat="1" ht="22.9" customHeight="1">
      <c r="B166" s="156"/>
      <c r="D166" s="157" t="s">
        <v>76</v>
      </c>
      <c r="E166" s="167" t="s">
        <v>145</v>
      </c>
      <c r="F166" s="167" t="s">
        <v>263</v>
      </c>
      <c r="I166" s="159"/>
      <c r="J166" s="168">
        <f>BK166</f>
        <v>0</v>
      </c>
      <c r="L166" s="156"/>
      <c r="M166" s="161"/>
      <c r="N166" s="162"/>
      <c r="O166" s="162"/>
      <c r="P166" s="163">
        <f>SUM(P167:P175)</f>
        <v>0</v>
      </c>
      <c r="Q166" s="162"/>
      <c r="R166" s="163">
        <f>SUM(R167:R175)</f>
        <v>7.1303039999999998</v>
      </c>
      <c r="S166" s="162"/>
      <c r="T166" s="163">
        <f>SUM(T167:T175)</f>
        <v>0</v>
      </c>
      <c r="U166" s="164"/>
      <c r="AR166" s="157" t="s">
        <v>85</v>
      </c>
      <c r="AT166" s="165" t="s">
        <v>76</v>
      </c>
      <c r="AU166" s="165" t="s">
        <v>85</v>
      </c>
      <c r="AY166" s="157" t="s">
        <v>138</v>
      </c>
      <c r="BK166" s="166">
        <f>SUM(BK167:BK175)</f>
        <v>0</v>
      </c>
    </row>
    <row r="167" spans="1:65" s="2" customFormat="1" ht="24" customHeight="1">
      <c r="A167" s="32"/>
      <c r="B167" s="169"/>
      <c r="C167" s="170" t="s">
        <v>340</v>
      </c>
      <c r="D167" s="170" t="s">
        <v>140</v>
      </c>
      <c r="E167" s="171" t="s">
        <v>265</v>
      </c>
      <c r="F167" s="172" t="s">
        <v>266</v>
      </c>
      <c r="G167" s="173" t="s">
        <v>143</v>
      </c>
      <c r="H167" s="174">
        <v>57.6</v>
      </c>
      <c r="I167" s="175"/>
      <c r="J167" s="176">
        <f>ROUND(I167*H167,2)</f>
        <v>0</v>
      </c>
      <c r="K167" s="177"/>
      <c r="L167" s="33"/>
      <c r="M167" s="178" t="s">
        <v>1</v>
      </c>
      <c r="N167" s="179" t="s">
        <v>43</v>
      </c>
      <c r="O167" s="58"/>
      <c r="P167" s="180">
        <f>O167*H167</f>
        <v>0</v>
      </c>
      <c r="Q167" s="180">
        <v>1.8000000000000001E-4</v>
      </c>
      <c r="R167" s="180">
        <f>Q167*H167</f>
        <v>1.0368E-2</v>
      </c>
      <c r="S167" s="180">
        <v>0</v>
      </c>
      <c r="T167" s="180">
        <f>S167*H167</f>
        <v>0</v>
      </c>
      <c r="U167" s="181" t="s">
        <v>1</v>
      </c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82" t="s">
        <v>144</v>
      </c>
      <c r="AT167" s="182" t="s">
        <v>140</v>
      </c>
      <c r="AU167" s="182" t="s">
        <v>145</v>
      </c>
      <c r="AY167" s="16" t="s">
        <v>138</v>
      </c>
      <c r="BE167" s="97">
        <f>IF(N167="základná",J167,0)</f>
        <v>0</v>
      </c>
      <c r="BF167" s="97">
        <f>IF(N167="znížená",J167,0)</f>
        <v>0</v>
      </c>
      <c r="BG167" s="97">
        <f>IF(N167="zákl. prenesená",J167,0)</f>
        <v>0</v>
      </c>
      <c r="BH167" s="97">
        <f>IF(N167="zníž. prenesená",J167,0)</f>
        <v>0</v>
      </c>
      <c r="BI167" s="97">
        <f>IF(N167="nulová",J167,0)</f>
        <v>0</v>
      </c>
      <c r="BJ167" s="16" t="s">
        <v>145</v>
      </c>
      <c r="BK167" s="97">
        <f>ROUND(I167*H167,2)</f>
        <v>0</v>
      </c>
      <c r="BL167" s="16" t="s">
        <v>144</v>
      </c>
      <c r="BM167" s="182" t="s">
        <v>926</v>
      </c>
    </row>
    <row r="168" spans="1:65" s="2" customFormat="1" ht="29.25">
      <c r="A168" s="32"/>
      <c r="B168" s="33"/>
      <c r="C168" s="32"/>
      <c r="D168" s="183" t="s">
        <v>147</v>
      </c>
      <c r="E168" s="32"/>
      <c r="F168" s="184" t="s">
        <v>268</v>
      </c>
      <c r="G168" s="32"/>
      <c r="H168" s="32"/>
      <c r="I168" s="106"/>
      <c r="J168" s="32"/>
      <c r="K168" s="32"/>
      <c r="L168" s="33"/>
      <c r="M168" s="185"/>
      <c r="N168" s="186"/>
      <c r="O168" s="58"/>
      <c r="P168" s="58"/>
      <c r="Q168" s="58"/>
      <c r="R168" s="58"/>
      <c r="S168" s="58"/>
      <c r="T168" s="58"/>
      <c r="U168" s="59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T168" s="16" t="s">
        <v>147</v>
      </c>
      <c r="AU168" s="16" t="s">
        <v>145</v>
      </c>
    </row>
    <row r="169" spans="1:65" s="13" customFormat="1">
      <c r="B169" s="187"/>
      <c r="D169" s="183" t="s">
        <v>149</v>
      </c>
      <c r="E169" s="188" t="s">
        <v>1</v>
      </c>
      <c r="F169" s="189" t="s">
        <v>927</v>
      </c>
      <c r="H169" s="190">
        <v>57.6</v>
      </c>
      <c r="I169" s="191"/>
      <c r="L169" s="187"/>
      <c r="M169" s="192"/>
      <c r="N169" s="193"/>
      <c r="O169" s="193"/>
      <c r="P169" s="193"/>
      <c r="Q169" s="193"/>
      <c r="R169" s="193"/>
      <c r="S169" s="193"/>
      <c r="T169" s="193"/>
      <c r="U169" s="194"/>
      <c r="AT169" s="188" t="s">
        <v>149</v>
      </c>
      <c r="AU169" s="188" t="s">
        <v>145</v>
      </c>
      <c r="AV169" s="13" t="s">
        <v>145</v>
      </c>
      <c r="AW169" s="13" t="s">
        <v>31</v>
      </c>
      <c r="AX169" s="13" t="s">
        <v>85</v>
      </c>
      <c r="AY169" s="188" t="s">
        <v>138</v>
      </c>
    </row>
    <row r="170" spans="1:65" s="2" customFormat="1" ht="36" customHeight="1">
      <c r="A170" s="32"/>
      <c r="B170" s="169"/>
      <c r="C170" s="195" t="s">
        <v>346</v>
      </c>
      <c r="D170" s="195" t="s">
        <v>221</v>
      </c>
      <c r="E170" s="196" t="s">
        <v>271</v>
      </c>
      <c r="F170" s="197" t="s">
        <v>272</v>
      </c>
      <c r="G170" s="198" t="s">
        <v>143</v>
      </c>
      <c r="H170" s="199">
        <v>63.36</v>
      </c>
      <c r="I170" s="200"/>
      <c r="J170" s="201">
        <f>ROUND(I170*H170,2)</f>
        <v>0</v>
      </c>
      <c r="K170" s="202"/>
      <c r="L170" s="203"/>
      <c r="M170" s="204" t="s">
        <v>1</v>
      </c>
      <c r="N170" s="205" t="s">
        <v>43</v>
      </c>
      <c r="O170" s="58"/>
      <c r="P170" s="180">
        <f>O170*H170</f>
        <v>0</v>
      </c>
      <c r="Q170" s="180">
        <v>2.0000000000000001E-4</v>
      </c>
      <c r="R170" s="180">
        <f>Q170*H170</f>
        <v>1.2672000000000001E-2</v>
      </c>
      <c r="S170" s="180">
        <v>0</v>
      </c>
      <c r="T170" s="180">
        <f>S170*H170</f>
        <v>0</v>
      </c>
      <c r="U170" s="181" t="s">
        <v>1</v>
      </c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82" t="s">
        <v>224</v>
      </c>
      <c r="AT170" s="182" t="s">
        <v>221</v>
      </c>
      <c r="AU170" s="182" t="s">
        <v>145</v>
      </c>
      <c r="AY170" s="16" t="s">
        <v>138</v>
      </c>
      <c r="BE170" s="97">
        <f>IF(N170="základná",J170,0)</f>
        <v>0</v>
      </c>
      <c r="BF170" s="97">
        <f>IF(N170="znížená",J170,0)</f>
        <v>0</v>
      </c>
      <c r="BG170" s="97">
        <f>IF(N170="zákl. prenesená",J170,0)</f>
        <v>0</v>
      </c>
      <c r="BH170" s="97">
        <f>IF(N170="zníž. prenesená",J170,0)</f>
        <v>0</v>
      </c>
      <c r="BI170" s="97">
        <f>IF(N170="nulová",J170,0)</f>
        <v>0</v>
      </c>
      <c r="BJ170" s="16" t="s">
        <v>145</v>
      </c>
      <c r="BK170" s="97">
        <f>ROUND(I170*H170,2)</f>
        <v>0</v>
      </c>
      <c r="BL170" s="16" t="s">
        <v>144</v>
      </c>
      <c r="BM170" s="182" t="s">
        <v>928</v>
      </c>
    </row>
    <row r="171" spans="1:65" s="2" customFormat="1" ht="19.5">
      <c r="A171" s="32"/>
      <c r="B171" s="33"/>
      <c r="C171" s="32"/>
      <c r="D171" s="183" t="s">
        <v>147</v>
      </c>
      <c r="E171" s="32"/>
      <c r="F171" s="184" t="s">
        <v>272</v>
      </c>
      <c r="G171" s="32"/>
      <c r="H171" s="32"/>
      <c r="I171" s="106"/>
      <c r="J171" s="32"/>
      <c r="K171" s="32"/>
      <c r="L171" s="33"/>
      <c r="M171" s="185"/>
      <c r="N171" s="186"/>
      <c r="O171" s="58"/>
      <c r="P171" s="58"/>
      <c r="Q171" s="58"/>
      <c r="R171" s="58"/>
      <c r="S171" s="58"/>
      <c r="T171" s="58"/>
      <c r="U171" s="59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T171" s="16" t="s">
        <v>147</v>
      </c>
      <c r="AU171" s="16" t="s">
        <v>145</v>
      </c>
    </row>
    <row r="172" spans="1:65" s="13" customFormat="1">
      <c r="B172" s="187"/>
      <c r="D172" s="183" t="s">
        <v>149</v>
      </c>
      <c r="F172" s="189" t="s">
        <v>929</v>
      </c>
      <c r="H172" s="190">
        <v>63.36</v>
      </c>
      <c r="I172" s="191"/>
      <c r="L172" s="187"/>
      <c r="M172" s="192"/>
      <c r="N172" s="193"/>
      <c r="O172" s="193"/>
      <c r="P172" s="193"/>
      <c r="Q172" s="193"/>
      <c r="R172" s="193"/>
      <c r="S172" s="193"/>
      <c r="T172" s="193"/>
      <c r="U172" s="194"/>
      <c r="AT172" s="188" t="s">
        <v>149</v>
      </c>
      <c r="AU172" s="188" t="s">
        <v>145</v>
      </c>
      <c r="AV172" s="13" t="s">
        <v>145</v>
      </c>
      <c r="AW172" s="13" t="s">
        <v>3</v>
      </c>
      <c r="AX172" s="13" t="s">
        <v>85</v>
      </c>
      <c r="AY172" s="188" t="s">
        <v>138</v>
      </c>
    </row>
    <row r="173" spans="1:65" s="2" customFormat="1" ht="16.5" customHeight="1">
      <c r="A173" s="32"/>
      <c r="B173" s="169"/>
      <c r="C173" s="170" t="s">
        <v>350</v>
      </c>
      <c r="D173" s="170" t="s">
        <v>140</v>
      </c>
      <c r="E173" s="171" t="s">
        <v>562</v>
      </c>
      <c r="F173" s="172" t="s">
        <v>563</v>
      </c>
      <c r="G173" s="173" t="s">
        <v>154</v>
      </c>
      <c r="H173" s="174">
        <v>28.8</v>
      </c>
      <c r="I173" s="175"/>
      <c r="J173" s="176">
        <f>ROUND(I173*H173,2)</f>
        <v>0</v>
      </c>
      <c r="K173" s="177"/>
      <c r="L173" s="33"/>
      <c r="M173" s="178" t="s">
        <v>1</v>
      </c>
      <c r="N173" s="179" t="s">
        <v>43</v>
      </c>
      <c r="O173" s="58"/>
      <c r="P173" s="180">
        <f>O173*H173</f>
        <v>0</v>
      </c>
      <c r="Q173" s="180">
        <v>0.24678</v>
      </c>
      <c r="R173" s="180">
        <f>Q173*H173</f>
        <v>7.1072639999999998</v>
      </c>
      <c r="S173" s="180">
        <v>0</v>
      </c>
      <c r="T173" s="180">
        <f>S173*H173</f>
        <v>0</v>
      </c>
      <c r="U173" s="181" t="s">
        <v>1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82" t="s">
        <v>144</v>
      </c>
      <c r="AT173" s="182" t="s">
        <v>140</v>
      </c>
      <c r="AU173" s="182" t="s">
        <v>145</v>
      </c>
      <c r="AY173" s="16" t="s">
        <v>138</v>
      </c>
      <c r="BE173" s="97">
        <f>IF(N173="základná",J173,0)</f>
        <v>0</v>
      </c>
      <c r="BF173" s="97">
        <f>IF(N173="znížená",J173,0)</f>
        <v>0</v>
      </c>
      <c r="BG173" s="97">
        <f>IF(N173="zákl. prenesená",J173,0)</f>
        <v>0</v>
      </c>
      <c r="BH173" s="97">
        <f>IF(N173="zníž. prenesená",J173,0)</f>
        <v>0</v>
      </c>
      <c r="BI173" s="97">
        <f>IF(N173="nulová",J173,0)</f>
        <v>0</v>
      </c>
      <c r="BJ173" s="16" t="s">
        <v>145</v>
      </c>
      <c r="BK173" s="97">
        <f>ROUND(I173*H173,2)</f>
        <v>0</v>
      </c>
      <c r="BL173" s="16" t="s">
        <v>144</v>
      </c>
      <c r="BM173" s="182" t="s">
        <v>930</v>
      </c>
    </row>
    <row r="174" spans="1:65" s="2" customFormat="1" ht="29.25">
      <c r="A174" s="32"/>
      <c r="B174" s="33"/>
      <c r="C174" s="32"/>
      <c r="D174" s="183" t="s">
        <v>147</v>
      </c>
      <c r="E174" s="32"/>
      <c r="F174" s="184" t="s">
        <v>565</v>
      </c>
      <c r="G174" s="32"/>
      <c r="H174" s="32"/>
      <c r="I174" s="106"/>
      <c r="J174" s="32"/>
      <c r="K174" s="32"/>
      <c r="L174" s="33"/>
      <c r="M174" s="185"/>
      <c r="N174" s="186"/>
      <c r="O174" s="58"/>
      <c r="P174" s="58"/>
      <c r="Q174" s="58"/>
      <c r="R174" s="58"/>
      <c r="S174" s="58"/>
      <c r="T174" s="58"/>
      <c r="U174" s="59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6" t="s">
        <v>147</v>
      </c>
      <c r="AU174" s="16" t="s">
        <v>145</v>
      </c>
    </row>
    <row r="175" spans="1:65" s="13" customFormat="1">
      <c r="B175" s="187"/>
      <c r="D175" s="183" t="s">
        <v>149</v>
      </c>
      <c r="E175" s="188" t="s">
        <v>1</v>
      </c>
      <c r="F175" s="189" t="s">
        <v>931</v>
      </c>
      <c r="H175" s="190">
        <v>28.8</v>
      </c>
      <c r="I175" s="191"/>
      <c r="L175" s="187"/>
      <c r="M175" s="192"/>
      <c r="N175" s="193"/>
      <c r="O175" s="193"/>
      <c r="P175" s="193"/>
      <c r="Q175" s="193"/>
      <c r="R175" s="193"/>
      <c r="S175" s="193"/>
      <c r="T175" s="193"/>
      <c r="U175" s="194"/>
      <c r="AT175" s="188" t="s">
        <v>149</v>
      </c>
      <c r="AU175" s="188" t="s">
        <v>145</v>
      </c>
      <c r="AV175" s="13" t="s">
        <v>145</v>
      </c>
      <c r="AW175" s="13" t="s">
        <v>31</v>
      </c>
      <c r="AX175" s="13" t="s">
        <v>85</v>
      </c>
      <c r="AY175" s="188" t="s">
        <v>138</v>
      </c>
    </row>
    <row r="176" spans="1:65" s="12" customFormat="1" ht="22.9" customHeight="1">
      <c r="B176" s="156"/>
      <c r="D176" s="157" t="s">
        <v>76</v>
      </c>
      <c r="E176" s="167" t="s">
        <v>275</v>
      </c>
      <c r="F176" s="167" t="s">
        <v>276</v>
      </c>
      <c r="I176" s="159"/>
      <c r="J176" s="168">
        <f>BK176</f>
        <v>0</v>
      </c>
      <c r="L176" s="156"/>
      <c r="M176" s="161"/>
      <c r="N176" s="162"/>
      <c r="O176" s="162"/>
      <c r="P176" s="163">
        <f>SUM(P177:P201)</f>
        <v>0</v>
      </c>
      <c r="Q176" s="162"/>
      <c r="R176" s="163">
        <f>SUM(R177:R201)</f>
        <v>96.77416134000002</v>
      </c>
      <c r="S176" s="162"/>
      <c r="T176" s="163">
        <f>SUM(T177:T201)</f>
        <v>0</v>
      </c>
      <c r="U176" s="164"/>
      <c r="AR176" s="157" t="s">
        <v>85</v>
      </c>
      <c r="AT176" s="165" t="s">
        <v>76</v>
      </c>
      <c r="AU176" s="165" t="s">
        <v>85</v>
      </c>
      <c r="AY176" s="157" t="s">
        <v>138</v>
      </c>
      <c r="BK176" s="166">
        <f>SUM(BK177:BK201)</f>
        <v>0</v>
      </c>
    </row>
    <row r="177" spans="1:65" s="2" customFormat="1" ht="24" customHeight="1">
      <c r="A177" s="32"/>
      <c r="B177" s="169"/>
      <c r="C177" s="170" t="s">
        <v>364</v>
      </c>
      <c r="D177" s="170" t="s">
        <v>140</v>
      </c>
      <c r="E177" s="171" t="s">
        <v>278</v>
      </c>
      <c r="F177" s="172" t="s">
        <v>279</v>
      </c>
      <c r="G177" s="173" t="s">
        <v>143</v>
      </c>
      <c r="H177" s="174">
        <v>3.081</v>
      </c>
      <c r="I177" s="175"/>
      <c r="J177" s="176">
        <f>ROUND(I177*H177,2)</f>
        <v>0</v>
      </c>
      <c r="K177" s="177"/>
      <c r="L177" s="33"/>
      <c r="M177" s="178" t="s">
        <v>1</v>
      </c>
      <c r="N177" s="179" t="s">
        <v>43</v>
      </c>
      <c r="O177" s="58"/>
      <c r="P177" s="180">
        <f>O177*H177</f>
        <v>0</v>
      </c>
      <c r="Q177" s="180">
        <v>0.36834</v>
      </c>
      <c r="R177" s="180">
        <f>Q177*H177</f>
        <v>1.13485554</v>
      </c>
      <c r="S177" s="180">
        <v>0</v>
      </c>
      <c r="T177" s="180">
        <f>S177*H177</f>
        <v>0</v>
      </c>
      <c r="U177" s="181" t="s">
        <v>1</v>
      </c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82" t="s">
        <v>144</v>
      </c>
      <c r="AT177" s="182" t="s">
        <v>140</v>
      </c>
      <c r="AU177" s="182" t="s">
        <v>145</v>
      </c>
      <c r="AY177" s="16" t="s">
        <v>138</v>
      </c>
      <c r="BE177" s="97">
        <f>IF(N177="základná",J177,0)</f>
        <v>0</v>
      </c>
      <c r="BF177" s="97">
        <f>IF(N177="znížená",J177,0)</f>
        <v>0</v>
      </c>
      <c r="BG177" s="97">
        <f>IF(N177="zákl. prenesená",J177,0)</f>
        <v>0</v>
      </c>
      <c r="BH177" s="97">
        <f>IF(N177="zníž. prenesená",J177,0)</f>
        <v>0</v>
      </c>
      <c r="BI177" s="97">
        <f>IF(N177="nulová",J177,0)</f>
        <v>0</v>
      </c>
      <c r="BJ177" s="16" t="s">
        <v>145</v>
      </c>
      <c r="BK177" s="97">
        <f>ROUND(I177*H177,2)</f>
        <v>0</v>
      </c>
      <c r="BL177" s="16" t="s">
        <v>144</v>
      </c>
      <c r="BM177" s="182" t="s">
        <v>932</v>
      </c>
    </row>
    <row r="178" spans="1:65" s="2" customFormat="1" ht="29.25">
      <c r="A178" s="32"/>
      <c r="B178" s="33"/>
      <c r="C178" s="32"/>
      <c r="D178" s="183" t="s">
        <v>147</v>
      </c>
      <c r="E178" s="32"/>
      <c r="F178" s="184" t="s">
        <v>281</v>
      </c>
      <c r="G178" s="32"/>
      <c r="H178" s="32"/>
      <c r="I178" s="106"/>
      <c r="J178" s="32"/>
      <c r="K178" s="32"/>
      <c r="L178" s="33"/>
      <c r="M178" s="185"/>
      <c r="N178" s="186"/>
      <c r="O178" s="58"/>
      <c r="P178" s="58"/>
      <c r="Q178" s="58"/>
      <c r="R178" s="58"/>
      <c r="S178" s="58"/>
      <c r="T178" s="58"/>
      <c r="U178" s="59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T178" s="16" t="s">
        <v>147</v>
      </c>
      <c r="AU178" s="16" t="s">
        <v>145</v>
      </c>
    </row>
    <row r="179" spans="1:65" s="13" customFormat="1">
      <c r="B179" s="187"/>
      <c r="D179" s="183" t="s">
        <v>149</v>
      </c>
      <c r="E179" s="188" t="s">
        <v>1</v>
      </c>
      <c r="F179" s="189" t="s">
        <v>933</v>
      </c>
      <c r="H179" s="190">
        <v>3.081</v>
      </c>
      <c r="I179" s="191"/>
      <c r="L179" s="187"/>
      <c r="M179" s="192"/>
      <c r="N179" s="193"/>
      <c r="O179" s="193"/>
      <c r="P179" s="193"/>
      <c r="Q179" s="193"/>
      <c r="R179" s="193"/>
      <c r="S179" s="193"/>
      <c r="T179" s="193"/>
      <c r="U179" s="194"/>
      <c r="AT179" s="188" t="s">
        <v>149</v>
      </c>
      <c r="AU179" s="188" t="s">
        <v>145</v>
      </c>
      <c r="AV179" s="13" t="s">
        <v>145</v>
      </c>
      <c r="AW179" s="13" t="s">
        <v>31</v>
      </c>
      <c r="AX179" s="13" t="s">
        <v>85</v>
      </c>
      <c r="AY179" s="188" t="s">
        <v>138</v>
      </c>
    </row>
    <row r="180" spans="1:65" s="2" customFormat="1" ht="24" customHeight="1">
      <c r="A180" s="32"/>
      <c r="B180" s="169"/>
      <c r="C180" s="170" t="s">
        <v>569</v>
      </c>
      <c r="D180" s="170" t="s">
        <v>140</v>
      </c>
      <c r="E180" s="171" t="s">
        <v>285</v>
      </c>
      <c r="F180" s="172" t="s">
        <v>286</v>
      </c>
      <c r="G180" s="173" t="s">
        <v>143</v>
      </c>
      <c r="H180" s="174">
        <v>76.141000000000005</v>
      </c>
      <c r="I180" s="175"/>
      <c r="J180" s="176">
        <f>ROUND(I180*H180,2)</f>
        <v>0</v>
      </c>
      <c r="K180" s="177"/>
      <c r="L180" s="33"/>
      <c r="M180" s="178" t="s">
        <v>1</v>
      </c>
      <c r="N180" s="179" t="s">
        <v>43</v>
      </c>
      <c r="O180" s="58"/>
      <c r="P180" s="180">
        <f>O180*H180</f>
        <v>0</v>
      </c>
      <c r="Q180" s="180">
        <v>0.60104000000000002</v>
      </c>
      <c r="R180" s="180">
        <f>Q180*H180</f>
        <v>45.763786640000006</v>
      </c>
      <c r="S180" s="180">
        <v>0</v>
      </c>
      <c r="T180" s="180">
        <f>S180*H180</f>
        <v>0</v>
      </c>
      <c r="U180" s="181" t="s">
        <v>1</v>
      </c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82" t="s">
        <v>144</v>
      </c>
      <c r="AT180" s="182" t="s">
        <v>140</v>
      </c>
      <c r="AU180" s="182" t="s">
        <v>145</v>
      </c>
      <c r="AY180" s="16" t="s">
        <v>138</v>
      </c>
      <c r="BE180" s="97">
        <f>IF(N180="základná",J180,0)</f>
        <v>0</v>
      </c>
      <c r="BF180" s="97">
        <f>IF(N180="znížená",J180,0)</f>
        <v>0</v>
      </c>
      <c r="BG180" s="97">
        <f>IF(N180="zákl. prenesená",J180,0)</f>
        <v>0</v>
      </c>
      <c r="BH180" s="97">
        <f>IF(N180="zníž. prenesená",J180,0)</f>
        <v>0</v>
      </c>
      <c r="BI180" s="97">
        <f>IF(N180="nulová",J180,0)</f>
        <v>0</v>
      </c>
      <c r="BJ180" s="16" t="s">
        <v>145</v>
      </c>
      <c r="BK180" s="97">
        <f>ROUND(I180*H180,2)</f>
        <v>0</v>
      </c>
      <c r="BL180" s="16" t="s">
        <v>144</v>
      </c>
      <c r="BM180" s="182" t="s">
        <v>934</v>
      </c>
    </row>
    <row r="181" spans="1:65" s="2" customFormat="1" ht="29.25">
      <c r="A181" s="32"/>
      <c r="B181" s="33"/>
      <c r="C181" s="32"/>
      <c r="D181" s="183" t="s">
        <v>147</v>
      </c>
      <c r="E181" s="32"/>
      <c r="F181" s="184" t="s">
        <v>288</v>
      </c>
      <c r="G181" s="32"/>
      <c r="H181" s="32"/>
      <c r="I181" s="106"/>
      <c r="J181" s="32"/>
      <c r="K181" s="32"/>
      <c r="L181" s="33"/>
      <c r="M181" s="185"/>
      <c r="N181" s="186"/>
      <c r="O181" s="58"/>
      <c r="P181" s="58"/>
      <c r="Q181" s="58"/>
      <c r="R181" s="58"/>
      <c r="S181" s="58"/>
      <c r="T181" s="58"/>
      <c r="U181" s="59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T181" s="16" t="s">
        <v>147</v>
      </c>
      <c r="AU181" s="16" t="s">
        <v>145</v>
      </c>
    </row>
    <row r="182" spans="1:65" s="13" customFormat="1">
      <c r="B182" s="187"/>
      <c r="D182" s="183" t="s">
        <v>149</v>
      </c>
      <c r="E182" s="188" t="s">
        <v>1</v>
      </c>
      <c r="F182" s="189" t="s">
        <v>935</v>
      </c>
      <c r="H182" s="190">
        <v>76.141000000000005</v>
      </c>
      <c r="I182" s="191"/>
      <c r="L182" s="187"/>
      <c r="M182" s="192"/>
      <c r="N182" s="193"/>
      <c r="O182" s="193"/>
      <c r="P182" s="193"/>
      <c r="Q182" s="193"/>
      <c r="R182" s="193"/>
      <c r="S182" s="193"/>
      <c r="T182" s="193"/>
      <c r="U182" s="194"/>
      <c r="AT182" s="188" t="s">
        <v>149</v>
      </c>
      <c r="AU182" s="188" t="s">
        <v>145</v>
      </c>
      <c r="AV182" s="13" t="s">
        <v>145</v>
      </c>
      <c r="AW182" s="13" t="s">
        <v>31</v>
      </c>
      <c r="AX182" s="13" t="s">
        <v>85</v>
      </c>
      <c r="AY182" s="188" t="s">
        <v>138</v>
      </c>
    </row>
    <row r="183" spans="1:65" s="2" customFormat="1" ht="24" customHeight="1">
      <c r="A183" s="32"/>
      <c r="B183" s="169"/>
      <c r="C183" s="170" t="s">
        <v>168</v>
      </c>
      <c r="D183" s="170" t="s">
        <v>140</v>
      </c>
      <c r="E183" s="171" t="s">
        <v>291</v>
      </c>
      <c r="F183" s="172" t="s">
        <v>292</v>
      </c>
      <c r="G183" s="173" t="s">
        <v>143</v>
      </c>
      <c r="H183" s="174">
        <v>2.8439999999999999</v>
      </c>
      <c r="I183" s="175"/>
      <c r="J183" s="176">
        <f>ROUND(I183*H183,2)</f>
        <v>0</v>
      </c>
      <c r="K183" s="177"/>
      <c r="L183" s="33"/>
      <c r="M183" s="178" t="s">
        <v>1</v>
      </c>
      <c r="N183" s="179" t="s">
        <v>43</v>
      </c>
      <c r="O183" s="58"/>
      <c r="P183" s="180">
        <f>O183*H183</f>
        <v>0</v>
      </c>
      <c r="Q183" s="180">
        <v>0.27994000000000002</v>
      </c>
      <c r="R183" s="180">
        <f>Q183*H183</f>
        <v>0.79614936000000003</v>
      </c>
      <c r="S183" s="180">
        <v>0</v>
      </c>
      <c r="T183" s="180">
        <f>S183*H183</f>
        <v>0</v>
      </c>
      <c r="U183" s="181" t="s">
        <v>1</v>
      </c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82" t="s">
        <v>144</v>
      </c>
      <c r="AT183" s="182" t="s">
        <v>140</v>
      </c>
      <c r="AU183" s="182" t="s">
        <v>145</v>
      </c>
      <c r="AY183" s="16" t="s">
        <v>138</v>
      </c>
      <c r="BE183" s="97">
        <f>IF(N183="základná",J183,0)</f>
        <v>0</v>
      </c>
      <c r="BF183" s="97">
        <f>IF(N183="znížená",J183,0)</f>
        <v>0</v>
      </c>
      <c r="BG183" s="97">
        <f>IF(N183="zákl. prenesená",J183,0)</f>
        <v>0</v>
      </c>
      <c r="BH183" s="97">
        <f>IF(N183="zníž. prenesená",J183,0)</f>
        <v>0</v>
      </c>
      <c r="BI183" s="97">
        <f>IF(N183="nulová",J183,0)</f>
        <v>0</v>
      </c>
      <c r="BJ183" s="16" t="s">
        <v>145</v>
      </c>
      <c r="BK183" s="97">
        <f>ROUND(I183*H183,2)</f>
        <v>0</v>
      </c>
      <c r="BL183" s="16" t="s">
        <v>144</v>
      </c>
      <c r="BM183" s="182" t="s">
        <v>936</v>
      </c>
    </row>
    <row r="184" spans="1:65" s="2" customFormat="1" ht="19.5">
      <c r="A184" s="32"/>
      <c r="B184" s="33"/>
      <c r="C184" s="32"/>
      <c r="D184" s="183" t="s">
        <v>147</v>
      </c>
      <c r="E184" s="32"/>
      <c r="F184" s="184" t="s">
        <v>294</v>
      </c>
      <c r="G184" s="32"/>
      <c r="H184" s="32"/>
      <c r="I184" s="106"/>
      <c r="J184" s="32"/>
      <c r="K184" s="32"/>
      <c r="L184" s="33"/>
      <c r="M184" s="185"/>
      <c r="N184" s="186"/>
      <c r="O184" s="58"/>
      <c r="P184" s="58"/>
      <c r="Q184" s="58"/>
      <c r="R184" s="58"/>
      <c r="S184" s="58"/>
      <c r="T184" s="58"/>
      <c r="U184" s="59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T184" s="16" t="s">
        <v>147</v>
      </c>
      <c r="AU184" s="16" t="s">
        <v>145</v>
      </c>
    </row>
    <row r="185" spans="1:65" s="13" customFormat="1">
      <c r="B185" s="187"/>
      <c r="D185" s="183" t="s">
        <v>149</v>
      </c>
      <c r="E185" s="188" t="s">
        <v>1</v>
      </c>
      <c r="F185" s="189" t="s">
        <v>937</v>
      </c>
      <c r="H185" s="190">
        <v>2.8439999999999999</v>
      </c>
      <c r="I185" s="191"/>
      <c r="L185" s="187"/>
      <c r="M185" s="192"/>
      <c r="N185" s="193"/>
      <c r="O185" s="193"/>
      <c r="P185" s="193"/>
      <c r="Q185" s="193"/>
      <c r="R185" s="193"/>
      <c r="S185" s="193"/>
      <c r="T185" s="193"/>
      <c r="U185" s="194"/>
      <c r="AT185" s="188" t="s">
        <v>149</v>
      </c>
      <c r="AU185" s="188" t="s">
        <v>145</v>
      </c>
      <c r="AV185" s="13" t="s">
        <v>145</v>
      </c>
      <c r="AW185" s="13" t="s">
        <v>31</v>
      </c>
      <c r="AX185" s="13" t="s">
        <v>85</v>
      </c>
      <c r="AY185" s="188" t="s">
        <v>138</v>
      </c>
    </row>
    <row r="186" spans="1:65" s="2" customFormat="1" ht="24" customHeight="1">
      <c r="A186" s="32"/>
      <c r="B186" s="169"/>
      <c r="C186" s="170" t="s">
        <v>175</v>
      </c>
      <c r="D186" s="170" t="s">
        <v>140</v>
      </c>
      <c r="E186" s="171" t="s">
        <v>297</v>
      </c>
      <c r="F186" s="172" t="s">
        <v>298</v>
      </c>
      <c r="G186" s="173" t="s">
        <v>143</v>
      </c>
      <c r="H186" s="174">
        <v>70.284000000000006</v>
      </c>
      <c r="I186" s="175"/>
      <c r="J186" s="176">
        <f>ROUND(I186*H186,2)</f>
        <v>0</v>
      </c>
      <c r="K186" s="177"/>
      <c r="L186" s="33"/>
      <c r="M186" s="178" t="s">
        <v>1</v>
      </c>
      <c r="N186" s="179" t="s">
        <v>43</v>
      </c>
      <c r="O186" s="58"/>
      <c r="P186" s="180">
        <f>O186*H186</f>
        <v>0</v>
      </c>
      <c r="Q186" s="180">
        <v>0.37080000000000002</v>
      </c>
      <c r="R186" s="180">
        <f>Q186*H186</f>
        <v>26.061307200000005</v>
      </c>
      <c r="S186" s="180">
        <v>0</v>
      </c>
      <c r="T186" s="180">
        <f>S186*H186</f>
        <v>0</v>
      </c>
      <c r="U186" s="181" t="s">
        <v>1</v>
      </c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82" t="s">
        <v>144</v>
      </c>
      <c r="AT186" s="182" t="s">
        <v>140</v>
      </c>
      <c r="AU186" s="182" t="s">
        <v>145</v>
      </c>
      <c r="AY186" s="16" t="s">
        <v>138</v>
      </c>
      <c r="BE186" s="97">
        <f>IF(N186="základná",J186,0)</f>
        <v>0</v>
      </c>
      <c r="BF186" s="97">
        <f>IF(N186="znížená",J186,0)</f>
        <v>0</v>
      </c>
      <c r="BG186" s="97">
        <f>IF(N186="zákl. prenesená",J186,0)</f>
        <v>0</v>
      </c>
      <c r="BH186" s="97">
        <f>IF(N186="zníž. prenesená",J186,0)</f>
        <v>0</v>
      </c>
      <c r="BI186" s="97">
        <f>IF(N186="nulová",J186,0)</f>
        <v>0</v>
      </c>
      <c r="BJ186" s="16" t="s">
        <v>145</v>
      </c>
      <c r="BK186" s="97">
        <f>ROUND(I186*H186,2)</f>
        <v>0</v>
      </c>
      <c r="BL186" s="16" t="s">
        <v>144</v>
      </c>
      <c r="BM186" s="182" t="s">
        <v>938</v>
      </c>
    </row>
    <row r="187" spans="1:65" s="2" customFormat="1" ht="19.5">
      <c r="A187" s="32"/>
      <c r="B187" s="33"/>
      <c r="C187" s="32"/>
      <c r="D187" s="183" t="s">
        <v>147</v>
      </c>
      <c r="E187" s="32"/>
      <c r="F187" s="184" t="s">
        <v>300</v>
      </c>
      <c r="G187" s="32"/>
      <c r="H187" s="32"/>
      <c r="I187" s="106"/>
      <c r="J187" s="32"/>
      <c r="K187" s="32"/>
      <c r="L187" s="33"/>
      <c r="M187" s="185"/>
      <c r="N187" s="186"/>
      <c r="O187" s="58"/>
      <c r="P187" s="58"/>
      <c r="Q187" s="58"/>
      <c r="R187" s="58"/>
      <c r="S187" s="58"/>
      <c r="T187" s="58"/>
      <c r="U187" s="59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T187" s="16" t="s">
        <v>147</v>
      </c>
      <c r="AU187" s="16" t="s">
        <v>145</v>
      </c>
    </row>
    <row r="188" spans="1:65" s="13" customFormat="1">
      <c r="B188" s="187"/>
      <c r="D188" s="183" t="s">
        <v>149</v>
      </c>
      <c r="E188" s="188" t="s">
        <v>1</v>
      </c>
      <c r="F188" s="189" t="s">
        <v>939</v>
      </c>
      <c r="H188" s="190">
        <v>70.284000000000006</v>
      </c>
      <c r="I188" s="191"/>
      <c r="L188" s="187"/>
      <c r="M188" s="192"/>
      <c r="N188" s="193"/>
      <c r="O188" s="193"/>
      <c r="P188" s="193"/>
      <c r="Q188" s="193"/>
      <c r="R188" s="193"/>
      <c r="S188" s="193"/>
      <c r="T188" s="193"/>
      <c r="U188" s="194"/>
      <c r="AT188" s="188" t="s">
        <v>149</v>
      </c>
      <c r="AU188" s="188" t="s">
        <v>145</v>
      </c>
      <c r="AV188" s="13" t="s">
        <v>145</v>
      </c>
      <c r="AW188" s="13" t="s">
        <v>31</v>
      </c>
      <c r="AX188" s="13" t="s">
        <v>85</v>
      </c>
      <c r="AY188" s="188" t="s">
        <v>138</v>
      </c>
    </row>
    <row r="189" spans="1:65" s="2" customFormat="1" ht="24" customHeight="1">
      <c r="A189" s="32"/>
      <c r="B189" s="169"/>
      <c r="C189" s="170" t="s">
        <v>181</v>
      </c>
      <c r="D189" s="170" t="s">
        <v>140</v>
      </c>
      <c r="E189" s="171" t="s">
        <v>303</v>
      </c>
      <c r="F189" s="172" t="s">
        <v>304</v>
      </c>
      <c r="G189" s="173" t="s">
        <v>143</v>
      </c>
      <c r="H189" s="174">
        <v>121.88</v>
      </c>
      <c r="I189" s="175"/>
      <c r="J189" s="176">
        <f>ROUND(I189*H189,2)</f>
        <v>0</v>
      </c>
      <c r="K189" s="177"/>
      <c r="L189" s="33"/>
      <c r="M189" s="178" t="s">
        <v>1</v>
      </c>
      <c r="N189" s="179" t="s">
        <v>43</v>
      </c>
      <c r="O189" s="58"/>
      <c r="P189" s="180">
        <f>O189*H189</f>
        <v>0</v>
      </c>
      <c r="Q189" s="180">
        <v>8.0999999999999996E-4</v>
      </c>
      <c r="R189" s="180">
        <f>Q189*H189</f>
        <v>9.8722799999999986E-2</v>
      </c>
      <c r="S189" s="180">
        <v>0</v>
      </c>
      <c r="T189" s="180">
        <f>S189*H189</f>
        <v>0</v>
      </c>
      <c r="U189" s="181" t="s">
        <v>1</v>
      </c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82" t="s">
        <v>144</v>
      </c>
      <c r="AT189" s="182" t="s">
        <v>140</v>
      </c>
      <c r="AU189" s="182" t="s">
        <v>145</v>
      </c>
      <c r="AY189" s="16" t="s">
        <v>138</v>
      </c>
      <c r="BE189" s="97">
        <f>IF(N189="základná",J189,0)</f>
        <v>0</v>
      </c>
      <c r="BF189" s="97">
        <f>IF(N189="znížená",J189,0)</f>
        <v>0</v>
      </c>
      <c r="BG189" s="97">
        <f>IF(N189="zákl. prenesená",J189,0)</f>
        <v>0</v>
      </c>
      <c r="BH189" s="97">
        <f>IF(N189="zníž. prenesená",J189,0)</f>
        <v>0</v>
      </c>
      <c r="BI189" s="97">
        <f>IF(N189="nulová",J189,0)</f>
        <v>0</v>
      </c>
      <c r="BJ189" s="16" t="s">
        <v>145</v>
      </c>
      <c r="BK189" s="97">
        <f>ROUND(I189*H189,2)</f>
        <v>0</v>
      </c>
      <c r="BL189" s="16" t="s">
        <v>144</v>
      </c>
      <c r="BM189" s="182" t="s">
        <v>940</v>
      </c>
    </row>
    <row r="190" spans="1:65" s="2" customFormat="1" ht="19.5">
      <c r="A190" s="32"/>
      <c r="B190" s="33"/>
      <c r="C190" s="32"/>
      <c r="D190" s="183" t="s">
        <v>147</v>
      </c>
      <c r="E190" s="32"/>
      <c r="F190" s="184" t="s">
        <v>304</v>
      </c>
      <c r="G190" s="32"/>
      <c r="H190" s="32"/>
      <c r="I190" s="106"/>
      <c r="J190" s="32"/>
      <c r="K190" s="32"/>
      <c r="L190" s="33"/>
      <c r="M190" s="185"/>
      <c r="N190" s="186"/>
      <c r="O190" s="58"/>
      <c r="P190" s="58"/>
      <c r="Q190" s="58"/>
      <c r="R190" s="58"/>
      <c r="S190" s="58"/>
      <c r="T190" s="58"/>
      <c r="U190" s="59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6" t="s">
        <v>147</v>
      </c>
      <c r="AU190" s="16" t="s">
        <v>145</v>
      </c>
    </row>
    <row r="191" spans="1:65" s="13" customFormat="1">
      <c r="B191" s="187"/>
      <c r="D191" s="183" t="s">
        <v>149</v>
      </c>
      <c r="E191" s="188" t="s">
        <v>1</v>
      </c>
      <c r="F191" s="189" t="s">
        <v>941</v>
      </c>
      <c r="H191" s="190">
        <v>121.88</v>
      </c>
      <c r="I191" s="191"/>
      <c r="L191" s="187"/>
      <c r="M191" s="192"/>
      <c r="N191" s="193"/>
      <c r="O191" s="193"/>
      <c r="P191" s="193"/>
      <c r="Q191" s="193"/>
      <c r="R191" s="193"/>
      <c r="S191" s="193"/>
      <c r="T191" s="193"/>
      <c r="U191" s="194"/>
      <c r="AT191" s="188" t="s">
        <v>149</v>
      </c>
      <c r="AU191" s="188" t="s">
        <v>145</v>
      </c>
      <c r="AV191" s="13" t="s">
        <v>145</v>
      </c>
      <c r="AW191" s="13" t="s">
        <v>31</v>
      </c>
      <c r="AX191" s="13" t="s">
        <v>85</v>
      </c>
      <c r="AY191" s="188" t="s">
        <v>138</v>
      </c>
    </row>
    <row r="192" spans="1:65" s="2" customFormat="1" ht="24" customHeight="1">
      <c r="A192" s="32"/>
      <c r="B192" s="169"/>
      <c r="C192" s="170" t="s">
        <v>186</v>
      </c>
      <c r="D192" s="170" t="s">
        <v>140</v>
      </c>
      <c r="E192" s="171" t="s">
        <v>308</v>
      </c>
      <c r="F192" s="172" t="s">
        <v>309</v>
      </c>
      <c r="G192" s="173" t="s">
        <v>143</v>
      </c>
      <c r="H192" s="174">
        <v>2.37</v>
      </c>
      <c r="I192" s="175"/>
      <c r="J192" s="176">
        <f>ROUND(I192*H192,2)</f>
        <v>0</v>
      </c>
      <c r="K192" s="177"/>
      <c r="L192" s="33"/>
      <c r="M192" s="178" t="s">
        <v>1</v>
      </c>
      <c r="N192" s="179" t="s">
        <v>43</v>
      </c>
      <c r="O192" s="58"/>
      <c r="P192" s="180">
        <f>O192*H192</f>
        <v>0</v>
      </c>
      <c r="Q192" s="180">
        <v>0.10373</v>
      </c>
      <c r="R192" s="180">
        <f>Q192*H192</f>
        <v>0.24584010000000001</v>
      </c>
      <c r="S192" s="180">
        <v>0</v>
      </c>
      <c r="T192" s="180">
        <f>S192*H192</f>
        <v>0</v>
      </c>
      <c r="U192" s="181" t="s">
        <v>1</v>
      </c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82" t="s">
        <v>144</v>
      </c>
      <c r="AT192" s="182" t="s">
        <v>140</v>
      </c>
      <c r="AU192" s="182" t="s">
        <v>145</v>
      </c>
      <c r="AY192" s="16" t="s">
        <v>138</v>
      </c>
      <c r="BE192" s="97">
        <f>IF(N192="základná",J192,0)</f>
        <v>0</v>
      </c>
      <c r="BF192" s="97">
        <f>IF(N192="znížená",J192,0)</f>
        <v>0</v>
      </c>
      <c r="BG192" s="97">
        <f>IF(N192="zákl. prenesená",J192,0)</f>
        <v>0</v>
      </c>
      <c r="BH192" s="97">
        <f>IF(N192="zníž. prenesená",J192,0)</f>
        <v>0</v>
      </c>
      <c r="BI192" s="97">
        <f>IF(N192="nulová",J192,0)</f>
        <v>0</v>
      </c>
      <c r="BJ192" s="16" t="s">
        <v>145</v>
      </c>
      <c r="BK192" s="97">
        <f>ROUND(I192*H192,2)</f>
        <v>0</v>
      </c>
      <c r="BL192" s="16" t="s">
        <v>144</v>
      </c>
      <c r="BM192" s="182" t="s">
        <v>942</v>
      </c>
    </row>
    <row r="193" spans="1:65" s="2" customFormat="1" ht="29.25">
      <c r="A193" s="32"/>
      <c r="B193" s="33"/>
      <c r="C193" s="32"/>
      <c r="D193" s="183" t="s">
        <v>147</v>
      </c>
      <c r="E193" s="32"/>
      <c r="F193" s="184" t="s">
        <v>311</v>
      </c>
      <c r="G193" s="32"/>
      <c r="H193" s="32"/>
      <c r="I193" s="106"/>
      <c r="J193" s="32"/>
      <c r="K193" s="32"/>
      <c r="L193" s="33"/>
      <c r="M193" s="185"/>
      <c r="N193" s="186"/>
      <c r="O193" s="58"/>
      <c r="P193" s="58"/>
      <c r="Q193" s="58"/>
      <c r="R193" s="58"/>
      <c r="S193" s="58"/>
      <c r="T193" s="58"/>
      <c r="U193" s="59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T193" s="16" t="s">
        <v>147</v>
      </c>
      <c r="AU193" s="16" t="s">
        <v>145</v>
      </c>
    </row>
    <row r="194" spans="1:65" s="2" customFormat="1" ht="24" customHeight="1">
      <c r="A194" s="32"/>
      <c r="B194" s="169"/>
      <c r="C194" s="170" t="s">
        <v>192</v>
      </c>
      <c r="D194" s="170" t="s">
        <v>140</v>
      </c>
      <c r="E194" s="171" t="s">
        <v>314</v>
      </c>
      <c r="F194" s="172" t="s">
        <v>315</v>
      </c>
      <c r="G194" s="173" t="s">
        <v>143</v>
      </c>
      <c r="H194" s="174">
        <v>5.9</v>
      </c>
      <c r="I194" s="175"/>
      <c r="J194" s="176">
        <f>ROUND(I194*H194,2)</f>
        <v>0</v>
      </c>
      <c r="K194" s="177"/>
      <c r="L194" s="33"/>
      <c r="M194" s="178" t="s">
        <v>1</v>
      </c>
      <c r="N194" s="179" t="s">
        <v>43</v>
      </c>
      <c r="O194" s="58"/>
      <c r="P194" s="180">
        <f>O194*H194</f>
        <v>0</v>
      </c>
      <c r="Q194" s="180">
        <v>0.15559000000000001</v>
      </c>
      <c r="R194" s="180">
        <f>Q194*H194</f>
        <v>0.91798100000000005</v>
      </c>
      <c r="S194" s="180">
        <v>0</v>
      </c>
      <c r="T194" s="180">
        <f>S194*H194</f>
        <v>0</v>
      </c>
      <c r="U194" s="181" t="s">
        <v>1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82" t="s">
        <v>144</v>
      </c>
      <c r="AT194" s="182" t="s">
        <v>140</v>
      </c>
      <c r="AU194" s="182" t="s">
        <v>145</v>
      </c>
      <c r="AY194" s="16" t="s">
        <v>138</v>
      </c>
      <c r="BE194" s="97">
        <f>IF(N194="základná",J194,0)</f>
        <v>0</v>
      </c>
      <c r="BF194" s="97">
        <f>IF(N194="znížená",J194,0)</f>
        <v>0</v>
      </c>
      <c r="BG194" s="97">
        <f>IF(N194="zákl. prenesená",J194,0)</f>
        <v>0</v>
      </c>
      <c r="BH194" s="97">
        <f>IF(N194="zníž. prenesená",J194,0)</f>
        <v>0</v>
      </c>
      <c r="BI194" s="97">
        <f>IF(N194="nulová",J194,0)</f>
        <v>0</v>
      </c>
      <c r="BJ194" s="16" t="s">
        <v>145</v>
      </c>
      <c r="BK194" s="97">
        <f>ROUND(I194*H194,2)</f>
        <v>0</v>
      </c>
      <c r="BL194" s="16" t="s">
        <v>144</v>
      </c>
      <c r="BM194" s="182" t="s">
        <v>943</v>
      </c>
    </row>
    <row r="195" spans="1:65" s="2" customFormat="1" ht="29.25">
      <c r="A195" s="32"/>
      <c r="B195" s="33"/>
      <c r="C195" s="32"/>
      <c r="D195" s="183" t="s">
        <v>147</v>
      </c>
      <c r="E195" s="32"/>
      <c r="F195" s="184" t="s">
        <v>317</v>
      </c>
      <c r="G195" s="32"/>
      <c r="H195" s="32"/>
      <c r="I195" s="106"/>
      <c r="J195" s="32"/>
      <c r="K195" s="32"/>
      <c r="L195" s="33"/>
      <c r="M195" s="185"/>
      <c r="N195" s="186"/>
      <c r="O195" s="58"/>
      <c r="P195" s="58"/>
      <c r="Q195" s="58"/>
      <c r="R195" s="58"/>
      <c r="S195" s="58"/>
      <c r="T195" s="58"/>
      <c r="U195" s="59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T195" s="16" t="s">
        <v>147</v>
      </c>
      <c r="AU195" s="16" t="s">
        <v>145</v>
      </c>
    </row>
    <row r="196" spans="1:65" s="13" customFormat="1">
      <c r="B196" s="187"/>
      <c r="D196" s="183" t="s">
        <v>149</v>
      </c>
      <c r="E196" s="188" t="s">
        <v>1</v>
      </c>
      <c r="F196" s="189" t="s">
        <v>944</v>
      </c>
      <c r="H196" s="190">
        <v>5.9</v>
      </c>
      <c r="I196" s="191"/>
      <c r="L196" s="187"/>
      <c r="M196" s="192"/>
      <c r="N196" s="193"/>
      <c r="O196" s="193"/>
      <c r="P196" s="193"/>
      <c r="Q196" s="193"/>
      <c r="R196" s="193"/>
      <c r="S196" s="193"/>
      <c r="T196" s="193"/>
      <c r="U196" s="194"/>
      <c r="AT196" s="188" t="s">
        <v>149</v>
      </c>
      <c r="AU196" s="188" t="s">
        <v>145</v>
      </c>
      <c r="AV196" s="13" t="s">
        <v>145</v>
      </c>
      <c r="AW196" s="13" t="s">
        <v>31</v>
      </c>
      <c r="AX196" s="13" t="s">
        <v>85</v>
      </c>
      <c r="AY196" s="188" t="s">
        <v>138</v>
      </c>
    </row>
    <row r="197" spans="1:65" s="2" customFormat="1" ht="24" customHeight="1">
      <c r="A197" s="32"/>
      <c r="B197" s="169"/>
      <c r="C197" s="170" t="s">
        <v>255</v>
      </c>
      <c r="D197" s="170" t="s">
        <v>140</v>
      </c>
      <c r="E197" s="171" t="s">
        <v>320</v>
      </c>
      <c r="F197" s="172" t="s">
        <v>321</v>
      </c>
      <c r="G197" s="173" t="s">
        <v>143</v>
      </c>
      <c r="H197" s="174">
        <v>58.57</v>
      </c>
      <c r="I197" s="175"/>
      <c r="J197" s="176">
        <f>ROUND(I197*H197,2)</f>
        <v>0</v>
      </c>
      <c r="K197" s="177"/>
      <c r="L197" s="33"/>
      <c r="M197" s="178" t="s">
        <v>1</v>
      </c>
      <c r="N197" s="179" t="s">
        <v>43</v>
      </c>
      <c r="O197" s="58"/>
      <c r="P197" s="180">
        <f>O197*H197</f>
        <v>0</v>
      </c>
      <c r="Q197" s="180">
        <v>0.15559000000000001</v>
      </c>
      <c r="R197" s="180">
        <f>Q197*H197</f>
        <v>9.1129063000000006</v>
      </c>
      <c r="S197" s="180">
        <v>0</v>
      </c>
      <c r="T197" s="180">
        <f>S197*H197</f>
        <v>0</v>
      </c>
      <c r="U197" s="181" t="s">
        <v>1</v>
      </c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82" t="s">
        <v>144</v>
      </c>
      <c r="AT197" s="182" t="s">
        <v>140</v>
      </c>
      <c r="AU197" s="182" t="s">
        <v>145</v>
      </c>
      <c r="AY197" s="16" t="s">
        <v>138</v>
      </c>
      <c r="BE197" s="97">
        <f>IF(N197="základná",J197,0)</f>
        <v>0</v>
      </c>
      <c r="BF197" s="97">
        <f>IF(N197="znížená",J197,0)</f>
        <v>0</v>
      </c>
      <c r="BG197" s="97">
        <f>IF(N197="zákl. prenesená",J197,0)</f>
        <v>0</v>
      </c>
      <c r="BH197" s="97">
        <f>IF(N197="zníž. prenesená",J197,0)</f>
        <v>0</v>
      </c>
      <c r="BI197" s="97">
        <f>IF(N197="nulová",J197,0)</f>
        <v>0</v>
      </c>
      <c r="BJ197" s="16" t="s">
        <v>145</v>
      </c>
      <c r="BK197" s="97">
        <f>ROUND(I197*H197,2)</f>
        <v>0</v>
      </c>
      <c r="BL197" s="16" t="s">
        <v>144</v>
      </c>
      <c r="BM197" s="182" t="s">
        <v>945</v>
      </c>
    </row>
    <row r="198" spans="1:65" s="2" customFormat="1" ht="29.25">
      <c r="A198" s="32"/>
      <c r="B198" s="33"/>
      <c r="C198" s="32"/>
      <c r="D198" s="183" t="s">
        <v>147</v>
      </c>
      <c r="E198" s="32"/>
      <c r="F198" s="184" t="s">
        <v>317</v>
      </c>
      <c r="G198" s="32"/>
      <c r="H198" s="32"/>
      <c r="I198" s="106"/>
      <c r="J198" s="32"/>
      <c r="K198" s="32"/>
      <c r="L198" s="33"/>
      <c r="M198" s="185"/>
      <c r="N198" s="186"/>
      <c r="O198" s="58"/>
      <c r="P198" s="58"/>
      <c r="Q198" s="58"/>
      <c r="R198" s="58"/>
      <c r="S198" s="58"/>
      <c r="T198" s="58"/>
      <c r="U198" s="59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T198" s="16" t="s">
        <v>147</v>
      </c>
      <c r="AU198" s="16" t="s">
        <v>145</v>
      </c>
    </row>
    <row r="199" spans="1:65" s="2" customFormat="1" ht="24" customHeight="1">
      <c r="A199" s="32"/>
      <c r="B199" s="169"/>
      <c r="C199" s="170" t="s">
        <v>250</v>
      </c>
      <c r="D199" s="170" t="s">
        <v>140</v>
      </c>
      <c r="E199" s="171" t="s">
        <v>324</v>
      </c>
      <c r="F199" s="172" t="s">
        <v>325</v>
      </c>
      <c r="G199" s="173" t="s">
        <v>143</v>
      </c>
      <c r="H199" s="174">
        <v>60.94</v>
      </c>
      <c r="I199" s="175"/>
      <c r="J199" s="176">
        <f>ROUND(I199*H199,2)</f>
        <v>0</v>
      </c>
      <c r="K199" s="177"/>
      <c r="L199" s="33"/>
      <c r="M199" s="178" t="s">
        <v>1</v>
      </c>
      <c r="N199" s="179" t="s">
        <v>43</v>
      </c>
      <c r="O199" s="58"/>
      <c r="P199" s="180">
        <f>O199*H199</f>
        <v>0</v>
      </c>
      <c r="Q199" s="180">
        <v>0.20746000000000001</v>
      </c>
      <c r="R199" s="180">
        <f>Q199*H199</f>
        <v>12.642612399999999</v>
      </c>
      <c r="S199" s="180">
        <v>0</v>
      </c>
      <c r="T199" s="180">
        <f>S199*H199</f>
        <v>0</v>
      </c>
      <c r="U199" s="181" t="s">
        <v>1</v>
      </c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82" t="s">
        <v>144</v>
      </c>
      <c r="AT199" s="182" t="s">
        <v>140</v>
      </c>
      <c r="AU199" s="182" t="s">
        <v>145</v>
      </c>
      <c r="AY199" s="16" t="s">
        <v>138</v>
      </c>
      <c r="BE199" s="97">
        <f>IF(N199="základná",J199,0)</f>
        <v>0</v>
      </c>
      <c r="BF199" s="97">
        <f>IF(N199="znížená",J199,0)</f>
        <v>0</v>
      </c>
      <c r="BG199" s="97">
        <f>IF(N199="zákl. prenesená",J199,0)</f>
        <v>0</v>
      </c>
      <c r="BH199" s="97">
        <f>IF(N199="zníž. prenesená",J199,0)</f>
        <v>0</v>
      </c>
      <c r="BI199" s="97">
        <f>IF(N199="nulová",J199,0)</f>
        <v>0</v>
      </c>
      <c r="BJ199" s="16" t="s">
        <v>145</v>
      </c>
      <c r="BK199" s="97">
        <f>ROUND(I199*H199,2)</f>
        <v>0</v>
      </c>
      <c r="BL199" s="16" t="s">
        <v>144</v>
      </c>
      <c r="BM199" s="182" t="s">
        <v>946</v>
      </c>
    </row>
    <row r="200" spans="1:65" s="2" customFormat="1" ht="29.25">
      <c r="A200" s="32"/>
      <c r="B200" s="33"/>
      <c r="C200" s="32"/>
      <c r="D200" s="183" t="s">
        <v>147</v>
      </c>
      <c r="E200" s="32"/>
      <c r="F200" s="184" t="s">
        <v>327</v>
      </c>
      <c r="G200" s="32"/>
      <c r="H200" s="32"/>
      <c r="I200" s="106"/>
      <c r="J200" s="32"/>
      <c r="K200" s="32"/>
      <c r="L200" s="33"/>
      <c r="M200" s="185"/>
      <c r="N200" s="186"/>
      <c r="O200" s="58"/>
      <c r="P200" s="58"/>
      <c r="Q200" s="58"/>
      <c r="R200" s="58"/>
      <c r="S200" s="58"/>
      <c r="T200" s="58"/>
      <c r="U200" s="59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T200" s="16" t="s">
        <v>147</v>
      </c>
      <c r="AU200" s="16" t="s">
        <v>145</v>
      </c>
    </row>
    <row r="201" spans="1:65" s="13" customFormat="1">
      <c r="B201" s="187"/>
      <c r="D201" s="183" t="s">
        <v>149</v>
      </c>
      <c r="E201" s="188" t="s">
        <v>1</v>
      </c>
      <c r="F201" s="189" t="s">
        <v>906</v>
      </c>
      <c r="H201" s="190">
        <v>60.94</v>
      </c>
      <c r="I201" s="191"/>
      <c r="L201" s="187"/>
      <c r="M201" s="192"/>
      <c r="N201" s="193"/>
      <c r="O201" s="193"/>
      <c r="P201" s="193"/>
      <c r="Q201" s="193"/>
      <c r="R201" s="193"/>
      <c r="S201" s="193"/>
      <c r="T201" s="193"/>
      <c r="U201" s="194"/>
      <c r="AT201" s="188" t="s">
        <v>149</v>
      </c>
      <c r="AU201" s="188" t="s">
        <v>145</v>
      </c>
      <c r="AV201" s="13" t="s">
        <v>145</v>
      </c>
      <c r="AW201" s="13" t="s">
        <v>31</v>
      </c>
      <c r="AX201" s="13" t="s">
        <v>85</v>
      </c>
      <c r="AY201" s="188" t="s">
        <v>138</v>
      </c>
    </row>
    <row r="202" spans="1:65" s="12" customFormat="1" ht="22.9" customHeight="1">
      <c r="B202" s="156"/>
      <c r="D202" s="157" t="s">
        <v>76</v>
      </c>
      <c r="E202" s="167" t="s">
        <v>402</v>
      </c>
      <c r="F202" s="167" t="s">
        <v>403</v>
      </c>
      <c r="I202" s="159"/>
      <c r="J202" s="168">
        <f>BK202</f>
        <v>0</v>
      </c>
      <c r="L202" s="156"/>
      <c r="M202" s="161"/>
      <c r="N202" s="162"/>
      <c r="O202" s="162"/>
      <c r="P202" s="163">
        <f>SUM(P203:P227)</f>
        <v>0</v>
      </c>
      <c r="Q202" s="162"/>
      <c r="R202" s="163">
        <f>SUM(R203:R227)</f>
        <v>9.2479580000000006</v>
      </c>
      <c r="S202" s="162"/>
      <c r="T202" s="163">
        <f>SUM(T203:T227)</f>
        <v>0</v>
      </c>
      <c r="U202" s="164"/>
      <c r="AR202" s="157" t="s">
        <v>85</v>
      </c>
      <c r="AT202" s="165" t="s">
        <v>76</v>
      </c>
      <c r="AU202" s="165" t="s">
        <v>85</v>
      </c>
      <c r="AY202" s="157" t="s">
        <v>138</v>
      </c>
      <c r="BK202" s="166">
        <f>SUM(BK203:BK227)</f>
        <v>0</v>
      </c>
    </row>
    <row r="203" spans="1:65" s="2" customFormat="1" ht="36" customHeight="1">
      <c r="A203" s="32"/>
      <c r="B203" s="169"/>
      <c r="C203" s="170" t="s">
        <v>243</v>
      </c>
      <c r="D203" s="170" t="s">
        <v>140</v>
      </c>
      <c r="E203" s="171" t="s">
        <v>435</v>
      </c>
      <c r="F203" s="172" t="s">
        <v>436</v>
      </c>
      <c r="G203" s="173" t="s">
        <v>154</v>
      </c>
      <c r="H203" s="174">
        <v>36.1</v>
      </c>
      <c r="I203" s="175"/>
      <c r="J203" s="176">
        <f>ROUND(I203*H203,2)</f>
        <v>0</v>
      </c>
      <c r="K203" s="177"/>
      <c r="L203" s="33"/>
      <c r="M203" s="178" t="s">
        <v>1</v>
      </c>
      <c r="N203" s="179" t="s">
        <v>43</v>
      </c>
      <c r="O203" s="58"/>
      <c r="P203" s="180">
        <f>O203*H203</f>
        <v>0</v>
      </c>
      <c r="Q203" s="180">
        <v>0.15814</v>
      </c>
      <c r="R203" s="180">
        <f>Q203*H203</f>
        <v>5.7088540000000005</v>
      </c>
      <c r="S203" s="180">
        <v>0</v>
      </c>
      <c r="T203" s="180">
        <f>S203*H203</f>
        <v>0</v>
      </c>
      <c r="U203" s="181" t="s">
        <v>1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82" t="s">
        <v>144</v>
      </c>
      <c r="AT203" s="182" t="s">
        <v>140</v>
      </c>
      <c r="AU203" s="182" t="s">
        <v>145</v>
      </c>
      <c r="AY203" s="16" t="s">
        <v>138</v>
      </c>
      <c r="BE203" s="97">
        <f>IF(N203="základná",J203,0)</f>
        <v>0</v>
      </c>
      <c r="BF203" s="97">
        <f>IF(N203="znížená",J203,0)</f>
        <v>0</v>
      </c>
      <c r="BG203" s="97">
        <f>IF(N203="zákl. prenesená",J203,0)</f>
        <v>0</v>
      </c>
      <c r="BH203" s="97">
        <f>IF(N203="zníž. prenesená",J203,0)</f>
        <v>0</v>
      </c>
      <c r="BI203" s="97">
        <f>IF(N203="nulová",J203,0)</f>
        <v>0</v>
      </c>
      <c r="BJ203" s="16" t="s">
        <v>145</v>
      </c>
      <c r="BK203" s="97">
        <f>ROUND(I203*H203,2)</f>
        <v>0</v>
      </c>
      <c r="BL203" s="16" t="s">
        <v>144</v>
      </c>
      <c r="BM203" s="182" t="s">
        <v>947</v>
      </c>
    </row>
    <row r="204" spans="1:65" s="2" customFormat="1" ht="29.25">
      <c r="A204" s="32"/>
      <c r="B204" s="33"/>
      <c r="C204" s="32"/>
      <c r="D204" s="183" t="s">
        <v>147</v>
      </c>
      <c r="E204" s="32"/>
      <c r="F204" s="184" t="s">
        <v>438</v>
      </c>
      <c r="G204" s="32"/>
      <c r="H204" s="32"/>
      <c r="I204" s="106"/>
      <c r="J204" s="32"/>
      <c r="K204" s="32"/>
      <c r="L204" s="33"/>
      <c r="M204" s="185"/>
      <c r="N204" s="186"/>
      <c r="O204" s="58"/>
      <c r="P204" s="58"/>
      <c r="Q204" s="58"/>
      <c r="R204" s="58"/>
      <c r="S204" s="58"/>
      <c r="T204" s="58"/>
      <c r="U204" s="59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T204" s="16" t="s">
        <v>147</v>
      </c>
      <c r="AU204" s="16" t="s">
        <v>145</v>
      </c>
    </row>
    <row r="205" spans="1:65" s="13" customFormat="1">
      <c r="B205" s="187"/>
      <c r="D205" s="183" t="s">
        <v>149</v>
      </c>
      <c r="E205" s="188" t="s">
        <v>1</v>
      </c>
      <c r="F205" s="189" t="s">
        <v>948</v>
      </c>
      <c r="H205" s="190">
        <v>36.1</v>
      </c>
      <c r="I205" s="191"/>
      <c r="L205" s="187"/>
      <c r="M205" s="192"/>
      <c r="N205" s="193"/>
      <c r="O205" s="193"/>
      <c r="P205" s="193"/>
      <c r="Q205" s="193"/>
      <c r="R205" s="193"/>
      <c r="S205" s="193"/>
      <c r="T205" s="193"/>
      <c r="U205" s="194"/>
      <c r="AT205" s="188" t="s">
        <v>149</v>
      </c>
      <c r="AU205" s="188" t="s">
        <v>145</v>
      </c>
      <c r="AV205" s="13" t="s">
        <v>145</v>
      </c>
      <c r="AW205" s="13" t="s">
        <v>31</v>
      </c>
      <c r="AX205" s="13" t="s">
        <v>85</v>
      </c>
      <c r="AY205" s="188" t="s">
        <v>138</v>
      </c>
    </row>
    <row r="206" spans="1:65" s="2" customFormat="1" ht="16.5" customHeight="1">
      <c r="A206" s="32"/>
      <c r="B206" s="169"/>
      <c r="C206" s="195" t="s">
        <v>245</v>
      </c>
      <c r="D206" s="195" t="s">
        <v>221</v>
      </c>
      <c r="E206" s="196" t="s">
        <v>441</v>
      </c>
      <c r="F206" s="197" t="s">
        <v>442</v>
      </c>
      <c r="G206" s="198" t="s">
        <v>338</v>
      </c>
      <c r="H206" s="199">
        <v>36.1</v>
      </c>
      <c r="I206" s="200"/>
      <c r="J206" s="201">
        <f>ROUND(I206*H206,2)</f>
        <v>0</v>
      </c>
      <c r="K206" s="202"/>
      <c r="L206" s="203"/>
      <c r="M206" s="204" t="s">
        <v>1</v>
      </c>
      <c r="N206" s="205" t="s">
        <v>43</v>
      </c>
      <c r="O206" s="58"/>
      <c r="P206" s="180">
        <f>O206*H206</f>
        <v>0</v>
      </c>
      <c r="Q206" s="180">
        <v>4.8000000000000001E-2</v>
      </c>
      <c r="R206" s="180">
        <f>Q206*H206</f>
        <v>1.7328000000000001</v>
      </c>
      <c r="S206" s="180">
        <v>0</v>
      </c>
      <c r="T206" s="180">
        <f>S206*H206</f>
        <v>0</v>
      </c>
      <c r="U206" s="181" t="s">
        <v>1</v>
      </c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82" t="s">
        <v>224</v>
      </c>
      <c r="AT206" s="182" t="s">
        <v>221</v>
      </c>
      <c r="AU206" s="182" t="s">
        <v>145</v>
      </c>
      <c r="AY206" s="16" t="s">
        <v>138</v>
      </c>
      <c r="BE206" s="97">
        <f>IF(N206="základná",J206,0)</f>
        <v>0</v>
      </c>
      <c r="BF206" s="97">
        <f>IF(N206="znížená",J206,0)</f>
        <v>0</v>
      </c>
      <c r="BG206" s="97">
        <f>IF(N206="zákl. prenesená",J206,0)</f>
        <v>0</v>
      </c>
      <c r="BH206" s="97">
        <f>IF(N206="zníž. prenesená",J206,0)</f>
        <v>0</v>
      </c>
      <c r="BI206" s="97">
        <f>IF(N206="nulová",J206,0)</f>
        <v>0</v>
      </c>
      <c r="BJ206" s="16" t="s">
        <v>145</v>
      </c>
      <c r="BK206" s="97">
        <f>ROUND(I206*H206,2)</f>
        <v>0</v>
      </c>
      <c r="BL206" s="16" t="s">
        <v>144</v>
      </c>
      <c r="BM206" s="182" t="s">
        <v>949</v>
      </c>
    </row>
    <row r="207" spans="1:65" s="2" customFormat="1" ht="19.5">
      <c r="A207" s="32"/>
      <c r="B207" s="33"/>
      <c r="C207" s="32"/>
      <c r="D207" s="183" t="s">
        <v>147</v>
      </c>
      <c r="E207" s="32"/>
      <c r="F207" s="184" t="s">
        <v>444</v>
      </c>
      <c r="G207" s="32"/>
      <c r="H207" s="32"/>
      <c r="I207" s="106"/>
      <c r="J207" s="32"/>
      <c r="K207" s="32"/>
      <c r="L207" s="33"/>
      <c r="M207" s="185"/>
      <c r="N207" s="186"/>
      <c r="O207" s="58"/>
      <c r="P207" s="58"/>
      <c r="Q207" s="58"/>
      <c r="R207" s="58"/>
      <c r="S207" s="58"/>
      <c r="T207" s="58"/>
      <c r="U207" s="59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T207" s="16" t="s">
        <v>147</v>
      </c>
      <c r="AU207" s="16" t="s">
        <v>145</v>
      </c>
    </row>
    <row r="208" spans="1:65" s="2" customFormat="1" ht="36" customHeight="1">
      <c r="A208" s="32"/>
      <c r="B208" s="169"/>
      <c r="C208" s="170" t="s">
        <v>368</v>
      </c>
      <c r="D208" s="170" t="s">
        <v>140</v>
      </c>
      <c r="E208" s="171" t="s">
        <v>435</v>
      </c>
      <c r="F208" s="172" t="s">
        <v>436</v>
      </c>
      <c r="G208" s="173" t="s">
        <v>154</v>
      </c>
      <c r="H208" s="174">
        <v>6.8</v>
      </c>
      <c r="I208" s="175"/>
      <c r="J208" s="176">
        <f>ROUND(I208*H208,2)</f>
        <v>0</v>
      </c>
      <c r="K208" s="177"/>
      <c r="L208" s="33"/>
      <c r="M208" s="178" t="s">
        <v>1</v>
      </c>
      <c r="N208" s="179" t="s">
        <v>43</v>
      </c>
      <c r="O208" s="58"/>
      <c r="P208" s="180">
        <f>O208*H208</f>
        <v>0</v>
      </c>
      <c r="Q208" s="180">
        <v>0.15814</v>
      </c>
      <c r="R208" s="180">
        <f>Q208*H208</f>
        <v>1.0753520000000001</v>
      </c>
      <c r="S208" s="180">
        <v>0</v>
      </c>
      <c r="T208" s="180">
        <f>S208*H208</f>
        <v>0</v>
      </c>
      <c r="U208" s="181" t="s">
        <v>1</v>
      </c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82" t="s">
        <v>144</v>
      </c>
      <c r="AT208" s="182" t="s">
        <v>140</v>
      </c>
      <c r="AU208" s="182" t="s">
        <v>145</v>
      </c>
      <c r="AY208" s="16" t="s">
        <v>138</v>
      </c>
      <c r="BE208" s="97">
        <f>IF(N208="základná",J208,0)</f>
        <v>0</v>
      </c>
      <c r="BF208" s="97">
        <f>IF(N208="znížená",J208,0)</f>
        <v>0</v>
      </c>
      <c r="BG208" s="97">
        <f>IF(N208="zákl. prenesená",J208,0)</f>
        <v>0</v>
      </c>
      <c r="BH208" s="97">
        <f>IF(N208="zníž. prenesená",J208,0)</f>
        <v>0</v>
      </c>
      <c r="BI208" s="97">
        <f>IF(N208="nulová",J208,0)</f>
        <v>0</v>
      </c>
      <c r="BJ208" s="16" t="s">
        <v>145</v>
      </c>
      <c r="BK208" s="97">
        <f>ROUND(I208*H208,2)</f>
        <v>0</v>
      </c>
      <c r="BL208" s="16" t="s">
        <v>144</v>
      </c>
      <c r="BM208" s="182" t="s">
        <v>950</v>
      </c>
    </row>
    <row r="209" spans="1:65" s="2" customFormat="1" ht="29.25">
      <c r="A209" s="32"/>
      <c r="B209" s="33"/>
      <c r="C209" s="32"/>
      <c r="D209" s="183" t="s">
        <v>147</v>
      </c>
      <c r="E209" s="32"/>
      <c r="F209" s="184" t="s">
        <v>438</v>
      </c>
      <c r="G209" s="32"/>
      <c r="H209" s="32"/>
      <c r="I209" s="106"/>
      <c r="J209" s="32"/>
      <c r="K209" s="32"/>
      <c r="L209" s="33"/>
      <c r="M209" s="185"/>
      <c r="N209" s="186"/>
      <c r="O209" s="58"/>
      <c r="P209" s="58"/>
      <c r="Q209" s="58"/>
      <c r="R209" s="58"/>
      <c r="S209" s="58"/>
      <c r="T209" s="58"/>
      <c r="U209" s="59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T209" s="16" t="s">
        <v>147</v>
      </c>
      <c r="AU209" s="16" t="s">
        <v>145</v>
      </c>
    </row>
    <row r="210" spans="1:65" s="13" customFormat="1">
      <c r="B210" s="187"/>
      <c r="D210" s="183" t="s">
        <v>149</v>
      </c>
      <c r="E210" s="188" t="s">
        <v>1</v>
      </c>
      <c r="F210" s="189" t="s">
        <v>951</v>
      </c>
      <c r="H210" s="190">
        <v>6.8</v>
      </c>
      <c r="I210" s="191"/>
      <c r="L210" s="187"/>
      <c r="M210" s="192"/>
      <c r="N210" s="193"/>
      <c r="O210" s="193"/>
      <c r="P210" s="193"/>
      <c r="Q210" s="193"/>
      <c r="R210" s="193"/>
      <c r="S210" s="193"/>
      <c r="T210" s="193"/>
      <c r="U210" s="194"/>
      <c r="AT210" s="188" t="s">
        <v>149</v>
      </c>
      <c r="AU210" s="188" t="s">
        <v>145</v>
      </c>
      <c r="AV210" s="13" t="s">
        <v>145</v>
      </c>
      <c r="AW210" s="13" t="s">
        <v>31</v>
      </c>
      <c r="AX210" s="13" t="s">
        <v>85</v>
      </c>
      <c r="AY210" s="188" t="s">
        <v>138</v>
      </c>
    </row>
    <row r="211" spans="1:65" s="2" customFormat="1" ht="16.5" customHeight="1">
      <c r="A211" s="32"/>
      <c r="B211" s="169"/>
      <c r="C211" s="195" t="s">
        <v>612</v>
      </c>
      <c r="D211" s="195" t="s">
        <v>221</v>
      </c>
      <c r="E211" s="196" t="s">
        <v>459</v>
      </c>
      <c r="F211" s="197" t="s">
        <v>460</v>
      </c>
      <c r="G211" s="198" t="s">
        <v>338</v>
      </c>
      <c r="H211" s="199">
        <v>6.8</v>
      </c>
      <c r="I211" s="200"/>
      <c r="J211" s="201">
        <f>ROUND(I211*H211,2)</f>
        <v>0</v>
      </c>
      <c r="K211" s="202"/>
      <c r="L211" s="203"/>
      <c r="M211" s="204" t="s">
        <v>1</v>
      </c>
      <c r="N211" s="205" t="s">
        <v>43</v>
      </c>
      <c r="O211" s="58"/>
      <c r="P211" s="180">
        <f>O211*H211</f>
        <v>0</v>
      </c>
      <c r="Q211" s="180">
        <v>6.4600000000000005E-2</v>
      </c>
      <c r="R211" s="180">
        <f>Q211*H211</f>
        <v>0.43928</v>
      </c>
      <c r="S211" s="180">
        <v>0</v>
      </c>
      <c r="T211" s="180">
        <f>S211*H211</f>
        <v>0</v>
      </c>
      <c r="U211" s="181" t="s">
        <v>1</v>
      </c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82" t="s">
        <v>224</v>
      </c>
      <c r="AT211" s="182" t="s">
        <v>221</v>
      </c>
      <c r="AU211" s="182" t="s">
        <v>145</v>
      </c>
      <c r="AY211" s="16" t="s">
        <v>138</v>
      </c>
      <c r="BE211" s="97">
        <f>IF(N211="základná",J211,0)</f>
        <v>0</v>
      </c>
      <c r="BF211" s="97">
        <f>IF(N211="znížená",J211,0)</f>
        <v>0</v>
      </c>
      <c r="BG211" s="97">
        <f>IF(N211="zákl. prenesená",J211,0)</f>
        <v>0</v>
      </c>
      <c r="BH211" s="97">
        <f>IF(N211="zníž. prenesená",J211,0)</f>
        <v>0</v>
      </c>
      <c r="BI211" s="97">
        <f>IF(N211="nulová",J211,0)</f>
        <v>0</v>
      </c>
      <c r="BJ211" s="16" t="s">
        <v>145</v>
      </c>
      <c r="BK211" s="97">
        <f>ROUND(I211*H211,2)</f>
        <v>0</v>
      </c>
      <c r="BL211" s="16" t="s">
        <v>144</v>
      </c>
      <c r="BM211" s="182" t="s">
        <v>952</v>
      </c>
    </row>
    <row r="212" spans="1:65" s="2" customFormat="1" ht="19.5">
      <c r="A212" s="32"/>
      <c r="B212" s="33"/>
      <c r="C212" s="32"/>
      <c r="D212" s="183" t="s">
        <v>147</v>
      </c>
      <c r="E212" s="32"/>
      <c r="F212" s="184" t="s">
        <v>462</v>
      </c>
      <c r="G212" s="32"/>
      <c r="H212" s="32"/>
      <c r="I212" s="106"/>
      <c r="J212" s="32"/>
      <c r="K212" s="32"/>
      <c r="L212" s="33"/>
      <c r="M212" s="185"/>
      <c r="N212" s="186"/>
      <c r="O212" s="58"/>
      <c r="P212" s="58"/>
      <c r="Q212" s="58"/>
      <c r="R212" s="58"/>
      <c r="S212" s="58"/>
      <c r="T212" s="58"/>
      <c r="U212" s="59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T212" s="16" t="s">
        <v>147</v>
      </c>
      <c r="AU212" s="16" t="s">
        <v>145</v>
      </c>
    </row>
    <row r="213" spans="1:65" s="2" customFormat="1" ht="36" customHeight="1">
      <c r="A213" s="32"/>
      <c r="B213" s="169"/>
      <c r="C213" s="170" t="s">
        <v>614</v>
      </c>
      <c r="D213" s="170" t="s">
        <v>140</v>
      </c>
      <c r="E213" s="171" t="s">
        <v>464</v>
      </c>
      <c r="F213" s="172" t="s">
        <v>465</v>
      </c>
      <c r="G213" s="173" t="s">
        <v>154</v>
      </c>
      <c r="H213" s="174">
        <v>2.4</v>
      </c>
      <c r="I213" s="175"/>
      <c r="J213" s="176">
        <f>ROUND(I213*H213,2)</f>
        <v>0</v>
      </c>
      <c r="K213" s="177"/>
      <c r="L213" s="33"/>
      <c r="M213" s="178" t="s">
        <v>1</v>
      </c>
      <c r="N213" s="179" t="s">
        <v>43</v>
      </c>
      <c r="O213" s="58"/>
      <c r="P213" s="180">
        <f>O213*H213</f>
        <v>0</v>
      </c>
      <c r="Q213" s="180">
        <v>9.8530000000000006E-2</v>
      </c>
      <c r="R213" s="180">
        <f>Q213*H213</f>
        <v>0.23647200000000002</v>
      </c>
      <c r="S213" s="180">
        <v>0</v>
      </c>
      <c r="T213" s="180">
        <f>S213*H213</f>
        <v>0</v>
      </c>
      <c r="U213" s="181" t="s">
        <v>1</v>
      </c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82" t="s">
        <v>144</v>
      </c>
      <c r="AT213" s="182" t="s">
        <v>140</v>
      </c>
      <c r="AU213" s="182" t="s">
        <v>145</v>
      </c>
      <c r="AY213" s="16" t="s">
        <v>138</v>
      </c>
      <c r="BE213" s="97">
        <f>IF(N213="základná",J213,0)</f>
        <v>0</v>
      </c>
      <c r="BF213" s="97">
        <f>IF(N213="znížená",J213,0)</f>
        <v>0</v>
      </c>
      <c r="BG213" s="97">
        <f>IF(N213="zákl. prenesená",J213,0)</f>
        <v>0</v>
      </c>
      <c r="BH213" s="97">
        <f>IF(N213="zníž. prenesená",J213,0)</f>
        <v>0</v>
      </c>
      <c r="BI213" s="97">
        <f>IF(N213="nulová",J213,0)</f>
        <v>0</v>
      </c>
      <c r="BJ213" s="16" t="s">
        <v>145</v>
      </c>
      <c r="BK213" s="97">
        <f>ROUND(I213*H213,2)</f>
        <v>0</v>
      </c>
      <c r="BL213" s="16" t="s">
        <v>144</v>
      </c>
      <c r="BM213" s="182" t="s">
        <v>953</v>
      </c>
    </row>
    <row r="214" spans="1:65" s="2" customFormat="1" ht="29.25">
      <c r="A214" s="32"/>
      <c r="B214" s="33"/>
      <c r="C214" s="32"/>
      <c r="D214" s="183" t="s">
        <v>147</v>
      </c>
      <c r="E214" s="32"/>
      <c r="F214" s="184" t="s">
        <v>467</v>
      </c>
      <c r="G214" s="32"/>
      <c r="H214" s="32"/>
      <c r="I214" s="106"/>
      <c r="J214" s="32"/>
      <c r="K214" s="32"/>
      <c r="L214" s="33"/>
      <c r="M214" s="185"/>
      <c r="N214" s="186"/>
      <c r="O214" s="58"/>
      <c r="P214" s="58"/>
      <c r="Q214" s="58"/>
      <c r="R214" s="58"/>
      <c r="S214" s="58"/>
      <c r="T214" s="58"/>
      <c r="U214" s="59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6" t="s">
        <v>147</v>
      </c>
      <c r="AU214" s="16" t="s">
        <v>145</v>
      </c>
    </row>
    <row r="215" spans="1:65" s="13" customFormat="1">
      <c r="B215" s="187"/>
      <c r="D215" s="183" t="s">
        <v>149</v>
      </c>
      <c r="E215" s="188" t="s">
        <v>1</v>
      </c>
      <c r="F215" s="189" t="s">
        <v>954</v>
      </c>
      <c r="H215" s="190">
        <v>2.4</v>
      </c>
      <c r="I215" s="191"/>
      <c r="L215" s="187"/>
      <c r="M215" s="192"/>
      <c r="N215" s="193"/>
      <c r="O215" s="193"/>
      <c r="P215" s="193"/>
      <c r="Q215" s="193"/>
      <c r="R215" s="193"/>
      <c r="S215" s="193"/>
      <c r="T215" s="193"/>
      <c r="U215" s="194"/>
      <c r="AT215" s="188" t="s">
        <v>149</v>
      </c>
      <c r="AU215" s="188" t="s">
        <v>145</v>
      </c>
      <c r="AV215" s="13" t="s">
        <v>145</v>
      </c>
      <c r="AW215" s="13" t="s">
        <v>31</v>
      </c>
      <c r="AX215" s="13" t="s">
        <v>85</v>
      </c>
      <c r="AY215" s="188" t="s">
        <v>138</v>
      </c>
    </row>
    <row r="216" spans="1:65" s="2" customFormat="1" ht="24" customHeight="1">
      <c r="A216" s="32"/>
      <c r="B216" s="169"/>
      <c r="C216" s="195" t="s">
        <v>617</v>
      </c>
      <c r="D216" s="195" t="s">
        <v>221</v>
      </c>
      <c r="E216" s="196" t="s">
        <v>469</v>
      </c>
      <c r="F216" s="197" t="s">
        <v>470</v>
      </c>
      <c r="G216" s="198" t="s">
        <v>338</v>
      </c>
      <c r="H216" s="199">
        <v>2.4</v>
      </c>
      <c r="I216" s="200"/>
      <c r="J216" s="201">
        <f>ROUND(I216*H216,2)</f>
        <v>0</v>
      </c>
      <c r="K216" s="202"/>
      <c r="L216" s="203"/>
      <c r="M216" s="204" t="s">
        <v>1</v>
      </c>
      <c r="N216" s="205" t="s">
        <v>43</v>
      </c>
      <c r="O216" s="58"/>
      <c r="P216" s="180">
        <f>O216*H216</f>
        <v>0</v>
      </c>
      <c r="Q216" s="180">
        <v>2.3E-2</v>
      </c>
      <c r="R216" s="180">
        <f>Q216*H216</f>
        <v>5.5199999999999999E-2</v>
      </c>
      <c r="S216" s="180">
        <v>0</v>
      </c>
      <c r="T216" s="180">
        <f>S216*H216</f>
        <v>0</v>
      </c>
      <c r="U216" s="181" t="s">
        <v>1</v>
      </c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82" t="s">
        <v>224</v>
      </c>
      <c r="AT216" s="182" t="s">
        <v>221</v>
      </c>
      <c r="AU216" s="182" t="s">
        <v>145</v>
      </c>
      <c r="AY216" s="16" t="s">
        <v>138</v>
      </c>
      <c r="BE216" s="97">
        <f>IF(N216="základná",J216,0)</f>
        <v>0</v>
      </c>
      <c r="BF216" s="97">
        <f>IF(N216="znížená",J216,0)</f>
        <v>0</v>
      </c>
      <c r="BG216" s="97">
        <f>IF(N216="zákl. prenesená",J216,0)</f>
        <v>0</v>
      </c>
      <c r="BH216" s="97">
        <f>IF(N216="zníž. prenesená",J216,0)</f>
        <v>0</v>
      </c>
      <c r="BI216" s="97">
        <f>IF(N216="nulová",J216,0)</f>
        <v>0</v>
      </c>
      <c r="BJ216" s="16" t="s">
        <v>145</v>
      </c>
      <c r="BK216" s="97">
        <f>ROUND(I216*H216,2)</f>
        <v>0</v>
      </c>
      <c r="BL216" s="16" t="s">
        <v>144</v>
      </c>
      <c r="BM216" s="182" t="s">
        <v>955</v>
      </c>
    </row>
    <row r="217" spans="1:65" s="2" customFormat="1">
      <c r="A217" s="32"/>
      <c r="B217" s="33"/>
      <c r="C217" s="32"/>
      <c r="D217" s="183" t="s">
        <v>147</v>
      </c>
      <c r="E217" s="32"/>
      <c r="F217" s="184" t="s">
        <v>470</v>
      </c>
      <c r="G217" s="32"/>
      <c r="H217" s="32"/>
      <c r="I217" s="106"/>
      <c r="J217" s="32"/>
      <c r="K217" s="32"/>
      <c r="L217" s="33"/>
      <c r="M217" s="185"/>
      <c r="N217" s="186"/>
      <c r="O217" s="58"/>
      <c r="P217" s="58"/>
      <c r="Q217" s="58"/>
      <c r="R217" s="58"/>
      <c r="S217" s="58"/>
      <c r="T217" s="58"/>
      <c r="U217" s="59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T217" s="16" t="s">
        <v>147</v>
      </c>
      <c r="AU217" s="16" t="s">
        <v>145</v>
      </c>
    </row>
    <row r="218" spans="1:65" s="2" customFormat="1" ht="16.5" customHeight="1">
      <c r="A218" s="32"/>
      <c r="B218" s="169"/>
      <c r="C218" s="170" t="s">
        <v>404</v>
      </c>
      <c r="D218" s="170" t="s">
        <v>140</v>
      </c>
      <c r="E218" s="171" t="s">
        <v>491</v>
      </c>
      <c r="F218" s="172" t="s">
        <v>492</v>
      </c>
      <c r="G218" s="173" t="s">
        <v>210</v>
      </c>
      <c r="H218" s="174">
        <v>65.418999999999997</v>
      </c>
      <c r="I218" s="175"/>
      <c r="J218" s="176">
        <f>ROUND(I218*H218,2)</f>
        <v>0</v>
      </c>
      <c r="K218" s="177"/>
      <c r="L218" s="33"/>
      <c r="M218" s="178" t="s">
        <v>1</v>
      </c>
      <c r="N218" s="179" t="s">
        <v>43</v>
      </c>
      <c r="O218" s="58"/>
      <c r="P218" s="180">
        <f>O218*H218</f>
        <v>0</v>
      </c>
      <c r="Q218" s="180">
        <v>0</v>
      </c>
      <c r="R218" s="180">
        <f>Q218*H218</f>
        <v>0</v>
      </c>
      <c r="S218" s="180">
        <v>0</v>
      </c>
      <c r="T218" s="180">
        <f>S218*H218</f>
        <v>0</v>
      </c>
      <c r="U218" s="181" t="s">
        <v>1</v>
      </c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82" t="s">
        <v>144</v>
      </c>
      <c r="AT218" s="182" t="s">
        <v>140</v>
      </c>
      <c r="AU218" s="182" t="s">
        <v>145</v>
      </c>
      <c r="AY218" s="16" t="s">
        <v>138</v>
      </c>
      <c r="BE218" s="97">
        <f>IF(N218="základná",J218,0)</f>
        <v>0</v>
      </c>
      <c r="BF218" s="97">
        <f>IF(N218="znížená",J218,0)</f>
        <v>0</v>
      </c>
      <c r="BG218" s="97">
        <f>IF(N218="zákl. prenesená",J218,0)</f>
        <v>0</v>
      </c>
      <c r="BH218" s="97">
        <f>IF(N218="zníž. prenesená",J218,0)</f>
        <v>0</v>
      </c>
      <c r="BI218" s="97">
        <f>IF(N218="nulová",J218,0)</f>
        <v>0</v>
      </c>
      <c r="BJ218" s="16" t="s">
        <v>145</v>
      </c>
      <c r="BK218" s="97">
        <f>ROUND(I218*H218,2)</f>
        <v>0</v>
      </c>
      <c r="BL218" s="16" t="s">
        <v>144</v>
      </c>
      <c r="BM218" s="182" t="s">
        <v>956</v>
      </c>
    </row>
    <row r="219" spans="1:65" s="2" customFormat="1">
      <c r="A219" s="32"/>
      <c r="B219" s="33"/>
      <c r="C219" s="32"/>
      <c r="D219" s="183" t="s">
        <v>147</v>
      </c>
      <c r="E219" s="32"/>
      <c r="F219" s="184" t="s">
        <v>492</v>
      </c>
      <c r="G219" s="32"/>
      <c r="H219" s="32"/>
      <c r="I219" s="106"/>
      <c r="J219" s="32"/>
      <c r="K219" s="32"/>
      <c r="L219" s="33"/>
      <c r="M219" s="185"/>
      <c r="N219" s="186"/>
      <c r="O219" s="58"/>
      <c r="P219" s="58"/>
      <c r="Q219" s="58"/>
      <c r="R219" s="58"/>
      <c r="S219" s="58"/>
      <c r="T219" s="58"/>
      <c r="U219" s="59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6" t="s">
        <v>147</v>
      </c>
      <c r="AU219" s="16" t="s">
        <v>145</v>
      </c>
    </row>
    <row r="220" spans="1:65" s="2" customFormat="1" ht="24" customHeight="1">
      <c r="A220" s="32"/>
      <c r="B220" s="169"/>
      <c r="C220" s="170" t="s">
        <v>409</v>
      </c>
      <c r="D220" s="170" t="s">
        <v>140</v>
      </c>
      <c r="E220" s="171" t="s">
        <v>495</v>
      </c>
      <c r="F220" s="172" t="s">
        <v>496</v>
      </c>
      <c r="G220" s="173" t="s">
        <v>210</v>
      </c>
      <c r="H220" s="174">
        <v>65.418999999999997</v>
      </c>
      <c r="I220" s="175"/>
      <c r="J220" s="176">
        <f>ROUND(I220*H220,2)</f>
        <v>0</v>
      </c>
      <c r="K220" s="177"/>
      <c r="L220" s="33"/>
      <c r="M220" s="178" t="s">
        <v>1</v>
      </c>
      <c r="N220" s="179" t="s">
        <v>43</v>
      </c>
      <c r="O220" s="58"/>
      <c r="P220" s="180">
        <f>O220*H220</f>
        <v>0</v>
      </c>
      <c r="Q220" s="180">
        <v>0</v>
      </c>
      <c r="R220" s="180">
        <f>Q220*H220</f>
        <v>0</v>
      </c>
      <c r="S220" s="180">
        <v>0</v>
      </c>
      <c r="T220" s="180">
        <f>S220*H220</f>
        <v>0</v>
      </c>
      <c r="U220" s="181" t="s">
        <v>1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82" t="s">
        <v>144</v>
      </c>
      <c r="AT220" s="182" t="s">
        <v>140</v>
      </c>
      <c r="AU220" s="182" t="s">
        <v>145</v>
      </c>
      <c r="AY220" s="16" t="s">
        <v>138</v>
      </c>
      <c r="BE220" s="97">
        <f>IF(N220="základná",J220,0)</f>
        <v>0</v>
      </c>
      <c r="BF220" s="97">
        <f>IF(N220="znížená",J220,0)</f>
        <v>0</v>
      </c>
      <c r="BG220" s="97">
        <f>IF(N220="zákl. prenesená",J220,0)</f>
        <v>0</v>
      </c>
      <c r="BH220" s="97">
        <f>IF(N220="zníž. prenesená",J220,0)</f>
        <v>0</v>
      </c>
      <c r="BI220" s="97">
        <f>IF(N220="nulová",J220,0)</f>
        <v>0</v>
      </c>
      <c r="BJ220" s="16" t="s">
        <v>145</v>
      </c>
      <c r="BK220" s="97">
        <f>ROUND(I220*H220,2)</f>
        <v>0</v>
      </c>
      <c r="BL220" s="16" t="s">
        <v>144</v>
      </c>
      <c r="BM220" s="182" t="s">
        <v>957</v>
      </c>
    </row>
    <row r="221" spans="1:65" s="2" customFormat="1">
      <c r="A221" s="32"/>
      <c r="B221" s="33"/>
      <c r="C221" s="32"/>
      <c r="D221" s="183" t="s">
        <v>147</v>
      </c>
      <c r="E221" s="32"/>
      <c r="F221" s="184" t="s">
        <v>496</v>
      </c>
      <c r="G221" s="32"/>
      <c r="H221" s="32"/>
      <c r="I221" s="106"/>
      <c r="J221" s="32"/>
      <c r="K221" s="32"/>
      <c r="L221" s="33"/>
      <c r="M221" s="185"/>
      <c r="N221" s="186"/>
      <c r="O221" s="58"/>
      <c r="P221" s="58"/>
      <c r="Q221" s="58"/>
      <c r="R221" s="58"/>
      <c r="S221" s="58"/>
      <c r="T221" s="58"/>
      <c r="U221" s="59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T221" s="16" t="s">
        <v>147</v>
      </c>
      <c r="AU221" s="16" t="s">
        <v>145</v>
      </c>
    </row>
    <row r="222" spans="1:65" s="2" customFormat="1" ht="24" customHeight="1">
      <c r="A222" s="32"/>
      <c r="B222" s="169"/>
      <c r="C222" s="170" t="s">
        <v>413</v>
      </c>
      <c r="D222" s="170" t="s">
        <v>140</v>
      </c>
      <c r="E222" s="171" t="s">
        <v>499</v>
      </c>
      <c r="F222" s="172" t="s">
        <v>500</v>
      </c>
      <c r="G222" s="173" t="s">
        <v>210</v>
      </c>
      <c r="H222" s="174">
        <v>65.418999999999997</v>
      </c>
      <c r="I222" s="175"/>
      <c r="J222" s="176">
        <f>ROUND(I222*H222,2)</f>
        <v>0</v>
      </c>
      <c r="K222" s="177"/>
      <c r="L222" s="33"/>
      <c r="M222" s="178" t="s">
        <v>1</v>
      </c>
      <c r="N222" s="179" t="s">
        <v>43</v>
      </c>
      <c r="O222" s="58"/>
      <c r="P222" s="180">
        <f>O222*H222</f>
        <v>0</v>
      </c>
      <c r="Q222" s="180">
        <v>0</v>
      </c>
      <c r="R222" s="180">
        <f>Q222*H222</f>
        <v>0</v>
      </c>
      <c r="S222" s="180">
        <v>0</v>
      </c>
      <c r="T222" s="180">
        <f>S222*H222</f>
        <v>0</v>
      </c>
      <c r="U222" s="181" t="s">
        <v>1</v>
      </c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82" t="s">
        <v>144</v>
      </c>
      <c r="AT222" s="182" t="s">
        <v>140</v>
      </c>
      <c r="AU222" s="182" t="s">
        <v>145</v>
      </c>
      <c r="AY222" s="16" t="s">
        <v>138</v>
      </c>
      <c r="BE222" s="97">
        <f>IF(N222="základná",J222,0)</f>
        <v>0</v>
      </c>
      <c r="BF222" s="97">
        <f>IF(N222="znížená",J222,0)</f>
        <v>0</v>
      </c>
      <c r="BG222" s="97">
        <f>IF(N222="zákl. prenesená",J222,0)</f>
        <v>0</v>
      </c>
      <c r="BH222" s="97">
        <f>IF(N222="zníž. prenesená",J222,0)</f>
        <v>0</v>
      </c>
      <c r="BI222" s="97">
        <f>IF(N222="nulová",J222,0)</f>
        <v>0</v>
      </c>
      <c r="BJ222" s="16" t="s">
        <v>145</v>
      </c>
      <c r="BK222" s="97">
        <f>ROUND(I222*H222,2)</f>
        <v>0</v>
      </c>
      <c r="BL222" s="16" t="s">
        <v>144</v>
      </c>
      <c r="BM222" s="182" t="s">
        <v>958</v>
      </c>
    </row>
    <row r="223" spans="1:65" s="2" customFormat="1">
      <c r="A223" s="32"/>
      <c r="B223" s="33"/>
      <c r="C223" s="32"/>
      <c r="D223" s="183" t="s">
        <v>147</v>
      </c>
      <c r="E223" s="32"/>
      <c r="F223" s="184" t="s">
        <v>500</v>
      </c>
      <c r="G223" s="32"/>
      <c r="H223" s="32"/>
      <c r="I223" s="106"/>
      <c r="J223" s="32"/>
      <c r="K223" s="32"/>
      <c r="L223" s="33"/>
      <c r="M223" s="185"/>
      <c r="N223" s="186"/>
      <c r="O223" s="58"/>
      <c r="P223" s="58"/>
      <c r="Q223" s="58"/>
      <c r="R223" s="58"/>
      <c r="S223" s="58"/>
      <c r="T223" s="58"/>
      <c r="U223" s="59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T223" s="16" t="s">
        <v>147</v>
      </c>
      <c r="AU223" s="16" t="s">
        <v>145</v>
      </c>
    </row>
    <row r="224" spans="1:65" s="2" customFormat="1" ht="24" customHeight="1">
      <c r="A224" s="32"/>
      <c r="B224" s="169"/>
      <c r="C224" s="170" t="s">
        <v>417</v>
      </c>
      <c r="D224" s="170" t="s">
        <v>140</v>
      </c>
      <c r="E224" s="171" t="s">
        <v>627</v>
      </c>
      <c r="F224" s="172" t="s">
        <v>628</v>
      </c>
      <c r="G224" s="173" t="s">
        <v>210</v>
      </c>
      <c r="H224" s="174">
        <v>65.418999999999997</v>
      </c>
      <c r="I224" s="175"/>
      <c r="J224" s="176">
        <f>ROUND(I224*H224,2)</f>
        <v>0</v>
      </c>
      <c r="K224" s="177"/>
      <c r="L224" s="33"/>
      <c r="M224" s="178" t="s">
        <v>1</v>
      </c>
      <c r="N224" s="179" t="s">
        <v>43</v>
      </c>
      <c r="O224" s="58"/>
      <c r="P224" s="180">
        <f>O224*H224</f>
        <v>0</v>
      </c>
      <c r="Q224" s="180">
        <v>0</v>
      </c>
      <c r="R224" s="180">
        <f>Q224*H224</f>
        <v>0</v>
      </c>
      <c r="S224" s="180">
        <v>0</v>
      </c>
      <c r="T224" s="180">
        <f>S224*H224</f>
        <v>0</v>
      </c>
      <c r="U224" s="181" t="s">
        <v>1</v>
      </c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82" t="s">
        <v>144</v>
      </c>
      <c r="AT224" s="182" t="s">
        <v>140</v>
      </c>
      <c r="AU224" s="182" t="s">
        <v>145</v>
      </c>
      <c r="AY224" s="16" t="s">
        <v>138</v>
      </c>
      <c r="BE224" s="97">
        <f>IF(N224="základná",J224,0)</f>
        <v>0</v>
      </c>
      <c r="BF224" s="97">
        <f>IF(N224="znížená",J224,0)</f>
        <v>0</v>
      </c>
      <c r="BG224" s="97">
        <f>IF(N224="zákl. prenesená",J224,0)</f>
        <v>0</v>
      </c>
      <c r="BH224" s="97">
        <f>IF(N224="zníž. prenesená",J224,0)</f>
        <v>0</v>
      </c>
      <c r="BI224" s="97">
        <f>IF(N224="nulová",J224,0)</f>
        <v>0</v>
      </c>
      <c r="BJ224" s="16" t="s">
        <v>145</v>
      </c>
      <c r="BK224" s="97">
        <f>ROUND(I224*H224,2)</f>
        <v>0</v>
      </c>
      <c r="BL224" s="16" t="s">
        <v>144</v>
      </c>
      <c r="BM224" s="182" t="s">
        <v>959</v>
      </c>
    </row>
    <row r="225" spans="1:65" s="2" customFormat="1" ht="19.5">
      <c r="A225" s="32"/>
      <c r="B225" s="33"/>
      <c r="C225" s="32"/>
      <c r="D225" s="183" t="s">
        <v>147</v>
      </c>
      <c r="E225" s="32"/>
      <c r="F225" s="184" t="s">
        <v>628</v>
      </c>
      <c r="G225" s="32"/>
      <c r="H225" s="32"/>
      <c r="I225" s="106"/>
      <c r="J225" s="32"/>
      <c r="K225" s="32"/>
      <c r="L225" s="33"/>
      <c r="M225" s="185"/>
      <c r="N225" s="186"/>
      <c r="O225" s="58"/>
      <c r="P225" s="58"/>
      <c r="Q225" s="58"/>
      <c r="R225" s="58"/>
      <c r="S225" s="58"/>
      <c r="T225" s="58"/>
      <c r="U225" s="59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T225" s="16" t="s">
        <v>147</v>
      </c>
      <c r="AU225" s="16" t="s">
        <v>145</v>
      </c>
    </row>
    <row r="226" spans="1:65" s="2" customFormat="1" ht="24" customHeight="1">
      <c r="A226" s="32"/>
      <c r="B226" s="169"/>
      <c r="C226" s="170" t="s">
        <v>630</v>
      </c>
      <c r="D226" s="170" t="s">
        <v>140</v>
      </c>
      <c r="E226" s="171" t="s">
        <v>503</v>
      </c>
      <c r="F226" s="172" t="s">
        <v>504</v>
      </c>
      <c r="G226" s="173" t="s">
        <v>210</v>
      </c>
      <c r="H226" s="174">
        <v>65.418999999999997</v>
      </c>
      <c r="I226" s="175"/>
      <c r="J226" s="176">
        <f>ROUND(I226*H226,2)</f>
        <v>0</v>
      </c>
      <c r="K226" s="177"/>
      <c r="L226" s="33"/>
      <c r="M226" s="178" t="s">
        <v>1</v>
      </c>
      <c r="N226" s="179" t="s">
        <v>43</v>
      </c>
      <c r="O226" s="58"/>
      <c r="P226" s="180">
        <f>O226*H226</f>
        <v>0</v>
      </c>
      <c r="Q226" s="180">
        <v>0</v>
      </c>
      <c r="R226" s="180">
        <f>Q226*H226</f>
        <v>0</v>
      </c>
      <c r="S226" s="180">
        <v>0</v>
      </c>
      <c r="T226" s="180">
        <f>S226*H226</f>
        <v>0</v>
      </c>
      <c r="U226" s="181" t="s">
        <v>1</v>
      </c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82" t="s">
        <v>144</v>
      </c>
      <c r="AT226" s="182" t="s">
        <v>140</v>
      </c>
      <c r="AU226" s="182" t="s">
        <v>145</v>
      </c>
      <c r="AY226" s="16" t="s">
        <v>138</v>
      </c>
      <c r="BE226" s="97">
        <f>IF(N226="základná",J226,0)</f>
        <v>0</v>
      </c>
      <c r="BF226" s="97">
        <f>IF(N226="znížená",J226,0)</f>
        <v>0</v>
      </c>
      <c r="BG226" s="97">
        <f>IF(N226="zákl. prenesená",J226,0)</f>
        <v>0</v>
      </c>
      <c r="BH226" s="97">
        <f>IF(N226="zníž. prenesená",J226,0)</f>
        <v>0</v>
      </c>
      <c r="BI226" s="97">
        <f>IF(N226="nulová",J226,0)</f>
        <v>0</v>
      </c>
      <c r="BJ226" s="16" t="s">
        <v>145</v>
      </c>
      <c r="BK226" s="97">
        <f>ROUND(I226*H226,2)</f>
        <v>0</v>
      </c>
      <c r="BL226" s="16" t="s">
        <v>144</v>
      </c>
      <c r="BM226" s="182" t="s">
        <v>960</v>
      </c>
    </row>
    <row r="227" spans="1:65" s="2" customFormat="1" ht="19.5">
      <c r="A227" s="32"/>
      <c r="B227" s="33"/>
      <c r="C227" s="32"/>
      <c r="D227" s="183" t="s">
        <v>147</v>
      </c>
      <c r="E227" s="32"/>
      <c r="F227" s="184" t="s">
        <v>506</v>
      </c>
      <c r="G227" s="32"/>
      <c r="H227" s="32"/>
      <c r="I227" s="106"/>
      <c r="J227" s="32"/>
      <c r="K227" s="32"/>
      <c r="L227" s="33"/>
      <c r="M227" s="185"/>
      <c r="N227" s="186"/>
      <c r="O227" s="58"/>
      <c r="P227" s="58"/>
      <c r="Q227" s="58"/>
      <c r="R227" s="58"/>
      <c r="S227" s="58"/>
      <c r="T227" s="58"/>
      <c r="U227" s="59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T227" s="16" t="s">
        <v>147</v>
      </c>
      <c r="AU227" s="16" t="s">
        <v>145</v>
      </c>
    </row>
    <row r="228" spans="1:65" s="12" customFormat="1" ht="22.9" customHeight="1">
      <c r="B228" s="156"/>
      <c r="D228" s="157" t="s">
        <v>76</v>
      </c>
      <c r="E228" s="167" t="s">
        <v>507</v>
      </c>
      <c r="F228" s="167" t="s">
        <v>508</v>
      </c>
      <c r="I228" s="159"/>
      <c r="J228" s="168">
        <f>BK228</f>
        <v>0</v>
      </c>
      <c r="L228" s="156"/>
      <c r="M228" s="161"/>
      <c r="N228" s="162"/>
      <c r="O228" s="162"/>
      <c r="P228" s="163">
        <f>SUM(P229:P230)</f>
        <v>0</v>
      </c>
      <c r="Q228" s="162"/>
      <c r="R228" s="163">
        <f>SUM(R229:R230)</f>
        <v>0</v>
      </c>
      <c r="S228" s="162"/>
      <c r="T228" s="163">
        <f>SUM(T229:T230)</f>
        <v>0</v>
      </c>
      <c r="U228" s="164"/>
      <c r="AR228" s="157" t="s">
        <v>85</v>
      </c>
      <c r="AT228" s="165" t="s">
        <v>76</v>
      </c>
      <c r="AU228" s="165" t="s">
        <v>85</v>
      </c>
      <c r="AY228" s="157" t="s">
        <v>138</v>
      </c>
      <c r="BK228" s="166">
        <f>SUM(BK229:BK230)</f>
        <v>0</v>
      </c>
    </row>
    <row r="229" spans="1:65" s="2" customFormat="1" ht="24" customHeight="1">
      <c r="A229" s="32"/>
      <c r="B229" s="169"/>
      <c r="C229" s="170" t="s">
        <v>421</v>
      </c>
      <c r="D229" s="170" t="s">
        <v>140</v>
      </c>
      <c r="E229" s="171" t="s">
        <v>510</v>
      </c>
      <c r="F229" s="172" t="s">
        <v>511</v>
      </c>
      <c r="G229" s="173" t="s">
        <v>210</v>
      </c>
      <c r="H229" s="174">
        <v>142.083</v>
      </c>
      <c r="I229" s="175"/>
      <c r="J229" s="176">
        <f>ROUND(I229*H229,2)</f>
        <v>0</v>
      </c>
      <c r="K229" s="177"/>
      <c r="L229" s="33"/>
      <c r="M229" s="178" t="s">
        <v>1</v>
      </c>
      <c r="N229" s="179" t="s">
        <v>43</v>
      </c>
      <c r="O229" s="58"/>
      <c r="P229" s="180">
        <f>O229*H229</f>
        <v>0</v>
      </c>
      <c r="Q229" s="180">
        <v>0</v>
      </c>
      <c r="R229" s="180">
        <f>Q229*H229</f>
        <v>0</v>
      </c>
      <c r="S229" s="180">
        <v>0</v>
      </c>
      <c r="T229" s="180">
        <f>S229*H229</f>
        <v>0</v>
      </c>
      <c r="U229" s="181" t="s">
        <v>1</v>
      </c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82" t="s">
        <v>144</v>
      </c>
      <c r="AT229" s="182" t="s">
        <v>140</v>
      </c>
      <c r="AU229" s="182" t="s">
        <v>145</v>
      </c>
      <c r="AY229" s="16" t="s">
        <v>138</v>
      </c>
      <c r="BE229" s="97">
        <f>IF(N229="základná",J229,0)</f>
        <v>0</v>
      </c>
      <c r="BF229" s="97">
        <f>IF(N229="znížená",J229,0)</f>
        <v>0</v>
      </c>
      <c r="BG229" s="97">
        <f>IF(N229="zákl. prenesená",J229,0)</f>
        <v>0</v>
      </c>
      <c r="BH229" s="97">
        <f>IF(N229="zníž. prenesená",J229,0)</f>
        <v>0</v>
      </c>
      <c r="BI229" s="97">
        <f>IF(N229="nulová",J229,0)</f>
        <v>0</v>
      </c>
      <c r="BJ229" s="16" t="s">
        <v>145</v>
      </c>
      <c r="BK229" s="97">
        <f>ROUND(I229*H229,2)</f>
        <v>0</v>
      </c>
      <c r="BL229" s="16" t="s">
        <v>144</v>
      </c>
      <c r="BM229" s="182" t="s">
        <v>961</v>
      </c>
    </row>
    <row r="230" spans="1:65" s="2" customFormat="1" ht="19.5">
      <c r="A230" s="32"/>
      <c r="B230" s="33"/>
      <c r="C230" s="32"/>
      <c r="D230" s="183" t="s">
        <v>147</v>
      </c>
      <c r="E230" s="32"/>
      <c r="F230" s="184" t="s">
        <v>513</v>
      </c>
      <c r="G230" s="32"/>
      <c r="H230" s="32"/>
      <c r="I230" s="106"/>
      <c r="J230" s="32"/>
      <c r="K230" s="32"/>
      <c r="L230" s="33"/>
      <c r="M230" s="214"/>
      <c r="N230" s="215"/>
      <c r="O230" s="216"/>
      <c r="P230" s="216"/>
      <c r="Q230" s="216"/>
      <c r="R230" s="216"/>
      <c r="S230" s="216"/>
      <c r="T230" s="216"/>
      <c r="U230" s="217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T230" s="16" t="s">
        <v>147</v>
      </c>
      <c r="AU230" s="16" t="s">
        <v>145</v>
      </c>
    </row>
    <row r="231" spans="1:65" s="2" customFormat="1" ht="6.95" customHeight="1">
      <c r="A231" s="32"/>
      <c r="B231" s="47"/>
      <c r="C231" s="48"/>
      <c r="D231" s="48"/>
      <c r="E231" s="48"/>
      <c r="F231" s="48"/>
      <c r="G231" s="48"/>
      <c r="H231" s="48"/>
      <c r="I231" s="129"/>
      <c r="J231" s="48"/>
      <c r="K231" s="48"/>
      <c r="L231" s="33"/>
      <c r="M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</row>
  </sheetData>
  <autoFilter ref="C121:K23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0120211 - vetva A</vt:lpstr>
      <vt:lpstr>0120212 - vetva B</vt:lpstr>
      <vt:lpstr>0120213 - vetva C</vt:lpstr>
      <vt:lpstr>0120214 - vetva - D</vt:lpstr>
      <vt:lpstr>0120215 - vetva E</vt:lpstr>
      <vt:lpstr>'0120211 - vetva A'!Názvy_tlače</vt:lpstr>
      <vt:lpstr>'0120212 - vetva B'!Názvy_tlače</vt:lpstr>
      <vt:lpstr>'0120213 - vetva C'!Názvy_tlače</vt:lpstr>
      <vt:lpstr>'0120214 - vetva - D'!Názvy_tlače</vt:lpstr>
      <vt:lpstr>'0120215 - vetva E'!Názvy_tlače</vt:lpstr>
      <vt:lpstr>'Rekapitulácia stavby'!Názvy_tlače</vt:lpstr>
      <vt:lpstr>'0120211 - vetva A'!Oblasť_tlače</vt:lpstr>
      <vt:lpstr>'0120212 - vetva B'!Oblasť_tlače</vt:lpstr>
      <vt:lpstr>'0120213 - vetva C'!Oblasť_tlače</vt:lpstr>
      <vt:lpstr>'0120214 - vetva - D'!Oblasť_tlače</vt:lpstr>
      <vt:lpstr>'0120215 - vetva E'!Oblasť_tlače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DESKTOP-9F2R46J\DELL T3500</dc:creator>
  <cp:lastModifiedBy>pc</cp:lastModifiedBy>
  <dcterms:created xsi:type="dcterms:W3CDTF">2021-06-04T08:00:21Z</dcterms:created>
  <dcterms:modified xsi:type="dcterms:W3CDTF">2022-08-15T08:01:43Z</dcterms:modified>
</cp:coreProperties>
</file>